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Technischer Dienst\2_Malergewerbe\K M G\Arbeitszeitkontrolle\Arbeitszeitkontrolle 2021\"/>
    </mc:Choice>
  </mc:AlternateContent>
  <bookViews>
    <workbookView xWindow="2730" yWindow="2730" windowWidth="21600" windowHeight="11385" tabRatio="883" firstSheet="1" activeTab="7"/>
  </bookViews>
  <sheets>
    <sheet name="Info" sheetId="94" state="hidden" r:id="rId1"/>
    <sheet name="KALENDER" sheetId="6" r:id="rId2"/>
    <sheet name="Konfiguration" sheetId="14" state="veryHidden" r:id="rId3"/>
    <sheet name="Labels" sheetId="28" state="veryHidden" r:id="rId4"/>
    <sheet name="Calendar Backup" sheetId="79" state="veryHidden" r:id="rId5"/>
    <sheet name="Timesheet Backup" sheetId="93" state="veryHidden" r:id="rId6"/>
    <sheet name="MITARBEITER" sheetId="10" r:id="rId7"/>
    <sheet name="KONTROLLE" sheetId="88" r:id="rId8"/>
  </sheets>
  <functionGroups builtInGroupCount="18"/>
  <definedNames>
    <definedName name="calendarCodeNames" comment="CodeNames für Kalender-Konfig (aktuell, alt und neu)" localSheetId="7">KONTROLLE!$AK$33,KONTROLLE!$AK$36,KONTROLLE!$AK$37</definedName>
    <definedName name="calendarCodeNames" comment="CodeNames für Kalender-Konfig (aktuell, alt und neu)" localSheetId="5">'Timesheet Backup'!$AK$33,'Timesheet Backup'!$AK$36,'Timesheet Backup'!$AK$37</definedName>
    <definedName name="calendarNames" comment="Bereich der Kalenderkonfig mit Tab-Namen (aktuell, alt, neu)" localSheetId="7">KONTROLLE!$AQ$33,KONTROLLE!$AQ$36,KONTROLLE!$AQ$37</definedName>
    <definedName name="calendarNames" comment="Bereich der Kalenderkonfig mit Tab-Namen (aktuell, alt, neu)" localSheetId="5">'Timesheet Backup'!$AQ$33,'Timesheet Backup'!$AQ$36,'Timesheet Backup'!$AQ$37</definedName>
    <definedName name="currentCalendarCN" comment="aktueller Kalender intern" localSheetId="7">KONTROLLE!$AK$33</definedName>
    <definedName name="currentCalendarCN" comment="aktueller Kalender intern" localSheetId="5">'Timesheet Backup'!$AK$33</definedName>
    <definedName name="currentCalendarN" comment="aktueller Kalender" localSheetId="7">KONTROLLE!$AQ$33</definedName>
    <definedName name="currentCalendarN" comment="aktueller Kalender" localSheetId="5">'Timesheet Backup'!$AQ$33</definedName>
    <definedName name="_xlnm.Print_Area" localSheetId="7">KONTROLLE!$A$2:$AF$760,KONTROLLE!$A$800:$AF$1072</definedName>
    <definedName name="_xlnm.Print_Area" localSheetId="5">'Timesheet Backup'!$A$132:$AF$193,'Timesheet Backup'!$A$846:$AF$865</definedName>
    <definedName name="_xlnm.Print_Titles" localSheetId="7">KONTROLLE!$2:$2</definedName>
    <definedName name="_xlnm.Print_Titles" localSheetId="5">'Timesheet Backup'!$2:$2</definedName>
    <definedName name="ftFormula" comment="Formeln zur Ermittlung der Feiertage" localSheetId="7">KONTROLLE!$B$18:$AF$18,KONTROLLE!$B$81:$AD$81,KONTROLLE!$B$144:$AF$144,KONTROLLE!$B$207:$AE$207,KONTROLLE!$B$270:$AF$270,KONTROLLE!$B$333:$AE$333,KONTROLLE!$B$396:$AF$396,KONTROLLE!$B$459:$AF$459,KONTROLLE!$B$522:$AE$522,KONTROLLE!$B$585:$AF$585,KONTROLLE!$B$648:$AE$648,KONTROLLE!$B$711:$AF$711</definedName>
    <definedName name="ftFormula" comment="Formeln zur Ermittlung der Feiertage" localSheetId="5">'Timesheet Backup'!$B$18:$AF$18,'Timesheet Backup'!$B$81:$AD$81,'Timesheet Backup'!$B$144:$AF$144,'Timesheet Backup'!$B$207:$AE$207,'Timesheet Backup'!$B$270:$AF$270,'Timesheet Backup'!$B$333:$AE$333,'Timesheet Backup'!$B$396:$AF$396,'Timesheet Backup'!$B$459:$AF$459,'Timesheet Backup'!$B$522:$AE$522,'Timesheet Backup'!$B$585:$AF$585,'Timesheet Backup'!$B$648:$AE$648,'Timesheet Backup'!$B$711:$AF$711</definedName>
    <definedName name="hoursPerDay" localSheetId="7">KONTROLLE!$J$7</definedName>
    <definedName name="hoursPerDay" localSheetId="5">'Timesheet Backup'!$J$7</definedName>
    <definedName name="languages">Konfiguration!$J$14:$J$17</definedName>
    <definedName name="maxHoursPerWeek" localSheetId="7">KONTROLLE!$B$7</definedName>
    <definedName name="maxHoursPerWeek" localSheetId="5">'Timesheet Backup'!$B$7</definedName>
    <definedName name="newCalendarCN" comment="neuer Kalender, intern" localSheetId="7">KONTROLLE!$AK$37</definedName>
    <definedName name="newCalendarCN" comment="neuer Kalender, intern" localSheetId="5">'Timesheet Backup'!$AK$37</definedName>
    <definedName name="newCalendarN" comment="neuer Kalender" localSheetId="7">KONTROLLE!$AQ$37</definedName>
    <definedName name="newCalendarN" comment="neuer Kalender" localSheetId="5">'Timesheet Backup'!$AQ$37</definedName>
    <definedName name="oldCalendarCN" comment="alter Kalender intern" localSheetId="7">KONTROLLE!$AK$36</definedName>
    <definedName name="oldCalendarCN" comment="alter Kalender intern" localSheetId="5">'Timesheet Backup'!$AK$36</definedName>
    <definedName name="oldCalendarN" comment="alter Kalender" localSheetId="7">KONTROLLE!$AQ$36</definedName>
    <definedName name="oldCalendarN" comment="alter Kalender" localSheetId="5">'Timesheet Backup'!$AQ$36</definedName>
    <definedName name="selectedLanguage">Labels!$B$3</definedName>
    <definedName name="ServiceArea" comment="Konfig- &amp; Service Bereich" localSheetId="7">KONTROLLE!$AG:$BI</definedName>
    <definedName name="ServiceArea" comment="Konfig- &amp; Service Bereich" localSheetId="5">'Timesheet Backup'!$AG:$BI</definedName>
    <definedName name="TempDefinedName" localSheetId="4">#REF!</definedName>
    <definedName name="TempDefinedName" localSheetId="1">#REF!</definedName>
    <definedName name="timesheetYear" localSheetId="7">KONTROLLE!$AG$2</definedName>
    <definedName name="timesheetYear" localSheetId="5">'Timesheet Backup'!$AG$2</definedName>
    <definedName name="TSHilfszeilen" comment="Hilfszeilen, die in Produktivblatt ausgeblendet sind" localSheetId="7">KONTROLLE!$6:$8,KONTROLLE!$11:$11,KONTROLLE!$20:$23,KONTROLLE!$28:$32,KONTROLLE!$74:$74,KONTROLLE!$83:$86,KONTROLLE!$91:$95,KONTROLLE!$137:$137,KONTROLLE!$146:$149,KONTROLLE!$154:$158,KONTROLLE!$200:$200,KONTROLLE!$209:$212,KONTROLLE!$217:$221,KONTROLLE!$263:$263,KONTROLLE!$272:$275,KONTROLLE!$280:$284,KONTROLLE!$326:$326,KONTROLLE!$335:$338,KONTROLLE!$343:$347,KONTROLLE!$389:$389,KONTROLLE!$398:$401,KONTROLLE!$406:$410,KONTROLLE!$452:$452,KONTROLLE!$461:$464,KONTROLLE!$469:$473,KONTROLLE!$515:$515,KONTROLLE!$524:$527,KONTROLLE!$532:$536,KONTROLLE!$578:$578,KONTROLLE!$587:$590,KONTROLLE!$595:$599,KONTROLLE!$641:$641,KONTROLLE!$650:$653,KONTROLLE!$658:$662,KONTROLLE!$704:$704,KONTROLLE!$713:$716,KONTROLLE!$721:$725,KONTROLLE!$793:$799</definedName>
    <definedName name="TSHilfszeilen" comment="Hilfszeilen, die in Produktivblatt ausgeblendet sind" localSheetId="5">'Timesheet Backup'!$6:$8,'Timesheet Backup'!$11:$11,'Timesheet Backup'!$20:$23,'Timesheet Backup'!$28:$32,'Timesheet Backup'!$74:$74,'Timesheet Backup'!$83:$86,'Timesheet Backup'!$91:$95,'Timesheet Backup'!$137:$137,'Timesheet Backup'!$146:$149,'Timesheet Backup'!$154:$158,'Timesheet Backup'!$200:$200,'Timesheet Backup'!$209:$212,'Timesheet Backup'!$217:$221,'Timesheet Backup'!$263:$263,'Timesheet Backup'!$272:$275,'Timesheet Backup'!$280:$284,'Timesheet Backup'!$326:$326,'Timesheet Backup'!$335:$338,'Timesheet Backup'!$343:$347,'Timesheet Backup'!$389:$389,'Timesheet Backup'!$398:$401,'Timesheet Backup'!$406:$410,'Timesheet Backup'!$452:$452,'Timesheet Backup'!$461:$464,'Timesheet Backup'!$469:$473,'Timesheet Backup'!$515:$515,'Timesheet Backup'!$524:$527,'Timesheet Backup'!$532:$536,'Timesheet Backup'!$578:$578,'Timesheet Backup'!$587:$590,'Timesheet Backup'!$595:$599,'Timesheet Backup'!$641:$641,'Timesheet Backup'!$650:$653,'Timesheet Backup'!$658:$662,'Timesheet Backup'!$704:$704,'Timesheet Backup'!$713:$716,'Timesheet Backup'!$721:$725,'Timesheet Backup'!$793:$799</definedName>
    <definedName name="Z_AAA4D533_36AC_4D9A_85F4_EB15BCAB43D6_.wvu.Cols" localSheetId="4">'Calendar Backup'!$A:$C</definedName>
    <definedName name="Z_AAA4D533_36AC_4D9A_85F4_EB15BCAB43D6_.wvu.PrintArea" localSheetId="4">'Calendar Backup'!#REF!</definedName>
    <definedName name="Z_F5BF5DFB_87FE_4DF9_9E82_BEE316A1D433_.wvu.Cols" localSheetId="4">'Calendar Backup'!$A:$C</definedName>
    <definedName name="Z_F5BF5DFB_87FE_4DF9_9E82_BEE316A1D433_.wvu.PrintArea" localSheetId="4">'Calendar Backup'!#REF!</definedName>
  </definedNames>
  <calcPr calcId="152511"/>
  <customWorkbookViews>
    <customWorkbookView name="normal" guid="{AAA4D533-36AC-4D9A-85F4-EB15BCAB43D6}" maximized="1" windowWidth="1916" windowHeight="855" tabRatio="883" activeSheetId="35"/>
    <customWorkbookView name="absenzen" guid="{F5BF5DFB-87FE-4DF9-9E82-BEE316A1D433}" maximized="1" windowWidth="1916" windowHeight="855" tabRatio="883" activeSheetId="3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072" i="93" l="1"/>
  <c r="AE1072" i="93"/>
  <c r="AD1072" i="93"/>
  <c r="AC1072" i="93"/>
  <c r="AB1072" i="93"/>
  <c r="AA1072" i="93"/>
  <c r="Z1072" i="93"/>
  <c r="Y1072" i="93"/>
  <c r="X1072" i="93"/>
  <c r="W1072" i="93"/>
  <c r="V1072" i="93"/>
  <c r="U1072" i="93"/>
  <c r="T1072" i="93"/>
  <c r="S1072" i="93"/>
  <c r="R1072" i="93"/>
  <c r="Q1072" i="93"/>
  <c r="P1072" i="93"/>
  <c r="O1072" i="93"/>
  <c r="N1072" i="93"/>
  <c r="M1072" i="93"/>
  <c r="L1072" i="93"/>
  <c r="K1072" i="93"/>
  <c r="J1072" i="93"/>
  <c r="I1072" i="93"/>
  <c r="H1072" i="93"/>
  <c r="G1072" i="93"/>
  <c r="F1072" i="93"/>
  <c r="E1072" i="93"/>
  <c r="D1072" i="93"/>
  <c r="C1072" i="93"/>
  <c r="B1072" i="93"/>
  <c r="AG1071" i="93"/>
  <c r="AH1070" i="93"/>
  <c r="AG1070" i="93"/>
  <c r="A1070" i="93"/>
  <c r="AG1069" i="93"/>
  <c r="AG1068" i="93"/>
  <c r="AG1067" i="93"/>
  <c r="AG1066" i="93"/>
  <c r="AG1065" i="93"/>
  <c r="AG1064" i="93"/>
  <c r="AG1063" i="93"/>
  <c r="AG1062" i="93"/>
  <c r="AG1061" i="93"/>
  <c r="AG1060" i="93"/>
  <c r="AG1059" i="93"/>
  <c r="AF1057" i="93"/>
  <c r="AE1057" i="93"/>
  <c r="AD1057" i="93"/>
  <c r="AC1057" i="93"/>
  <c r="AB1057" i="93"/>
  <c r="AA1057" i="93"/>
  <c r="Z1057" i="93"/>
  <c r="Y1057" i="93"/>
  <c r="X1057" i="93"/>
  <c r="W1057" i="93"/>
  <c r="V1057" i="93"/>
  <c r="U1057" i="93"/>
  <c r="T1057" i="93"/>
  <c r="S1057" i="93"/>
  <c r="R1057" i="93"/>
  <c r="Q1057" i="93"/>
  <c r="P1057" i="93"/>
  <c r="O1057" i="93"/>
  <c r="N1057" i="93"/>
  <c r="M1057" i="93"/>
  <c r="L1057" i="93"/>
  <c r="K1057" i="93"/>
  <c r="J1057" i="93"/>
  <c r="I1057" i="93"/>
  <c r="H1057" i="93"/>
  <c r="G1057" i="93"/>
  <c r="F1057" i="93"/>
  <c r="E1057" i="93"/>
  <c r="D1057" i="93"/>
  <c r="C1057" i="93"/>
  <c r="B1057" i="93"/>
  <c r="AE1053" i="93"/>
  <c r="AE1049" i="93"/>
  <c r="AD1049" i="93"/>
  <c r="AC1049" i="93"/>
  <c r="AB1049" i="93"/>
  <c r="AA1049" i="93"/>
  <c r="Z1049" i="93"/>
  <c r="Y1049" i="93"/>
  <c r="X1049" i="93"/>
  <c r="W1049" i="93"/>
  <c r="V1049" i="93"/>
  <c r="U1049" i="93"/>
  <c r="T1049" i="93"/>
  <c r="S1049" i="93"/>
  <c r="R1049" i="93"/>
  <c r="Q1049" i="93"/>
  <c r="P1049" i="93"/>
  <c r="O1049" i="93"/>
  <c r="N1049" i="93"/>
  <c r="M1049" i="93"/>
  <c r="L1049" i="93"/>
  <c r="K1049" i="93"/>
  <c r="J1049" i="93"/>
  <c r="I1049" i="93"/>
  <c r="H1049" i="93"/>
  <c r="G1049" i="93"/>
  <c r="F1049" i="93"/>
  <c r="E1049" i="93"/>
  <c r="D1049" i="93"/>
  <c r="C1049" i="93"/>
  <c r="B1049" i="93"/>
  <c r="AG1048" i="93"/>
  <c r="AH1047" i="93"/>
  <c r="AG1047" i="93"/>
  <c r="A1047" i="93"/>
  <c r="AG1046" i="93"/>
  <c r="AG1045" i="93"/>
  <c r="AG1044" i="93"/>
  <c r="AG1043" i="93"/>
  <c r="AG1042" i="93"/>
  <c r="AG1041" i="93"/>
  <c r="AG1040" i="93"/>
  <c r="AG1039" i="93"/>
  <c r="AG1038" i="93"/>
  <c r="AG1037" i="93"/>
  <c r="AG1036" i="93"/>
  <c r="AE1034" i="93"/>
  <c r="AD1034" i="93"/>
  <c r="AC1034" i="93"/>
  <c r="AB1034" i="93"/>
  <c r="AA1034" i="93"/>
  <c r="Z1034" i="93"/>
  <c r="Y1034" i="93"/>
  <c r="X1034" i="93"/>
  <c r="W1034" i="93"/>
  <c r="V1034" i="93"/>
  <c r="U1034" i="93"/>
  <c r="T1034" i="93"/>
  <c r="S1034" i="93"/>
  <c r="R1034" i="93"/>
  <c r="Q1034" i="93"/>
  <c r="P1034" i="93"/>
  <c r="O1034" i="93"/>
  <c r="N1034" i="93"/>
  <c r="M1034" i="93"/>
  <c r="L1034" i="93"/>
  <c r="K1034" i="93"/>
  <c r="J1034" i="93"/>
  <c r="I1034" i="93"/>
  <c r="H1034" i="93"/>
  <c r="G1034" i="93"/>
  <c r="F1034" i="93"/>
  <c r="E1034" i="93"/>
  <c r="D1034" i="93"/>
  <c r="C1034" i="93"/>
  <c r="B1034" i="93"/>
  <c r="AE1030" i="93"/>
  <c r="AF1026" i="93"/>
  <c r="AE1026" i="93"/>
  <c r="AD1026" i="93"/>
  <c r="AC1026" i="93"/>
  <c r="AB1026" i="93"/>
  <c r="AA1026" i="93"/>
  <c r="Z1026" i="93"/>
  <c r="Y1026" i="93"/>
  <c r="X1026" i="93"/>
  <c r="W1026" i="93"/>
  <c r="V1026" i="93"/>
  <c r="U1026" i="93"/>
  <c r="T1026" i="93"/>
  <c r="S1026" i="93"/>
  <c r="R1026" i="93"/>
  <c r="Q1026" i="93"/>
  <c r="P1026" i="93"/>
  <c r="O1026" i="93"/>
  <c r="N1026" i="93"/>
  <c r="M1026" i="93"/>
  <c r="L1026" i="93"/>
  <c r="K1026" i="93"/>
  <c r="J1026" i="93"/>
  <c r="I1026" i="93"/>
  <c r="H1026" i="93"/>
  <c r="G1026" i="93"/>
  <c r="F1026" i="93"/>
  <c r="E1026" i="93"/>
  <c r="D1026" i="93"/>
  <c r="C1026" i="93"/>
  <c r="B1026" i="93"/>
  <c r="AG1025" i="93"/>
  <c r="AH1024" i="93"/>
  <c r="AG1024" i="93"/>
  <c r="A1024" i="93"/>
  <c r="AG1023" i="93"/>
  <c r="AG1022" i="93"/>
  <c r="AG1021" i="93"/>
  <c r="AG1020" i="93"/>
  <c r="AG1019" i="93"/>
  <c r="AG1018" i="93"/>
  <c r="AG1017" i="93"/>
  <c r="AG1016" i="93"/>
  <c r="AG1015" i="93"/>
  <c r="AG1014" i="93"/>
  <c r="AG1013" i="93"/>
  <c r="AF1011" i="93"/>
  <c r="AE1011" i="93"/>
  <c r="AD1011" i="93"/>
  <c r="AC1011" i="93"/>
  <c r="AB1011" i="93"/>
  <c r="AA1011" i="93"/>
  <c r="Z1011" i="93"/>
  <c r="Y1011" i="93"/>
  <c r="X1011" i="93"/>
  <c r="W1011" i="93"/>
  <c r="V1011" i="93"/>
  <c r="U1011" i="93"/>
  <c r="T1011" i="93"/>
  <c r="S1011" i="93"/>
  <c r="R1011" i="93"/>
  <c r="Q1011" i="93"/>
  <c r="P1011" i="93"/>
  <c r="O1011" i="93"/>
  <c r="N1011" i="93"/>
  <c r="M1011" i="93"/>
  <c r="L1011" i="93"/>
  <c r="K1011" i="93"/>
  <c r="J1011" i="93"/>
  <c r="I1011" i="93"/>
  <c r="H1011" i="93"/>
  <c r="G1011" i="93"/>
  <c r="F1011" i="93"/>
  <c r="E1011" i="93"/>
  <c r="D1011" i="93"/>
  <c r="C1011" i="93"/>
  <c r="B1011" i="93"/>
  <c r="AE1007" i="93"/>
  <c r="AE1003" i="93"/>
  <c r="AD1003" i="93"/>
  <c r="AC1003" i="93"/>
  <c r="AB1003" i="93"/>
  <c r="AA1003" i="93"/>
  <c r="Z1003" i="93"/>
  <c r="Y1003" i="93"/>
  <c r="X1003" i="93"/>
  <c r="W1003" i="93"/>
  <c r="V1003" i="93"/>
  <c r="U1003" i="93"/>
  <c r="T1003" i="93"/>
  <c r="S1003" i="93"/>
  <c r="R1003" i="93"/>
  <c r="Q1003" i="93"/>
  <c r="P1003" i="93"/>
  <c r="O1003" i="93"/>
  <c r="N1003" i="93"/>
  <c r="M1003" i="93"/>
  <c r="L1003" i="93"/>
  <c r="K1003" i="93"/>
  <c r="J1003" i="93"/>
  <c r="I1003" i="93"/>
  <c r="H1003" i="93"/>
  <c r="G1003" i="93"/>
  <c r="F1003" i="93"/>
  <c r="E1003" i="93"/>
  <c r="D1003" i="93"/>
  <c r="C1003" i="93"/>
  <c r="B1003" i="93"/>
  <c r="AG1002" i="93"/>
  <c r="AH1001" i="93"/>
  <c r="AG1001" i="93"/>
  <c r="A1001" i="93"/>
  <c r="AG1000" i="93"/>
  <c r="AG999" i="93"/>
  <c r="AG998" i="93"/>
  <c r="AG997" i="93"/>
  <c r="AG996" i="93"/>
  <c r="AG995" i="93"/>
  <c r="AG994" i="93"/>
  <c r="AG993" i="93"/>
  <c r="AG992" i="93"/>
  <c r="AG991" i="93"/>
  <c r="AG990" i="93"/>
  <c r="AE988" i="93"/>
  <c r="AD988" i="93"/>
  <c r="AC988" i="93"/>
  <c r="AB988" i="93"/>
  <c r="AA988" i="93"/>
  <c r="Z988" i="93"/>
  <c r="Y988" i="93"/>
  <c r="X988" i="93"/>
  <c r="W988" i="93"/>
  <c r="V988" i="93"/>
  <c r="U988" i="93"/>
  <c r="T988" i="93"/>
  <c r="S988" i="93"/>
  <c r="R988" i="93"/>
  <c r="Q988" i="93"/>
  <c r="P988" i="93"/>
  <c r="O988" i="93"/>
  <c r="N988" i="93"/>
  <c r="M988" i="93"/>
  <c r="L988" i="93"/>
  <c r="K988" i="93"/>
  <c r="J988" i="93"/>
  <c r="I988" i="93"/>
  <c r="H988" i="93"/>
  <c r="G988" i="93"/>
  <c r="F988" i="93"/>
  <c r="E988" i="93"/>
  <c r="D988" i="93"/>
  <c r="C988" i="93"/>
  <c r="B988" i="93"/>
  <c r="AE984" i="93"/>
  <c r="AF980" i="93"/>
  <c r="AE980" i="93"/>
  <c r="AD980" i="93"/>
  <c r="AC980" i="93"/>
  <c r="AB980" i="93"/>
  <c r="AA980" i="93"/>
  <c r="Z980" i="93"/>
  <c r="Y980" i="93"/>
  <c r="X980" i="93"/>
  <c r="W980" i="93"/>
  <c r="V980" i="93"/>
  <c r="U980" i="93"/>
  <c r="T980" i="93"/>
  <c r="S980" i="93"/>
  <c r="R980" i="93"/>
  <c r="Q980" i="93"/>
  <c r="P980" i="93"/>
  <c r="O980" i="93"/>
  <c r="N980" i="93"/>
  <c r="M980" i="93"/>
  <c r="L980" i="93"/>
  <c r="K980" i="93"/>
  <c r="J980" i="93"/>
  <c r="I980" i="93"/>
  <c r="H980" i="93"/>
  <c r="G980" i="93"/>
  <c r="F980" i="93"/>
  <c r="E980" i="93"/>
  <c r="D980" i="93"/>
  <c r="C980" i="93"/>
  <c r="B980" i="93"/>
  <c r="AG979" i="93"/>
  <c r="AH978" i="93"/>
  <c r="AG978" i="93"/>
  <c r="A978" i="93"/>
  <c r="AG977" i="93"/>
  <c r="AG976" i="93"/>
  <c r="AG975" i="93"/>
  <c r="AG974" i="93"/>
  <c r="AG973" i="93"/>
  <c r="AG972" i="93"/>
  <c r="AG971" i="93"/>
  <c r="AG970" i="93"/>
  <c r="AG969" i="93"/>
  <c r="AG968" i="93"/>
  <c r="AG967" i="93"/>
  <c r="AF965" i="93"/>
  <c r="AE965" i="93"/>
  <c r="AD965" i="93"/>
  <c r="AC965" i="93"/>
  <c r="AB965" i="93"/>
  <c r="AA965" i="93"/>
  <c r="Z965" i="93"/>
  <c r="Y965" i="93"/>
  <c r="X965" i="93"/>
  <c r="W965" i="93"/>
  <c r="V965" i="93"/>
  <c r="U965" i="93"/>
  <c r="T965" i="93"/>
  <c r="S965" i="93"/>
  <c r="R965" i="93"/>
  <c r="Q965" i="93"/>
  <c r="P965" i="93"/>
  <c r="O965" i="93"/>
  <c r="N965" i="93"/>
  <c r="M965" i="93"/>
  <c r="L965" i="93"/>
  <c r="K965" i="93"/>
  <c r="J965" i="93"/>
  <c r="I965" i="93"/>
  <c r="H965" i="93"/>
  <c r="G965" i="93"/>
  <c r="F965" i="93"/>
  <c r="E965" i="93"/>
  <c r="D965" i="93"/>
  <c r="C965" i="93"/>
  <c r="B965" i="93"/>
  <c r="AE961" i="93"/>
  <c r="AF957" i="93"/>
  <c r="AE957" i="93"/>
  <c r="AD957" i="93"/>
  <c r="AC957" i="93"/>
  <c r="AB957" i="93"/>
  <c r="AA957" i="93"/>
  <c r="Z957" i="93"/>
  <c r="Y957" i="93"/>
  <c r="X957" i="93"/>
  <c r="W957" i="93"/>
  <c r="V957" i="93"/>
  <c r="U957" i="93"/>
  <c r="T957" i="93"/>
  <c r="S957" i="93"/>
  <c r="R957" i="93"/>
  <c r="Q957" i="93"/>
  <c r="P957" i="93"/>
  <c r="O957" i="93"/>
  <c r="N957" i="93"/>
  <c r="M957" i="93"/>
  <c r="L957" i="93"/>
  <c r="K957" i="93"/>
  <c r="J957" i="93"/>
  <c r="I957" i="93"/>
  <c r="H957" i="93"/>
  <c r="G957" i="93"/>
  <c r="F957" i="93"/>
  <c r="E957" i="93"/>
  <c r="D957" i="93"/>
  <c r="C957" i="93"/>
  <c r="B957" i="93"/>
  <c r="AG956" i="93"/>
  <c r="AH955" i="93"/>
  <c r="AG955" i="93"/>
  <c r="A955" i="93"/>
  <c r="AG954" i="93"/>
  <c r="AG953" i="93"/>
  <c r="AG952" i="93"/>
  <c r="AG951" i="93"/>
  <c r="AG950" i="93"/>
  <c r="AG949" i="93"/>
  <c r="AG948" i="93"/>
  <c r="AG947" i="93"/>
  <c r="AG946" i="93"/>
  <c r="AG945" i="93"/>
  <c r="AG944" i="93"/>
  <c r="AF942" i="93"/>
  <c r="AE942" i="93"/>
  <c r="AD942" i="93"/>
  <c r="AC942" i="93"/>
  <c r="AB942" i="93"/>
  <c r="AA942" i="93"/>
  <c r="Z942" i="93"/>
  <c r="Y942" i="93"/>
  <c r="X942" i="93"/>
  <c r="W942" i="93"/>
  <c r="V942" i="93"/>
  <c r="U942" i="93"/>
  <c r="T942" i="93"/>
  <c r="S942" i="93"/>
  <c r="R942" i="93"/>
  <c r="Q942" i="93"/>
  <c r="P942" i="93"/>
  <c r="O942" i="93"/>
  <c r="N942" i="93"/>
  <c r="M942" i="93"/>
  <c r="L942" i="93"/>
  <c r="K942" i="93"/>
  <c r="J942" i="93"/>
  <c r="I942" i="93"/>
  <c r="H942" i="93"/>
  <c r="G942" i="93"/>
  <c r="F942" i="93"/>
  <c r="E942" i="93"/>
  <c r="D942" i="93"/>
  <c r="C942" i="93"/>
  <c r="B942" i="93"/>
  <c r="AE938" i="93"/>
  <c r="AE934" i="93"/>
  <c r="AD934" i="93"/>
  <c r="AC934" i="93"/>
  <c r="AB934" i="93"/>
  <c r="AA934" i="93"/>
  <c r="Z934" i="93"/>
  <c r="Y934" i="93"/>
  <c r="X934" i="93"/>
  <c r="W934" i="93"/>
  <c r="V934" i="93"/>
  <c r="U934" i="93"/>
  <c r="T934" i="93"/>
  <c r="S934" i="93"/>
  <c r="R934" i="93"/>
  <c r="Q934" i="93"/>
  <c r="P934" i="93"/>
  <c r="O934" i="93"/>
  <c r="N934" i="93"/>
  <c r="M934" i="93"/>
  <c r="L934" i="93"/>
  <c r="K934" i="93"/>
  <c r="J934" i="93"/>
  <c r="I934" i="93"/>
  <c r="H934" i="93"/>
  <c r="G934" i="93"/>
  <c r="F934" i="93"/>
  <c r="E934" i="93"/>
  <c r="D934" i="93"/>
  <c r="C934" i="93"/>
  <c r="B934" i="93"/>
  <c r="AG933" i="93"/>
  <c r="AH932" i="93"/>
  <c r="AG932" i="93"/>
  <c r="A932" i="93"/>
  <c r="AG931" i="93"/>
  <c r="AG930" i="93"/>
  <c r="AG929" i="93"/>
  <c r="AG928" i="93"/>
  <c r="AG927" i="93"/>
  <c r="AG926" i="93"/>
  <c r="AG925" i="93"/>
  <c r="AG924" i="93"/>
  <c r="AG923" i="93"/>
  <c r="AG922" i="93"/>
  <c r="AG921" i="93"/>
  <c r="AE919" i="93"/>
  <c r="AD919" i="93"/>
  <c r="AC919" i="93"/>
  <c r="AB919" i="93"/>
  <c r="AA919" i="93"/>
  <c r="Z919" i="93"/>
  <c r="Y919" i="93"/>
  <c r="X919" i="93"/>
  <c r="W919" i="93"/>
  <c r="V919" i="93"/>
  <c r="U919" i="93"/>
  <c r="T919" i="93"/>
  <c r="S919" i="93"/>
  <c r="R919" i="93"/>
  <c r="Q919" i="93"/>
  <c r="P919" i="93"/>
  <c r="O919" i="93"/>
  <c r="N919" i="93"/>
  <c r="M919" i="93"/>
  <c r="L919" i="93"/>
  <c r="K919" i="93"/>
  <c r="J919" i="93"/>
  <c r="I919" i="93"/>
  <c r="H919" i="93"/>
  <c r="G919" i="93"/>
  <c r="F919" i="93"/>
  <c r="E919" i="93"/>
  <c r="D919" i="93"/>
  <c r="C919" i="93"/>
  <c r="B919" i="93"/>
  <c r="AE915" i="93"/>
  <c r="AF911" i="93"/>
  <c r="AE911" i="93"/>
  <c r="AD911" i="93"/>
  <c r="AC911" i="93"/>
  <c r="AB911" i="93"/>
  <c r="AA911" i="93"/>
  <c r="Z911" i="93"/>
  <c r="Y911" i="93"/>
  <c r="X911" i="93"/>
  <c r="W911" i="93"/>
  <c r="V911" i="93"/>
  <c r="U911" i="93"/>
  <c r="T911" i="93"/>
  <c r="S911" i="93"/>
  <c r="R911" i="93"/>
  <c r="Q911" i="93"/>
  <c r="P911" i="93"/>
  <c r="O911" i="93"/>
  <c r="N911" i="93"/>
  <c r="M911" i="93"/>
  <c r="L911" i="93"/>
  <c r="K911" i="93"/>
  <c r="J911" i="93"/>
  <c r="I911" i="93"/>
  <c r="H911" i="93"/>
  <c r="G911" i="93"/>
  <c r="F911" i="93"/>
  <c r="E911" i="93"/>
  <c r="D911" i="93"/>
  <c r="C911" i="93"/>
  <c r="B911" i="93"/>
  <c r="AG910" i="93"/>
  <c r="AH909" i="93"/>
  <c r="AG909" i="93"/>
  <c r="A909" i="93"/>
  <c r="AG908" i="93"/>
  <c r="AG907" i="93"/>
  <c r="AG906" i="93"/>
  <c r="AG905" i="93"/>
  <c r="AG904" i="93"/>
  <c r="AG903" i="93"/>
  <c r="AG902" i="93"/>
  <c r="AG901" i="93"/>
  <c r="AG900" i="93"/>
  <c r="AG899" i="93"/>
  <c r="AG898" i="93"/>
  <c r="AF896" i="93"/>
  <c r="AE896" i="93"/>
  <c r="AD896" i="93"/>
  <c r="AC896" i="93"/>
  <c r="AB896" i="93"/>
  <c r="AA896" i="93"/>
  <c r="Z896" i="93"/>
  <c r="Y896" i="93"/>
  <c r="X896" i="93"/>
  <c r="W896" i="93"/>
  <c r="V896" i="93"/>
  <c r="U896" i="93"/>
  <c r="T896" i="93"/>
  <c r="S896" i="93"/>
  <c r="R896" i="93"/>
  <c r="Q896" i="93"/>
  <c r="P896" i="93"/>
  <c r="O896" i="93"/>
  <c r="N896" i="93"/>
  <c r="M896" i="93"/>
  <c r="L896" i="93"/>
  <c r="K896" i="93"/>
  <c r="J896" i="93"/>
  <c r="I896" i="93"/>
  <c r="H896" i="93"/>
  <c r="G896" i="93"/>
  <c r="F896" i="93"/>
  <c r="E896" i="93"/>
  <c r="D896" i="93"/>
  <c r="C896" i="93"/>
  <c r="B896" i="93"/>
  <c r="AE892" i="93"/>
  <c r="AE888" i="93"/>
  <c r="AD888" i="93"/>
  <c r="AC888" i="93"/>
  <c r="AB888" i="93"/>
  <c r="AA888" i="93"/>
  <c r="Z888" i="93"/>
  <c r="Y888" i="93"/>
  <c r="X888" i="93"/>
  <c r="W888" i="93"/>
  <c r="V888" i="93"/>
  <c r="U888" i="93"/>
  <c r="T888" i="93"/>
  <c r="S888" i="93"/>
  <c r="R888" i="93"/>
  <c r="Q888" i="93"/>
  <c r="P888" i="93"/>
  <c r="O888" i="93"/>
  <c r="N888" i="93"/>
  <c r="M888" i="93"/>
  <c r="L888" i="93"/>
  <c r="K888" i="93"/>
  <c r="J888" i="93"/>
  <c r="I888" i="93"/>
  <c r="H888" i="93"/>
  <c r="G888" i="93"/>
  <c r="F888" i="93"/>
  <c r="E888" i="93"/>
  <c r="D888" i="93"/>
  <c r="C888" i="93"/>
  <c r="B888" i="93"/>
  <c r="A888" i="93"/>
  <c r="AG887" i="93"/>
  <c r="AH886" i="93"/>
  <c r="AG886" i="93"/>
  <c r="A886" i="93"/>
  <c r="AG885" i="93"/>
  <c r="AG884" i="93"/>
  <c r="AG883" i="93"/>
  <c r="AG882" i="93"/>
  <c r="AG881" i="93"/>
  <c r="AG880" i="93"/>
  <c r="AG879" i="93"/>
  <c r="AG878" i="93"/>
  <c r="AG877" i="93"/>
  <c r="AG876" i="93"/>
  <c r="AG875" i="93"/>
  <c r="AE873" i="93"/>
  <c r="AD873" i="93"/>
  <c r="AC873" i="93"/>
  <c r="AB873" i="93"/>
  <c r="AA873" i="93"/>
  <c r="Z873" i="93"/>
  <c r="Y873" i="93"/>
  <c r="X873" i="93"/>
  <c r="W873" i="93"/>
  <c r="V873" i="93"/>
  <c r="U873" i="93"/>
  <c r="T873" i="93"/>
  <c r="S873" i="93"/>
  <c r="R873" i="93"/>
  <c r="Q873" i="93"/>
  <c r="P873" i="93"/>
  <c r="O873" i="93"/>
  <c r="N873" i="93"/>
  <c r="M873" i="93"/>
  <c r="L873" i="93"/>
  <c r="K873" i="93"/>
  <c r="J873" i="93"/>
  <c r="I873" i="93"/>
  <c r="H873" i="93"/>
  <c r="G873" i="93"/>
  <c r="F873" i="93"/>
  <c r="E873" i="93"/>
  <c r="D873" i="93"/>
  <c r="C873" i="93"/>
  <c r="B873" i="93"/>
  <c r="AE869" i="93"/>
  <c r="AF865" i="93"/>
  <c r="AE865" i="93"/>
  <c r="AD865" i="93"/>
  <c r="AC865" i="93"/>
  <c r="AB865" i="93"/>
  <c r="AA865" i="93"/>
  <c r="Z865" i="93"/>
  <c r="Y865" i="93"/>
  <c r="X865" i="93"/>
  <c r="W865" i="93"/>
  <c r="V865" i="93"/>
  <c r="U865" i="93"/>
  <c r="T865" i="93"/>
  <c r="S865" i="93"/>
  <c r="R865" i="93"/>
  <c r="Q865" i="93"/>
  <c r="P865" i="93"/>
  <c r="O865" i="93"/>
  <c r="N865" i="93"/>
  <c r="M865" i="93"/>
  <c r="L865" i="93"/>
  <c r="K865" i="93"/>
  <c r="J865" i="93"/>
  <c r="I865" i="93"/>
  <c r="H865" i="93"/>
  <c r="G865" i="93"/>
  <c r="F865" i="93"/>
  <c r="E865" i="93"/>
  <c r="D865" i="93"/>
  <c r="C865" i="93"/>
  <c r="B865" i="93"/>
  <c r="AH864" i="93"/>
  <c r="AG864" i="93"/>
  <c r="AH863" i="93"/>
  <c r="AG863" i="93"/>
  <c r="A863" i="93"/>
  <c r="AG862" i="93"/>
  <c r="AG861" i="93"/>
  <c r="AG860" i="93"/>
  <c r="AG859" i="93"/>
  <c r="A859" i="93"/>
  <c r="AG858" i="93"/>
  <c r="AG857" i="93"/>
  <c r="AG856" i="93"/>
  <c r="AG855" i="93"/>
  <c r="A855" i="93"/>
  <c r="AG854" i="93"/>
  <c r="AG853" i="93"/>
  <c r="AG852" i="93"/>
  <c r="AF850" i="93"/>
  <c r="AE850" i="93"/>
  <c r="AD850" i="93"/>
  <c r="AC850" i="93"/>
  <c r="AB850" i="93"/>
  <c r="AA850" i="93"/>
  <c r="Z850" i="93"/>
  <c r="Y850" i="93"/>
  <c r="X850" i="93"/>
  <c r="W850" i="93"/>
  <c r="V850" i="93"/>
  <c r="U850" i="93"/>
  <c r="T850" i="93"/>
  <c r="S850" i="93"/>
  <c r="R850" i="93"/>
  <c r="Q850" i="93"/>
  <c r="P850" i="93"/>
  <c r="O850" i="93"/>
  <c r="N850" i="93"/>
  <c r="M850" i="93"/>
  <c r="L850" i="93"/>
  <c r="K850" i="93"/>
  <c r="J850" i="93"/>
  <c r="I850" i="93"/>
  <c r="H850" i="93"/>
  <c r="G850" i="93"/>
  <c r="F850" i="93"/>
  <c r="E850" i="93"/>
  <c r="D850" i="93"/>
  <c r="C850" i="93"/>
  <c r="B850" i="93"/>
  <c r="AE846" i="93"/>
  <c r="AC842" i="93"/>
  <c r="AB842" i="93"/>
  <c r="AA842" i="93"/>
  <c r="Z842" i="93"/>
  <c r="Y842" i="93"/>
  <c r="X842" i="93"/>
  <c r="W842" i="93"/>
  <c r="V842" i="93"/>
  <c r="U842" i="93"/>
  <c r="T842" i="93"/>
  <c r="S842" i="93"/>
  <c r="R842" i="93"/>
  <c r="Q842" i="93"/>
  <c r="P842" i="93"/>
  <c r="O842" i="93"/>
  <c r="N842" i="93"/>
  <c r="M842" i="93"/>
  <c r="L842" i="93"/>
  <c r="K842" i="93"/>
  <c r="J842" i="93"/>
  <c r="I842" i="93"/>
  <c r="H842" i="93"/>
  <c r="G842" i="93"/>
  <c r="F842" i="93"/>
  <c r="E842" i="93"/>
  <c r="D842" i="93"/>
  <c r="C842" i="93"/>
  <c r="B842" i="93"/>
  <c r="A842" i="93"/>
  <c r="AH840" i="93"/>
  <c r="A840" i="93"/>
  <c r="AH839" i="93"/>
  <c r="A837" i="93"/>
  <c r="AH831" i="93"/>
  <c r="A829" i="93"/>
  <c r="AC827" i="93"/>
  <c r="AB827" i="93"/>
  <c r="AA827" i="93"/>
  <c r="Z827" i="93"/>
  <c r="Y827" i="93"/>
  <c r="X827" i="93"/>
  <c r="W827" i="93"/>
  <c r="V827" i="93"/>
  <c r="U827" i="93"/>
  <c r="T827" i="93"/>
  <c r="S827" i="93"/>
  <c r="R827" i="93"/>
  <c r="Q827" i="93"/>
  <c r="P827" i="93"/>
  <c r="O827" i="93"/>
  <c r="N827" i="93"/>
  <c r="M827" i="93"/>
  <c r="L827" i="93"/>
  <c r="K827" i="93"/>
  <c r="J827" i="93"/>
  <c r="I827" i="93"/>
  <c r="H827" i="93"/>
  <c r="G827" i="93"/>
  <c r="F827" i="93"/>
  <c r="E827" i="93"/>
  <c r="D827" i="93"/>
  <c r="C827" i="93"/>
  <c r="B827" i="93"/>
  <c r="A824" i="93"/>
  <c r="AE823" i="93"/>
  <c r="B823" i="93"/>
  <c r="AF819" i="93"/>
  <c r="AE819" i="93"/>
  <c r="AD819" i="93"/>
  <c r="AC819" i="93"/>
  <c r="AB819" i="93"/>
  <c r="AA819" i="93"/>
  <c r="Z819" i="93"/>
  <c r="Y819" i="93"/>
  <c r="X819" i="93"/>
  <c r="W819" i="93"/>
  <c r="V819" i="93"/>
  <c r="U819" i="93"/>
  <c r="T819" i="93"/>
  <c r="S819" i="93"/>
  <c r="R819" i="93"/>
  <c r="Q819" i="93"/>
  <c r="P819" i="93"/>
  <c r="O819" i="93"/>
  <c r="N819" i="93"/>
  <c r="M819" i="93"/>
  <c r="L819" i="93"/>
  <c r="K819" i="93"/>
  <c r="J819" i="93"/>
  <c r="I819" i="93"/>
  <c r="H819" i="93"/>
  <c r="G819" i="93"/>
  <c r="F819" i="93"/>
  <c r="E819" i="93"/>
  <c r="D819" i="93"/>
  <c r="C819" i="93"/>
  <c r="C796" i="93" s="1"/>
  <c r="B819" i="93"/>
  <c r="B796" i="93" s="1"/>
  <c r="A819" i="93"/>
  <c r="AH818" i="93"/>
  <c r="AG818" i="93"/>
  <c r="A818" i="93"/>
  <c r="AG817" i="93"/>
  <c r="AH816" i="93"/>
  <c r="AG816" i="93"/>
  <c r="A816" i="93"/>
  <c r="AH815" i="93"/>
  <c r="AH861" i="93" s="1"/>
  <c r="AG815" i="93"/>
  <c r="A815" i="93"/>
  <c r="AH814" i="93"/>
  <c r="AG814" i="93"/>
  <c r="A814" i="93"/>
  <c r="AH813" i="93"/>
  <c r="AG813" i="93"/>
  <c r="A813" i="93"/>
  <c r="AH812" i="93"/>
  <c r="AG812" i="93"/>
  <c r="A812" i="93"/>
  <c r="AH811" i="93"/>
  <c r="AH857" i="93" s="1"/>
  <c r="AG811" i="93"/>
  <c r="A811" i="93"/>
  <c r="AH810" i="93"/>
  <c r="AG810" i="93"/>
  <c r="A810" i="93"/>
  <c r="AH809" i="93"/>
  <c r="AG809" i="93"/>
  <c r="A809" i="93"/>
  <c r="AH808" i="93"/>
  <c r="AG808" i="93"/>
  <c r="A808" i="93"/>
  <c r="AH807" i="93"/>
  <c r="AH853" i="93" s="1"/>
  <c r="AG807" i="93"/>
  <c r="A807" i="93"/>
  <c r="AH806" i="93"/>
  <c r="AG806" i="93"/>
  <c r="A806" i="93"/>
  <c r="A805" i="93"/>
  <c r="AF804" i="93"/>
  <c r="AE804" i="93"/>
  <c r="AD804" i="93"/>
  <c r="AC804" i="93"/>
  <c r="AB804" i="93"/>
  <c r="AA804" i="93"/>
  <c r="Z804" i="93"/>
  <c r="Y804" i="93"/>
  <c r="X804" i="93"/>
  <c r="W804" i="93"/>
  <c r="V804" i="93"/>
  <c r="U804" i="93"/>
  <c r="T804" i="93"/>
  <c r="S804" i="93"/>
  <c r="R804" i="93"/>
  <c r="Q804" i="93"/>
  <c r="P804" i="93"/>
  <c r="O804" i="93"/>
  <c r="N804" i="93"/>
  <c r="M804" i="93"/>
  <c r="L804" i="93"/>
  <c r="K804" i="93"/>
  <c r="J804" i="93"/>
  <c r="I804" i="93"/>
  <c r="H804" i="93"/>
  <c r="G804" i="93"/>
  <c r="F804" i="93"/>
  <c r="E804" i="93"/>
  <c r="D804" i="93"/>
  <c r="C804" i="93"/>
  <c r="B804" i="93"/>
  <c r="A804" i="93"/>
  <c r="A803" i="93"/>
  <c r="A802" i="93"/>
  <c r="A801" i="93"/>
  <c r="A847" i="93" s="1"/>
  <c r="AE800" i="93"/>
  <c r="AB800" i="93"/>
  <c r="B800" i="93"/>
  <c r="B798" i="93"/>
  <c r="C795" i="93"/>
  <c r="B795" i="93"/>
  <c r="M759" i="93"/>
  <c r="G759" i="93"/>
  <c r="AE758" i="93"/>
  <c r="G753" i="93"/>
  <c r="AC735" i="93"/>
  <c r="AC733" i="93"/>
  <c r="AA733" i="93"/>
  <c r="Y733" i="93"/>
  <c r="W733" i="93"/>
  <c r="U733" i="93"/>
  <c r="S733" i="93"/>
  <c r="Q733" i="93"/>
  <c r="O733" i="93"/>
  <c r="M733" i="93"/>
  <c r="K733" i="93"/>
  <c r="I733" i="93"/>
  <c r="G733" i="93"/>
  <c r="AG725" i="93"/>
  <c r="AF719" i="93"/>
  <c r="AE719" i="93"/>
  <c r="AD719" i="93"/>
  <c r="AC719" i="93"/>
  <c r="AB719" i="93"/>
  <c r="AA719" i="93"/>
  <c r="Z719" i="93"/>
  <c r="Y719" i="93"/>
  <c r="X719" i="93"/>
  <c r="W719" i="93"/>
  <c r="V719" i="93"/>
  <c r="U719" i="93"/>
  <c r="T719" i="93"/>
  <c r="S719" i="93"/>
  <c r="R719" i="93"/>
  <c r="Q719" i="93"/>
  <c r="P719" i="93"/>
  <c r="O719" i="93"/>
  <c r="N719" i="93"/>
  <c r="M719" i="93"/>
  <c r="L719" i="93"/>
  <c r="K719" i="93"/>
  <c r="J719" i="93"/>
  <c r="I719" i="93"/>
  <c r="H719" i="93"/>
  <c r="G719" i="93"/>
  <c r="F719" i="93"/>
  <c r="E719" i="93"/>
  <c r="D719" i="93"/>
  <c r="C719" i="93"/>
  <c r="B719" i="93"/>
  <c r="AG719" i="93" s="1"/>
  <c r="AF713" i="93"/>
  <c r="AE713" i="93"/>
  <c r="AD713" i="93"/>
  <c r="AC713" i="93"/>
  <c r="AB713" i="93"/>
  <c r="AA713" i="93"/>
  <c r="Z713" i="93"/>
  <c r="Y713" i="93"/>
  <c r="X713" i="93"/>
  <c r="W713" i="93"/>
  <c r="V713" i="93"/>
  <c r="U713" i="93"/>
  <c r="T713" i="93"/>
  <c r="S713" i="93"/>
  <c r="R713" i="93"/>
  <c r="Q713" i="93"/>
  <c r="P713" i="93"/>
  <c r="O713" i="93"/>
  <c r="N713" i="93"/>
  <c r="M713" i="93"/>
  <c r="L713" i="93"/>
  <c r="K713" i="93"/>
  <c r="J713" i="93"/>
  <c r="I713" i="93"/>
  <c r="H713" i="93"/>
  <c r="G713" i="93"/>
  <c r="F713" i="93"/>
  <c r="E713" i="93"/>
  <c r="D713" i="93"/>
  <c r="C713" i="93"/>
  <c r="B713" i="93"/>
  <c r="AG710" i="93"/>
  <c r="AG709" i="93"/>
  <c r="AG708" i="93"/>
  <c r="AF707" i="93"/>
  <c r="AE707" i="93"/>
  <c r="AD707" i="93"/>
  <c r="AC707" i="93"/>
  <c r="AB707" i="93"/>
  <c r="AA707" i="93"/>
  <c r="Z707" i="93"/>
  <c r="Y707" i="93"/>
  <c r="X707" i="93"/>
  <c r="W707" i="93"/>
  <c r="V707" i="93"/>
  <c r="U707" i="93"/>
  <c r="T707" i="93"/>
  <c r="S707" i="93"/>
  <c r="R707" i="93"/>
  <c r="Q707" i="93"/>
  <c r="P707" i="93"/>
  <c r="O707" i="93"/>
  <c r="N707" i="93"/>
  <c r="M707" i="93"/>
  <c r="L707" i="93"/>
  <c r="K707" i="93"/>
  <c r="J707" i="93"/>
  <c r="I707" i="93"/>
  <c r="H707" i="93"/>
  <c r="G707" i="93"/>
  <c r="F707" i="93"/>
  <c r="E707" i="93"/>
  <c r="D707" i="93"/>
  <c r="C707" i="93"/>
  <c r="B707" i="93"/>
  <c r="AF706" i="93"/>
  <c r="AE706" i="93"/>
  <c r="AD706" i="93"/>
  <c r="AC706" i="93"/>
  <c r="AB706" i="93"/>
  <c r="AA706" i="93"/>
  <c r="Z706" i="93"/>
  <c r="Y706" i="93"/>
  <c r="X706" i="93"/>
  <c r="W706" i="93"/>
  <c r="V706" i="93"/>
  <c r="U706" i="93"/>
  <c r="T706" i="93"/>
  <c r="S706" i="93"/>
  <c r="R706" i="93"/>
  <c r="Q706" i="93"/>
  <c r="P706" i="93"/>
  <c r="O706" i="93"/>
  <c r="N706" i="93"/>
  <c r="M706" i="93"/>
  <c r="L706" i="93"/>
  <c r="K706" i="93"/>
  <c r="J706" i="93"/>
  <c r="I706" i="93"/>
  <c r="H706" i="93"/>
  <c r="G706" i="93"/>
  <c r="F706" i="93"/>
  <c r="E706" i="93"/>
  <c r="D706" i="93"/>
  <c r="C706" i="93"/>
  <c r="B706" i="93"/>
  <c r="D700" i="93"/>
  <c r="AF699" i="93"/>
  <c r="AE696" i="93"/>
  <c r="S696" i="93"/>
  <c r="M696" i="93"/>
  <c r="G696" i="93"/>
  <c r="AE695" i="93"/>
  <c r="G690" i="93"/>
  <c r="AC672" i="93"/>
  <c r="AC670" i="93"/>
  <c r="AA670" i="93"/>
  <c r="Y670" i="93"/>
  <c r="W670" i="93"/>
  <c r="U670" i="93"/>
  <c r="S670" i="93"/>
  <c r="Q670" i="93"/>
  <c r="O670" i="93"/>
  <c r="M670" i="93"/>
  <c r="K670" i="93"/>
  <c r="I670" i="93"/>
  <c r="G670" i="93"/>
  <c r="AE656" i="93"/>
  <c r="AD656" i="93"/>
  <c r="AC656" i="93"/>
  <c r="AB656" i="93"/>
  <c r="AA656" i="93"/>
  <c r="Z656" i="93"/>
  <c r="Y656" i="93"/>
  <c r="X656" i="93"/>
  <c r="W656" i="93"/>
  <c r="V656" i="93"/>
  <c r="U656" i="93"/>
  <c r="T656" i="93"/>
  <c r="S656" i="93"/>
  <c r="R656" i="93"/>
  <c r="Q656" i="93"/>
  <c r="P656" i="93"/>
  <c r="O656" i="93"/>
  <c r="N656" i="93"/>
  <c r="M656" i="93"/>
  <c r="L656" i="93"/>
  <c r="K656" i="93"/>
  <c r="J656" i="93"/>
  <c r="I656" i="93"/>
  <c r="H656" i="93"/>
  <c r="G656" i="93"/>
  <c r="F656" i="93"/>
  <c r="E656" i="93"/>
  <c r="D656" i="93"/>
  <c r="C656" i="93"/>
  <c r="B656" i="93"/>
  <c r="AG656" i="93" s="1"/>
  <c r="AE650" i="93"/>
  <c r="AD650" i="93"/>
  <c r="AC650" i="93"/>
  <c r="AB650" i="93"/>
  <c r="AA650" i="93"/>
  <c r="Z650" i="93"/>
  <c r="Y650" i="93"/>
  <c r="X650" i="93"/>
  <c r="W650" i="93"/>
  <c r="V650" i="93"/>
  <c r="U650" i="93"/>
  <c r="T650" i="93"/>
  <c r="S650" i="93"/>
  <c r="R650" i="93"/>
  <c r="Q650" i="93"/>
  <c r="P650" i="93"/>
  <c r="O650" i="93"/>
  <c r="N650" i="93"/>
  <c r="M650" i="93"/>
  <c r="L650" i="93"/>
  <c r="K650" i="93"/>
  <c r="J650" i="93"/>
  <c r="I650" i="93"/>
  <c r="H650" i="93"/>
  <c r="G650" i="93"/>
  <c r="F650" i="93"/>
  <c r="E650" i="93"/>
  <c r="D650" i="93"/>
  <c r="C650" i="93"/>
  <c r="B650" i="93"/>
  <c r="AF648" i="93"/>
  <c r="AF649" i="93" s="1"/>
  <c r="AG647" i="93"/>
  <c r="AG646" i="93"/>
  <c r="AG662" i="93" s="1"/>
  <c r="AG645" i="93"/>
  <c r="AG663" i="93" s="1"/>
  <c r="AE644" i="93"/>
  <c r="AD644" i="93"/>
  <c r="AC644" i="93"/>
  <c r="AB644" i="93"/>
  <c r="AA644" i="93"/>
  <c r="Z644" i="93"/>
  <c r="Y644" i="93"/>
  <c r="X644" i="93"/>
  <c r="W644" i="93"/>
  <c r="V644" i="93"/>
  <c r="U644" i="93"/>
  <c r="T644" i="93"/>
  <c r="S644" i="93"/>
  <c r="R644" i="93"/>
  <c r="Q644" i="93"/>
  <c r="P644" i="93"/>
  <c r="O644" i="93"/>
  <c r="N644" i="93"/>
  <c r="M644" i="93"/>
  <c r="L644" i="93"/>
  <c r="K644" i="93"/>
  <c r="J644" i="93"/>
  <c r="I644" i="93"/>
  <c r="H644" i="93"/>
  <c r="G644" i="93"/>
  <c r="F644" i="93"/>
  <c r="E644" i="93"/>
  <c r="D644" i="93"/>
  <c r="C644" i="93"/>
  <c r="B644" i="93"/>
  <c r="AE643" i="93"/>
  <c r="AD643" i="93"/>
  <c r="AC643" i="93"/>
  <c r="AB643" i="93"/>
  <c r="AA643" i="93"/>
  <c r="Z643" i="93"/>
  <c r="Y643" i="93"/>
  <c r="X643" i="93"/>
  <c r="W643" i="93"/>
  <c r="V643" i="93"/>
  <c r="U643" i="93"/>
  <c r="T643" i="93"/>
  <c r="S643" i="93"/>
  <c r="R643" i="93"/>
  <c r="Q643" i="93"/>
  <c r="P643" i="93"/>
  <c r="O643" i="93"/>
  <c r="N643" i="93"/>
  <c r="M643" i="93"/>
  <c r="L643" i="93"/>
  <c r="K643" i="93"/>
  <c r="J643" i="93"/>
  <c r="I643" i="93"/>
  <c r="H643" i="93"/>
  <c r="G643" i="93"/>
  <c r="F643" i="93"/>
  <c r="E643" i="93"/>
  <c r="D643" i="93"/>
  <c r="C643" i="93"/>
  <c r="B643" i="93"/>
  <c r="AF641" i="93"/>
  <c r="D637" i="93"/>
  <c r="AF636" i="93"/>
  <c r="M633" i="93"/>
  <c r="G633" i="93"/>
  <c r="S633" i="93" s="1"/>
  <c r="AE633" i="93" s="1"/>
  <c r="AE632" i="93"/>
  <c r="K627" i="93"/>
  <c r="M627" i="93" s="1"/>
  <c r="O627" i="93" s="1"/>
  <c r="Q627" i="93" s="1"/>
  <c r="S627" i="93" s="1"/>
  <c r="U627" i="93" s="1"/>
  <c r="W627" i="93" s="1"/>
  <c r="G627" i="93"/>
  <c r="I627" i="93" s="1"/>
  <c r="AA610" i="93"/>
  <c r="AC609" i="93"/>
  <c r="AA609" i="93"/>
  <c r="AC607" i="93"/>
  <c r="AA607" i="93"/>
  <c r="Y607" i="93"/>
  <c r="W607" i="93"/>
  <c r="U607" i="93"/>
  <c r="S607" i="93"/>
  <c r="Q607" i="93"/>
  <c r="O607" i="93"/>
  <c r="M607" i="93"/>
  <c r="K607" i="93"/>
  <c r="I607" i="93"/>
  <c r="G607" i="93"/>
  <c r="AF593" i="93"/>
  <c r="AE593" i="93"/>
  <c r="AD593" i="93"/>
  <c r="AC593" i="93"/>
  <c r="AB593" i="93"/>
  <c r="AA593" i="93"/>
  <c r="Z593" i="93"/>
  <c r="Y593" i="93"/>
  <c r="X593" i="93"/>
  <c r="W593" i="93"/>
  <c r="V593" i="93"/>
  <c r="U593" i="93"/>
  <c r="T593" i="93"/>
  <c r="S593" i="93"/>
  <c r="R593" i="93"/>
  <c r="Q593" i="93"/>
  <c r="P593" i="93"/>
  <c r="O593" i="93"/>
  <c r="N593" i="93"/>
  <c r="M593" i="93"/>
  <c r="L593" i="93"/>
  <c r="K593" i="93"/>
  <c r="J593" i="93"/>
  <c r="I593" i="93"/>
  <c r="H593" i="93"/>
  <c r="G593" i="93"/>
  <c r="F593" i="93"/>
  <c r="E593" i="93"/>
  <c r="D593" i="93"/>
  <c r="C593" i="93"/>
  <c r="B593" i="93"/>
  <c r="AG593" i="93" s="1"/>
  <c r="AF587" i="93"/>
  <c r="AE587" i="93"/>
  <c r="AD587" i="93"/>
  <c r="AC587" i="93"/>
  <c r="AB587" i="93"/>
  <c r="AA587" i="93"/>
  <c r="Z587" i="93"/>
  <c r="Y587" i="93"/>
  <c r="X587" i="93"/>
  <c r="W587" i="93"/>
  <c r="V587" i="93"/>
  <c r="U587" i="93"/>
  <c r="T587" i="93"/>
  <c r="S587" i="93"/>
  <c r="R587" i="93"/>
  <c r="Q587" i="93"/>
  <c r="P587" i="93"/>
  <c r="O587" i="93"/>
  <c r="N587" i="93"/>
  <c r="M587" i="93"/>
  <c r="L587" i="93"/>
  <c r="K587" i="93"/>
  <c r="J587" i="93"/>
  <c r="I587" i="93"/>
  <c r="H587" i="93"/>
  <c r="G587" i="93"/>
  <c r="F587" i="93"/>
  <c r="E587" i="93"/>
  <c r="D587" i="93"/>
  <c r="C587" i="93"/>
  <c r="B587" i="93"/>
  <c r="AG584" i="93"/>
  <c r="AG583" i="93"/>
  <c r="AG599" i="93" s="1"/>
  <c r="AG582" i="93"/>
  <c r="AG600" i="93" s="1"/>
  <c r="AF581" i="93"/>
  <c r="AE581" i="93"/>
  <c r="AD581" i="93"/>
  <c r="AC581" i="93"/>
  <c r="AB581" i="93"/>
  <c r="AA581" i="93"/>
  <c r="Z581" i="93"/>
  <c r="Y581" i="93"/>
  <c r="X581" i="93"/>
  <c r="W581" i="93"/>
  <c r="V581" i="93"/>
  <c r="U581" i="93"/>
  <c r="T581" i="93"/>
  <c r="S581" i="93"/>
  <c r="R581" i="93"/>
  <c r="Q581" i="93"/>
  <c r="P581" i="93"/>
  <c r="O581" i="93"/>
  <c r="N581" i="93"/>
  <c r="M581" i="93"/>
  <c r="L581" i="93"/>
  <c r="K581" i="93"/>
  <c r="J581" i="93"/>
  <c r="I581" i="93"/>
  <c r="H581" i="93"/>
  <c r="G581" i="93"/>
  <c r="F581" i="93"/>
  <c r="E581" i="93"/>
  <c r="D581" i="93"/>
  <c r="C581" i="93"/>
  <c r="B581" i="93"/>
  <c r="AF580" i="93"/>
  <c r="AE580" i="93"/>
  <c r="AD580" i="93"/>
  <c r="AC580" i="93"/>
  <c r="AB580" i="93"/>
  <c r="AA580" i="93"/>
  <c r="Z580" i="93"/>
  <c r="Y580" i="93"/>
  <c r="X580" i="93"/>
  <c r="W580" i="93"/>
  <c r="V580" i="93"/>
  <c r="U580" i="93"/>
  <c r="T580" i="93"/>
  <c r="S580" i="93"/>
  <c r="R580" i="93"/>
  <c r="Q580" i="93"/>
  <c r="P580" i="93"/>
  <c r="O580" i="93"/>
  <c r="N580" i="93"/>
  <c r="M580" i="93"/>
  <c r="L580" i="93"/>
  <c r="K580" i="93"/>
  <c r="J580" i="93"/>
  <c r="I580" i="93"/>
  <c r="H580" i="93"/>
  <c r="G580" i="93"/>
  <c r="F580" i="93"/>
  <c r="E580" i="93"/>
  <c r="D580" i="93"/>
  <c r="C580" i="93"/>
  <c r="B580" i="93"/>
  <c r="D574" i="93"/>
  <c r="AF573" i="93"/>
  <c r="M570" i="93"/>
  <c r="G570" i="93"/>
  <c r="S570" i="93" s="1"/>
  <c r="AE570" i="93" s="1"/>
  <c r="AE569" i="93"/>
  <c r="G564" i="93"/>
  <c r="I564" i="93" s="1"/>
  <c r="K564" i="93" s="1"/>
  <c r="M564" i="93" s="1"/>
  <c r="O564" i="93" s="1"/>
  <c r="Q564" i="93" s="1"/>
  <c r="S564" i="93" s="1"/>
  <c r="U564" i="93" s="1"/>
  <c r="W564" i="93" s="1"/>
  <c r="AA547" i="93"/>
  <c r="AC546" i="93"/>
  <c r="AA546" i="93"/>
  <c r="AC544" i="93"/>
  <c r="AA544" i="93"/>
  <c r="Y544" i="93"/>
  <c r="W544" i="93"/>
  <c r="U544" i="93"/>
  <c r="S544" i="93"/>
  <c r="Q544" i="93"/>
  <c r="O544" i="93"/>
  <c r="M544" i="93"/>
  <c r="K544" i="93"/>
  <c r="I544" i="93"/>
  <c r="G544" i="93"/>
  <c r="AG537" i="93"/>
  <c r="W484" i="93" s="1"/>
  <c r="AG536" i="93"/>
  <c r="W483" i="93" s="1"/>
  <c r="AE530" i="93"/>
  <c r="AD530" i="93"/>
  <c r="AC530" i="93"/>
  <c r="AB530" i="93"/>
  <c r="AA530" i="93"/>
  <c r="Z530" i="93"/>
  <c r="Y530" i="93"/>
  <c r="X530" i="93"/>
  <c r="W530" i="93"/>
  <c r="V530" i="93"/>
  <c r="U530" i="93"/>
  <c r="T530" i="93"/>
  <c r="S530" i="93"/>
  <c r="R530" i="93"/>
  <c r="Q530" i="93"/>
  <c r="P530" i="93"/>
  <c r="O530" i="93"/>
  <c r="N530" i="93"/>
  <c r="M530" i="93"/>
  <c r="L530" i="93"/>
  <c r="K530" i="93"/>
  <c r="J530" i="93"/>
  <c r="I530" i="93"/>
  <c r="H530" i="93"/>
  <c r="G530" i="93"/>
  <c r="F530" i="93"/>
  <c r="E530" i="93"/>
  <c r="D530" i="93"/>
  <c r="C530" i="93"/>
  <c r="B530" i="93"/>
  <c r="AG530" i="93" s="1"/>
  <c r="AF524" i="93"/>
  <c r="AE524" i="93"/>
  <c r="AD524" i="93"/>
  <c r="AC524" i="93"/>
  <c r="AB524" i="93"/>
  <c r="AA524" i="93"/>
  <c r="Z524" i="93"/>
  <c r="Y524" i="93"/>
  <c r="X524" i="93"/>
  <c r="W524" i="93"/>
  <c r="V524" i="93"/>
  <c r="U524" i="93"/>
  <c r="T524" i="93"/>
  <c r="S524" i="93"/>
  <c r="R524" i="93"/>
  <c r="Q524" i="93"/>
  <c r="P524" i="93"/>
  <c r="O524" i="93"/>
  <c r="N524" i="93"/>
  <c r="M524" i="93"/>
  <c r="L524" i="93"/>
  <c r="K524" i="93"/>
  <c r="J524" i="93"/>
  <c r="I524" i="93"/>
  <c r="H524" i="93"/>
  <c r="G524" i="93"/>
  <c r="F524" i="93"/>
  <c r="E524" i="93"/>
  <c r="D524" i="93"/>
  <c r="C524" i="93"/>
  <c r="B524" i="93"/>
  <c r="AF522" i="93"/>
  <c r="AF523" i="93" s="1"/>
  <c r="AG521" i="93"/>
  <c r="AG520" i="93"/>
  <c r="AG519" i="93"/>
  <c r="AG538" i="93" s="1"/>
  <c r="AE518" i="93"/>
  <c r="AD518" i="93"/>
  <c r="AC518" i="93"/>
  <c r="AB518" i="93"/>
  <c r="AA518" i="93"/>
  <c r="Z518" i="93"/>
  <c r="Y518" i="93"/>
  <c r="X518" i="93"/>
  <c r="W518" i="93"/>
  <c r="V518" i="93"/>
  <c r="U518" i="93"/>
  <c r="T518" i="93"/>
  <c r="S518" i="93"/>
  <c r="R518" i="93"/>
  <c r="Q518" i="93"/>
  <c r="P518" i="93"/>
  <c r="O518" i="93"/>
  <c r="N518" i="93"/>
  <c r="M518" i="93"/>
  <c r="L518" i="93"/>
  <c r="K518" i="93"/>
  <c r="J518" i="93"/>
  <c r="I518" i="93"/>
  <c r="H518" i="93"/>
  <c r="G518" i="93"/>
  <c r="F518" i="93"/>
  <c r="E518" i="93"/>
  <c r="D518" i="93"/>
  <c r="C518" i="93"/>
  <c r="B518" i="93"/>
  <c r="AE517" i="93"/>
  <c r="AD517" i="93"/>
  <c r="AC517" i="93"/>
  <c r="AB517" i="93"/>
  <c r="AA517" i="93"/>
  <c r="Z517" i="93"/>
  <c r="Y517" i="93"/>
  <c r="X517" i="93"/>
  <c r="W517" i="93"/>
  <c r="V517" i="93"/>
  <c r="U517" i="93"/>
  <c r="T517" i="93"/>
  <c r="S517" i="93"/>
  <c r="R517" i="93"/>
  <c r="Q517" i="93"/>
  <c r="P517" i="93"/>
  <c r="O517" i="93"/>
  <c r="N517" i="93"/>
  <c r="M517" i="93"/>
  <c r="L517" i="93"/>
  <c r="K517" i="93"/>
  <c r="J517" i="93"/>
  <c r="I517" i="93"/>
  <c r="H517" i="93"/>
  <c r="G517" i="93"/>
  <c r="F517" i="93"/>
  <c r="E517" i="93"/>
  <c r="D517" i="93"/>
  <c r="C517" i="93"/>
  <c r="B517" i="93"/>
  <c r="AF515" i="93"/>
  <c r="D511" i="93"/>
  <c r="AF510" i="93"/>
  <c r="M507" i="93"/>
  <c r="G507" i="93"/>
  <c r="S507" i="93" s="1"/>
  <c r="AE507" i="93" s="1"/>
  <c r="AE506" i="93"/>
  <c r="I501" i="93"/>
  <c r="K501" i="93" s="1"/>
  <c r="M501" i="93" s="1"/>
  <c r="O501" i="93" s="1"/>
  <c r="Q501" i="93" s="1"/>
  <c r="S501" i="93" s="1"/>
  <c r="U501" i="93" s="1"/>
  <c r="W501" i="93" s="1"/>
  <c r="G501" i="93"/>
  <c r="AA484" i="93"/>
  <c r="Y484" i="93"/>
  <c r="AC483" i="93"/>
  <c r="AA483" i="93"/>
  <c r="Y483" i="93"/>
  <c r="AC481" i="93"/>
  <c r="AA481" i="93"/>
  <c r="Y481" i="93"/>
  <c r="W481" i="93"/>
  <c r="U481" i="93"/>
  <c r="S481" i="93"/>
  <c r="Q481" i="93"/>
  <c r="O481" i="93"/>
  <c r="M481" i="93"/>
  <c r="K481" i="93"/>
  <c r="I481" i="93"/>
  <c r="G481" i="93"/>
  <c r="AG475" i="93"/>
  <c r="AF467" i="93"/>
  <c r="AE467" i="93"/>
  <c r="AD467" i="93"/>
  <c r="AC467" i="93"/>
  <c r="AB467" i="93"/>
  <c r="AA467" i="93"/>
  <c r="Z467" i="93"/>
  <c r="Y467" i="93"/>
  <c r="X467" i="93"/>
  <c r="W467" i="93"/>
  <c r="V467" i="93"/>
  <c r="U467" i="93"/>
  <c r="T467" i="93"/>
  <c r="S467" i="93"/>
  <c r="R467" i="93"/>
  <c r="Q467" i="93"/>
  <c r="P467" i="93"/>
  <c r="O467" i="93"/>
  <c r="N467" i="93"/>
  <c r="M467" i="93"/>
  <c r="L467" i="93"/>
  <c r="K467" i="93"/>
  <c r="J467" i="93"/>
  <c r="I467" i="93"/>
  <c r="H467" i="93"/>
  <c r="G467" i="93"/>
  <c r="F467" i="93"/>
  <c r="E467" i="93"/>
  <c r="D467" i="93"/>
  <c r="C467" i="93"/>
  <c r="B467" i="93"/>
  <c r="AF461" i="93"/>
  <c r="AE461" i="93"/>
  <c r="AD461" i="93"/>
  <c r="AC461" i="93"/>
  <c r="AB461" i="93"/>
  <c r="AA461" i="93"/>
  <c r="Z461" i="93"/>
  <c r="Y461" i="93"/>
  <c r="X461" i="93"/>
  <c r="W461" i="93"/>
  <c r="V461" i="93"/>
  <c r="U461" i="93"/>
  <c r="T461" i="93"/>
  <c r="S461" i="93"/>
  <c r="R461" i="93"/>
  <c r="Q461" i="93"/>
  <c r="P461" i="93"/>
  <c r="O461" i="93"/>
  <c r="N461" i="93"/>
  <c r="M461" i="93"/>
  <c r="L461" i="93"/>
  <c r="K461" i="93"/>
  <c r="J461" i="93"/>
  <c r="I461" i="93"/>
  <c r="H461" i="93"/>
  <c r="G461" i="93"/>
  <c r="F461" i="93"/>
  <c r="E461" i="93"/>
  <c r="D461" i="93"/>
  <c r="C461" i="93"/>
  <c r="B461" i="93"/>
  <c r="AG458" i="93"/>
  <c r="AG457" i="93"/>
  <c r="AG473" i="93" s="1"/>
  <c r="U420" i="93" s="1"/>
  <c r="AG456" i="93"/>
  <c r="AG474" i="93" s="1"/>
  <c r="U421" i="93" s="1"/>
  <c r="AF455" i="93"/>
  <c r="AE455" i="93"/>
  <c r="AD455" i="93"/>
  <c r="AC455" i="93"/>
  <c r="AB455" i="93"/>
  <c r="AA455" i="93"/>
  <c r="Z455" i="93"/>
  <c r="Y455" i="93"/>
  <c r="X455" i="93"/>
  <c r="W455" i="93"/>
  <c r="V455" i="93"/>
  <c r="U455" i="93"/>
  <c r="T455" i="93"/>
  <c r="S455" i="93"/>
  <c r="R455" i="93"/>
  <c r="Q455" i="93"/>
  <c r="P455" i="93"/>
  <c r="O455" i="93"/>
  <c r="N455" i="93"/>
  <c r="M455" i="93"/>
  <c r="L455" i="93"/>
  <c r="K455" i="93"/>
  <c r="J455" i="93"/>
  <c r="I455" i="93"/>
  <c r="H455" i="93"/>
  <c r="G455" i="93"/>
  <c r="F455" i="93"/>
  <c r="E455" i="93"/>
  <c r="D455" i="93"/>
  <c r="C455" i="93"/>
  <c r="B455" i="93"/>
  <c r="AF454" i="93"/>
  <c r="AE454" i="93"/>
  <c r="AD454" i="93"/>
  <c r="AC454" i="93"/>
  <c r="AB454" i="93"/>
  <c r="AA454" i="93"/>
  <c r="Z454" i="93"/>
  <c r="Y454" i="93"/>
  <c r="X454" i="93"/>
  <c r="W454" i="93"/>
  <c r="V454" i="93"/>
  <c r="U454" i="93"/>
  <c r="T454" i="93"/>
  <c r="S454" i="93"/>
  <c r="R454" i="93"/>
  <c r="Q454" i="93"/>
  <c r="P454" i="93"/>
  <c r="O454" i="93"/>
  <c r="N454" i="93"/>
  <c r="M454" i="93"/>
  <c r="L454" i="93"/>
  <c r="K454" i="93"/>
  <c r="J454" i="93"/>
  <c r="I454" i="93"/>
  <c r="H454" i="93"/>
  <c r="G454" i="93"/>
  <c r="F454" i="93"/>
  <c r="E454" i="93"/>
  <c r="D454" i="93"/>
  <c r="C454" i="93"/>
  <c r="B454" i="93"/>
  <c r="D448" i="93"/>
  <c r="AF447" i="93"/>
  <c r="M444" i="93"/>
  <c r="G444" i="93"/>
  <c r="S444" i="93" s="1"/>
  <c r="AE444" i="93" s="1"/>
  <c r="AE443" i="93"/>
  <c r="I438" i="93"/>
  <c r="K438" i="93" s="1"/>
  <c r="M438" i="93" s="1"/>
  <c r="O438" i="93" s="1"/>
  <c r="Q438" i="93" s="1"/>
  <c r="S438" i="93" s="1"/>
  <c r="U438" i="93" s="1"/>
  <c r="W438" i="93" s="1"/>
  <c r="G438" i="93"/>
  <c r="AA421" i="93"/>
  <c r="Y421" i="93"/>
  <c r="W421" i="93"/>
  <c r="AC420" i="93"/>
  <c r="AA420" i="93"/>
  <c r="Y420" i="93"/>
  <c r="W420" i="93"/>
  <c r="AC418" i="93"/>
  <c r="AA418" i="93"/>
  <c r="Y418" i="93"/>
  <c r="W418" i="93"/>
  <c r="U418" i="93"/>
  <c r="S418" i="93"/>
  <c r="Q418" i="93"/>
  <c r="O418" i="93"/>
  <c r="M418" i="93"/>
  <c r="K418" i="93"/>
  <c r="I418" i="93"/>
  <c r="G418" i="93"/>
  <c r="AF404" i="93"/>
  <c r="AE404" i="93"/>
  <c r="AD404" i="93"/>
  <c r="AC404" i="93"/>
  <c r="AB404" i="93"/>
  <c r="AA404" i="93"/>
  <c r="Z404" i="93"/>
  <c r="Y404" i="93"/>
  <c r="X404" i="93"/>
  <c r="W404" i="93"/>
  <c r="V404" i="93"/>
  <c r="U404" i="93"/>
  <c r="T404" i="93"/>
  <c r="S404" i="93"/>
  <c r="R404" i="93"/>
  <c r="Q404" i="93"/>
  <c r="P404" i="93"/>
  <c r="O404" i="93"/>
  <c r="N404" i="93"/>
  <c r="M404" i="93"/>
  <c r="L404" i="93"/>
  <c r="K404" i="93"/>
  <c r="J404" i="93"/>
  <c r="I404" i="93"/>
  <c r="H404" i="93"/>
  <c r="G404" i="93"/>
  <c r="F404" i="93"/>
  <c r="E404" i="93"/>
  <c r="D404" i="93"/>
  <c r="C404" i="93"/>
  <c r="AG404" i="93" s="1"/>
  <c r="B404" i="93"/>
  <c r="AF398" i="93"/>
  <c r="AE398" i="93"/>
  <c r="AD398" i="93"/>
  <c r="AC398" i="93"/>
  <c r="AB398" i="93"/>
  <c r="AA398" i="93"/>
  <c r="Z398" i="93"/>
  <c r="Y398" i="93"/>
  <c r="X398" i="93"/>
  <c r="W398" i="93"/>
  <c r="V398" i="93"/>
  <c r="U398" i="93"/>
  <c r="T398" i="93"/>
  <c r="S398" i="93"/>
  <c r="R398" i="93"/>
  <c r="Q398" i="93"/>
  <c r="P398" i="93"/>
  <c r="O398" i="93"/>
  <c r="N398" i="93"/>
  <c r="M398" i="93"/>
  <c r="L398" i="93"/>
  <c r="K398" i="93"/>
  <c r="J398" i="93"/>
  <c r="I398" i="93"/>
  <c r="H398" i="93"/>
  <c r="G398" i="93"/>
  <c r="F398" i="93"/>
  <c r="E398" i="93"/>
  <c r="D398" i="93"/>
  <c r="C398" i="93"/>
  <c r="B398" i="93"/>
  <c r="AG395" i="93"/>
  <c r="AG394" i="93"/>
  <c r="AG410" i="93" s="1"/>
  <c r="AG393" i="93"/>
  <c r="AG411" i="93" s="1"/>
  <c r="S358" i="93" s="1"/>
  <c r="AF392" i="93"/>
  <c r="AE392" i="93"/>
  <c r="AD392" i="93"/>
  <c r="AC392" i="93"/>
  <c r="AB392" i="93"/>
  <c r="AA392" i="93"/>
  <c r="Z392" i="93"/>
  <c r="Y392" i="93"/>
  <c r="X392" i="93"/>
  <c r="W392" i="93"/>
  <c r="V392" i="93"/>
  <c r="U392" i="93"/>
  <c r="T392" i="93"/>
  <c r="S392" i="93"/>
  <c r="R392" i="93"/>
  <c r="Q392" i="93"/>
  <c r="P392" i="93"/>
  <c r="O392" i="93"/>
  <c r="N392" i="93"/>
  <c r="M392" i="93"/>
  <c r="L392" i="93"/>
  <c r="K392" i="93"/>
  <c r="J392" i="93"/>
  <c r="I392" i="93"/>
  <c r="H392" i="93"/>
  <c r="G392" i="93"/>
  <c r="F392" i="93"/>
  <c r="E392" i="93"/>
  <c r="D392" i="93"/>
  <c r="C392" i="93"/>
  <c r="B392" i="93"/>
  <c r="AF391" i="93"/>
  <c r="AE391" i="93"/>
  <c r="AD391" i="93"/>
  <c r="AC391" i="93"/>
  <c r="AB391" i="93"/>
  <c r="AA391" i="93"/>
  <c r="Z391" i="93"/>
  <c r="Y391" i="93"/>
  <c r="X391" i="93"/>
  <c r="W391" i="93"/>
  <c r="V391" i="93"/>
  <c r="U391" i="93"/>
  <c r="T391" i="93"/>
  <c r="S391" i="93"/>
  <c r="R391" i="93"/>
  <c r="Q391" i="93"/>
  <c r="P391" i="93"/>
  <c r="O391" i="93"/>
  <c r="N391" i="93"/>
  <c r="M391" i="93"/>
  <c r="L391" i="93"/>
  <c r="K391" i="93"/>
  <c r="J391" i="93"/>
  <c r="I391" i="93"/>
  <c r="H391" i="93"/>
  <c r="G391" i="93"/>
  <c r="F391" i="93"/>
  <c r="E391" i="93"/>
  <c r="D391" i="93"/>
  <c r="C391" i="93"/>
  <c r="B391" i="93"/>
  <c r="D385" i="93"/>
  <c r="AF384" i="93"/>
  <c r="M381" i="93"/>
  <c r="G381" i="93"/>
  <c r="S381" i="93" s="1"/>
  <c r="AE381" i="93" s="1"/>
  <c r="AE380" i="93"/>
  <c r="G375" i="93"/>
  <c r="I375" i="93" s="1"/>
  <c r="K375" i="93" s="1"/>
  <c r="M375" i="93" s="1"/>
  <c r="O375" i="93" s="1"/>
  <c r="Q375" i="93" s="1"/>
  <c r="S375" i="93" s="1"/>
  <c r="U375" i="93" s="1"/>
  <c r="W375" i="93" s="1"/>
  <c r="AA358" i="93"/>
  <c r="Y358" i="93"/>
  <c r="W358" i="93"/>
  <c r="U358" i="93"/>
  <c r="AC357" i="93"/>
  <c r="AA357" i="93"/>
  <c r="Y357" i="93"/>
  <c r="W357" i="93"/>
  <c r="U357" i="93"/>
  <c r="AC355" i="93"/>
  <c r="AA355" i="93"/>
  <c r="Y355" i="93"/>
  <c r="W355" i="93"/>
  <c r="U355" i="93"/>
  <c r="S355" i="93"/>
  <c r="Q355" i="93"/>
  <c r="O355" i="93"/>
  <c r="M355" i="93"/>
  <c r="K355" i="93"/>
  <c r="I355" i="93"/>
  <c r="G355" i="93"/>
  <c r="AG348" i="93"/>
  <c r="AE341" i="93"/>
  <c r="AD341" i="93"/>
  <c r="AC341" i="93"/>
  <c r="AB341" i="93"/>
  <c r="AA341" i="93"/>
  <c r="Z341" i="93"/>
  <c r="Y341" i="93"/>
  <c r="X341" i="93"/>
  <c r="W341" i="93"/>
  <c r="V341" i="93"/>
  <c r="U341" i="93"/>
  <c r="T341" i="93"/>
  <c r="S341" i="93"/>
  <c r="R341" i="93"/>
  <c r="Q341" i="93"/>
  <c r="P341" i="93"/>
  <c r="O341" i="93"/>
  <c r="N341" i="93"/>
  <c r="M341" i="93"/>
  <c r="L341" i="93"/>
  <c r="K341" i="93"/>
  <c r="J341" i="93"/>
  <c r="I341" i="93"/>
  <c r="H341" i="93"/>
  <c r="G341" i="93"/>
  <c r="F341" i="93"/>
  <c r="E341" i="93"/>
  <c r="D341" i="93"/>
  <c r="C341" i="93"/>
  <c r="B341" i="93"/>
  <c r="AG341" i="93" s="1"/>
  <c r="AE335" i="93"/>
  <c r="AD335" i="93"/>
  <c r="AC335" i="93"/>
  <c r="AB335" i="93"/>
  <c r="AA335" i="93"/>
  <c r="Z335" i="93"/>
  <c r="Y335" i="93"/>
  <c r="X335" i="93"/>
  <c r="W335" i="93"/>
  <c r="V335" i="93"/>
  <c r="U335" i="93"/>
  <c r="T335" i="93"/>
  <c r="S335" i="93"/>
  <c r="R335" i="93"/>
  <c r="Q335" i="93"/>
  <c r="P335" i="93"/>
  <c r="O335" i="93"/>
  <c r="N335" i="93"/>
  <c r="M335" i="93"/>
  <c r="L335" i="93"/>
  <c r="K335" i="93"/>
  <c r="J335" i="93"/>
  <c r="I335" i="93"/>
  <c r="H335" i="93"/>
  <c r="G335" i="93"/>
  <c r="F335" i="93"/>
  <c r="E335" i="93"/>
  <c r="D335" i="93"/>
  <c r="C335" i="93"/>
  <c r="B335" i="93"/>
  <c r="AF333" i="93"/>
  <c r="AF334" i="93" s="1"/>
  <c r="AG332" i="93"/>
  <c r="AG331" i="93"/>
  <c r="AG347" i="93" s="1"/>
  <c r="AG330" i="93"/>
  <c r="AE329" i="93"/>
  <c r="AD329" i="93"/>
  <c r="AC329" i="93"/>
  <c r="AB329" i="93"/>
  <c r="AA329" i="93"/>
  <c r="Z329" i="93"/>
  <c r="Y329" i="93"/>
  <c r="X329" i="93"/>
  <c r="W329" i="93"/>
  <c r="V329" i="93"/>
  <c r="U329" i="93"/>
  <c r="T329" i="93"/>
  <c r="S329" i="93"/>
  <c r="R329" i="93"/>
  <c r="Q329" i="93"/>
  <c r="P329" i="93"/>
  <c r="O329" i="93"/>
  <c r="N329" i="93"/>
  <c r="M329" i="93"/>
  <c r="L329" i="93"/>
  <c r="K329" i="93"/>
  <c r="J329" i="93"/>
  <c r="I329" i="93"/>
  <c r="H329" i="93"/>
  <c r="G329" i="93"/>
  <c r="F329" i="93"/>
  <c r="E329" i="93"/>
  <c r="D329" i="93"/>
  <c r="C329" i="93"/>
  <c r="B329" i="93"/>
  <c r="AE328" i="93"/>
  <c r="AD328" i="93"/>
  <c r="AC328" i="93"/>
  <c r="AB328" i="93"/>
  <c r="AA328" i="93"/>
  <c r="Z328" i="93"/>
  <c r="Y328" i="93"/>
  <c r="X328" i="93"/>
  <c r="W328" i="93"/>
  <c r="V328" i="93"/>
  <c r="U328" i="93"/>
  <c r="T328" i="93"/>
  <c r="S328" i="93"/>
  <c r="R328" i="93"/>
  <c r="Q328" i="93"/>
  <c r="P328" i="93"/>
  <c r="O328" i="93"/>
  <c r="N328" i="93"/>
  <c r="M328" i="93"/>
  <c r="L328" i="93"/>
  <c r="K328" i="93"/>
  <c r="J328" i="93"/>
  <c r="I328" i="93"/>
  <c r="H328" i="93"/>
  <c r="G328" i="93"/>
  <c r="F328" i="93"/>
  <c r="E328" i="93"/>
  <c r="D328" i="93"/>
  <c r="C328" i="93"/>
  <c r="B328" i="93"/>
  <c r="AF326" i="93"/>
  <c r="D322" i="93"/>
  <c r="AF321" i="93"/>
  <c r="M318" i="93"/>
  <c r="G318" i="93"/>
  <c r="S318" i="93" s="1"/>
  <c r="AE318" i="93" s="1"/>
  <c r="AE317" i="93"/>
  <c r="I312" i="93"/>
  <c r="K312" i="93" s="1"/>
  <c r="M312" i="93" s="1"/>
  <c r="O312" i="93" s="1"/>
  <c r="Q312" i="93" s="1"/>
  <c r="S312" i="93" s="1"/>
  <c r="U312" i="93" s="1"/>
  <c r="W312" i="93" s="1"/>
  <c r="G312" i="93"/>
  <c r="AA295" i="93"/>
  <c r="Y295" i="93"/>
  <c r="W295" i="93"/>
  <c r="U295" i="93"/>
  <c r="S295" i="93"/>
  <c r="Q295" i="93"/>
  <c r="AC294" i="93"/>
  <c r="AA294" i="93"/>
  <c r="Y294" i="93"/>
  <c r="W294" i="93"/>
  <c r="U294" i="93"/>
  <c r="S294" i="93"/>
  <c r="AC292" i="93"/>
  <c r="AA292" i="93"/>
  <c r="Y292" i="93"/>
  <c r="W292" i="93"/>
  <c r="U292" i="93"/>
  <c r="S292" i="93"/>
  <c r="Q292" i="93"/>
  <c r="O292" i="93"/>
  <c r="M292" i="93"/>
  <c r="K292" i="93"/>
  <c r="I292" i="93"/>
  <c r="G292" i="93"/>
  <c r="AG286" i="93"/>
  <c r="AF278" i="93"/>
  <c r="AE278" i="93"/>
  <c r="AD278" i="93"/>
  <c r="AC278" i="93"/>
  <c r="AB278" i="93"/>
  <c r="AA278" i="93"/>
  <c r="Z278" i="93"/>
  <c r="Y278" i="93"/>
  <c r="X278" i="93"/>
  <c r="W278" i="93"/>
  <c r="V278" i="93"/>
  <c r="U278" i="93"/>
  <c r="T278" i="93"/>
  <c r="S278" i="93"/>
  <c r="R278" i="93"/>
  <c r="Q278" i="93"/>
  <c r="P278" i="93"/>
  <c r="O278" i="93"/>
  <c r="N278" i="93"/>
  <c r="M278" i="93"/>
  <c r="L278" i="93"/>
  <c r="K278" i="93"/>
  <c r="J278" i="93"/>
  <c r="I278" i="93"/>
  <c r="H278" i="93"/>
  <c r="G278" i="93"/>
  <c r="F278" i="93"/>
  <c r="E278" i="93"/>
  <c r="D278" i="93"/>
  <c r="C278" i="93"/>
  <c r="B278" i="93"/>
  <c r="AG278" i="93" s="1"/>
  <c r="AF272" i="93"/>
  <c r="AE272" i="93"/>
  <c r="AD272" i="93"/>
  <c r="AC272" i="93"/>
  <c r="AB272" i="93"/>
  <c r="AA272" i="93"/>
  <c r="Z272" i="93"/>
  <c r="Y272" i="93"/>
  <c r="X272" i="93"/>
  <c r="W272" i="93"/>
  <c r="V272" i="93"/>
  <c r="U272" i="93"/>
  <c r="T272" i="93"/>
  <c r="S272" i="93"/>
  <c r="R272" i="93"/>
  <c r="Q272" i="93"/>
  <c r="P272" i="93"/>
  <c r="O272" i="93"/>
  <c r="N272" i="93"/>
  <c r="M272" i="93"/>
  <c r="L272" i="93"/>
  <c r="K272" i="93"/>
  <c r="J272" i="93"/>
  <c r="I272" i="93"/>
  <c r="H272" i="93"/>
  <c r="G272" i="93"/>
  <c r="F272" i="93"/>
  <c r="E272" i="93"/>
  <c r="D272" i="93"/>
  <c r="C272" i="93"/>
  <c r="B272" i="93"/>
  <c r="AG269" i="93"/>
  <c r="AG268" i="93"/>
  <c r="AG284" i="93" s="1"/>
  <c r="AG267" i="93"/>
  <c r="AG285" i="93" s="1"/>
  <c r="AF266" i="93"/>
  <c r="AE266" i="93"/>
  <c r="AD266" i="93"/>
  <c r="AC266" i="93"/>
  <c r="AB266" i="93"/>
  <c r="AA266" i="93"/>
  <c r="Z266" i="93"/>
  <c r="Y266" i="93"/>
  <c r="X266" i="93"/>
  <c r="W266" i="93"/>
  <c r="V266" i="93"/>
  <c r="U266" i="93"/>
  <c r="T266" i="93"/>
  <c r="S266" i="93"/>
  <c r="R266" i="93"/>
  <c r="Q266" i="93"/>
  <c r="P266" i="93"/>
  <c r="O266" i="93"/>
  <c r="N266" i="93"/>
  <c r="M266" i="93"/>
  <c r="L266" i="93"/>
  <c r="K266" i="93"/>
  <c r="J266" i="93"/>
  <c r="I266" i="93"/>
  <c r="H266" i="93"/>
  <c r="G266" i="93"/>
  <c r="F266" i="93"/>
  <c r="E266" i="93"/>
  <c r="D266" i="93"/>
  <c r="C266" i="93"/>
  <c r="B266" i="93"/>
  <c r="AF265" i="93"/>
  <c r="AE265" i="93"/>
  <c r="AD265" i="93"/>
  <c r="AC265" i="93"/>
  <c r="AB265" i="93"/>
  <c r="AA265" i="93"/>
  <c r="Z265" i="93"/>
  <c r="Y265" i="93"/>
  <c r="X265" i="93"/>
  <c r="W265" i="93"/>
  <c r="V265" i="93"/>
  <c r="U265" i="93"/>
  <c r="T265" i="93"/>
  <c r="S265" i="93"/>
  <c r="R265" i="93"/>
  <c r="Q265" i="93"/>
  <c r="P265" i="93"/>
  <c r="O265" i="93"/>
  <c r="N265" i="93"/>
  <c r="M265" i="93"/>
  <c r="L265" i="93"/>
  <c r="K265" i="93"/>
  <c r="J265" i="93"/>
  <c r="I265" i="93"/>
  <c r="H265" i="93"/>
  <c r="G265" i="93"/>
  <c r="F265" i="93"/>
  <c r="E265" i="93"/>
  <c r="D265" i="93"/>
  <c r="C265" i="93"/>
  <c r="B265" i="93"/>
  <c r="D259" i="93"/>
  <c r="AF258" i="93"/>
  <c r="M255" i="93"/>
  <c r="G255" i="93"/>
  <c r="S255" i="93" s="1"/>
  <c r="AE255" i="93" s="1"/>
  <c r="AE254" i="93"/>
  <c r="I249" i="93"/>
  <c r="K249" i="93" s="1"/>
  <c r="M249" i="93" s="1"/>
  <c r="O249" i="93" s="1"/>
  <c r="Q249" i="93" s="1"/>
  <c r="S249" i="93" s="1"/>
  <c r="U249" i="93" s="1"/>
  <c r="W249" i="93" s="1"/>
  <c r="G249" i="93"/>
  <c r="AA232" i="93"/>
  <c r="Y232" i="93"/>
  <c r="W232" i="93"/>
  <c r="U232" i="93"/>
  <c r="S232" i="93"/>
  <c r="Q232" i="93"/>
  <c r="AC231" i="93"/>
  <c r="AA231" i="93"/>
  <c r="Y231" i="93"/>
  <c r="W231" i="93"/>
  <c r="U231" i="93"/>
  <c r="S231" i="93"/>
  <c r="M231" i="93"/>
  <c r="AC229" i="93"/>
  <c r="AA229" i="93"/>
  <c r="Y229" i="93"/>
  <c r="W229" i="93"/>
  <c r="U229" i="93"/>
  <c r="S229" i="93"/>
  <c r="Q229" i="93"/>
  <c r="O229" i="93"/>
  <c r="M229" i="93"/>
  <c r="K229" i="93"/>
  <c r="I229" i="93"/>
  <c r="G229" i="93"/>
  <c r="AE215" i="93"/>
  <c r="AD215" i="93"/>
  <c r="AC215" i="93"/>
  <c r="AB215" i="93"/>
  <c r="AA215" i="93"/>
  <c r="Z215" i="93"/>
  <c r="Y215" i="93"/>
  <c r="X215" i="93"/>
  <c r="W215" i="93"/>
  <c r="V215" i="93"/>
  <c r="U215" i="93"/>
  <c r="T215" i="93"/>
  <c r="S215" i="93"/>
  <c r="R215" i="93"/>
  <c r="Q215" i="93"/>
  <c r="P215" i="93"/>
  <c r="O215" i="93"/>
  <c r="N215" i="93"/>
  <c r="M215" i="93"/>
  <c r="L215" i="93"/>
  <c r="K215" i="93"/>
  <c r="J215" i="93"/>
  <c r="I215" i="93"/>
  <c r="H215" i="93"/>
  <c r="G215" i="93"/>
  <c r="F215" i="93"/>
  <c r="E215" i="93"/>
  <c r="D215" i="93"/>
  <c r="C215" i="93"/>
  <c r="B215" i="93"/>
  <c r="AE209" i="93"/>
  <c r="AD209" i="93"/>
  <c r="AC209" i="93"/>
  <c r="AB209" i="93"/>
  <c r="AA209" i="93"/>
  <c r="Z209" i="93"/>
  <c r="Y209" i="93"/>
  <c r="X209" i="93"/>
  <c r="W209" i="93"/>
  <c r="V209" i="93"/>
  <c r="U209" i="93"/>
  <c r="T209" i="93"/>
  <c r="S209" i="93"/>
  <c r="R209" i="93"/>
  <c r="Q209" i="93"/>
  <c r="P209" i="93"/>
  <c r="O209" i="93"/>
  <c r="N209" i="93"/>
  <c r="M209" i="93"/>
  <c r="L209" i="93"/>
  <c r="K209" i="93"/>
  <c r="J209" i="93"/>
  <c r="I209" i="93"/>
  <c r="H209" i="93"/>
  <c r="G209" i="93"/>
  <c r="F209" i="93"/>
  <c r="E209" i="93"/>
  <c r="D209" i="93"/>
  <c r="C209" i="93"/>
  <c r="B209" i="93"/>
  <c r="AF208" i="93"/>
  <c r="AG206" i="93"/>
  <c r="AG205" i="93"/>
  <c r="AG221" i="93" s="1"/>
  <c r="AG204" i="93"/>
  <c r="AE203" i="93"/>
  <c r="AD203" i="93"/>
  <c r="AC203" i="93"/>
  <c r="AB203" i="93"/>
  <c r="AA203" i="93"/>
  <c r="Z203" i="93"/>
  <c r="Y203" i="93"/>
  <c r="X203" i="93"/>
  <c r="W203" i="93"/>
  <c r="V203" i="93"/>
  <c r="U203" i="93"/>
  <c r="T203" i="93"/>
  <c r="S203" i="93"/>
  <c r="R203" i="93"/>
  <c r="Q203" i="93"/>
  <c r="P203" i="93"/>
  <c r="O203" i="93"/>
  <c r="N203" i="93"/>
  <c r="M203" i="93"/>
  <c r="L203" i="93"/>
  <c r="K203" i="93"/>
  <c r="J203" i="93"/>
  <c r="I203" i="93"/>
  <c r="H203" i="93"/>
  <c r="G203" i="93"/>
  <c r="F203" i="93"/>
  <c r="E203" i="93"/>
  <c r="D203" i="93"/>
  <c r="C203" i="93"/>
  <c r="B203" i="93"/>
  <c r="AE202" i="93"/>
  <c r="AD202" i="93"/>
  <c r="AC202" i="93"/>
  <c r="AB202" i="93"/>
  <c r="AA202" i="93"/>
  <c r="Z202" i="93"/>
  <c r="Y202" i="93"/>
  <c r="X202" i="93"/>
  <c r="W202" i="93"/>
  <c r="V202" i="93"/>
  <c r="U202" i="93"/>
  <c r="T202" i="93"/>
  <c r="S202" i="93"/>
  <c r="R202" i="93"/>
  <c r="Q202" i="93"/>
  <c r="P202" i="93"/>
  <c r="O202" i="93"/>
  <c r="N202" i="93"/>
  <c r="M202" i="93"/>
  <c r="L202" i="93"/>
  <c r="K202" i="93"/>
  <c r="J202" i="93"/>
  <c r="I202" i="93"/>
  <c r="H202" i="93"/>
  <c r="G202" i="93"/>
  <c r="F202" i="93"/>
  <c r="E202" i="93"/>
  <c r="D202" i="93"/>
  <c r="C202" i="93"/>
  <c r="B202" i="93"/>
  <c r="AF200" i="93"/>
  <c r="D196" i="93"/>
  <c r="AF195" i="93"/>
  <c r="M192" i="93"/>
  <c r="G192" i="93"/>
  <c r="S192" i="93" s="1"/>
  <c r="AE192" i="93" s="1"/>
  <c r="G186" i="93"/>
  <c r="I186" i="93" s="1"/>
  <c r="K186" i="93" s="1"/>
  <c r="M186" i="93" s="1"/>
  <c r="O186" i="93" s="1"/>
  <c r="Q186" i="93" s="1"/>
  <c r="S186" i="93" s="1"/>
  <c r="U186" i="93" s="1"/>
  <c r="W186" i="93" s="1"/>
  <c r="AA169" i="93"/>
  <c r="Y169" i="93"/>
  <c r="W169" i="93"/>
  <c r="U169" i="93"/>
  <c r="S169" i="93"/>
  <c r="Q169" i="93"/>
  <c r="O169" i="93"/>
  <c r="AC168" i="93"/>
  <c r="AA168" i="93"/>
  <c r="Y168" i="93"/>
  <c r="W168" i="93"/>
  <c r="U168" i="93"/>
  <c r="S168" i="93"/>
  <c r="Q168" i="93"/>
  <c r="O168" i="93"/>
  <c r="M168" i="93"/>
  <c r="AC166" i="93"/>
  <c r="AA166" i="93"/>
  <c r="Y166" i="93"/>
  <c r="W166" i="93"/>
  <c r="U166" i="93"/>
  <c r="S166" i="93"/>
  <c r="Q166" i="93"/>
  <c r="O166" i="93"/>
  <c r="M166" i="93"/>
  <c r="K166" i="93"/>
  <c r="I166" i="93"/>
  <c r="G166" i="93"/>
  <c r="AF152" i="93"/>
  <c r="AE152" i="93"/>
  <c r="AD152" i="93"/>
  <c r="AC152" i="93"/>
  <c r="AB152" i="93"/>
  <c r="AA152" i="93"/>
  <c r="Z152" i="93"/>
  <c r="Y152" i="93"/>
  <c r="X152" i="93"/>
  <c r="W152" i="93"/>
  <c r="V152" i="93"/>
  <c r="U152" i="93"/>
  <c r="T152" i="93"/>
  <c r="S152" i="93"/>
  <c r="R152" i="93"/>
  <c r="Q152" i="93"/>
  <c r="P152" i="93"/>
  <c r="O152" i="93"/>
  <c r="N152" i="93"/>
  <c r="M152" i="93"/>
  <c r="L152" i="93"/>
  <c r="K152" i="93"/>
  <c r="J152" i="93"/>
  <c r="I152" i="93"/>
  <c r="H152" i="93"/>
  <c r="G152" i="93"/>
  <c r="F152" i="93"/>
  <c r="E152" i="93"/>
  <c r="AG152" i="93" s="1"/>
  <c r="D152" i="93"/>
  <c r="C152" i="93"/>
  <c r="B152" i="93"/>
  <c r="AF146" i="93"/>
  <c r="AE146" i="93"/>
  <c r="AD146" i="93"/>
  <c r="AC146" i="93"/>
  <c r="AB146" i="93"/>
  <c r="AA146" i="93"/>
  <c r="Z146" i="93"/>
  <c r="Y146" i="93"/>
  <c r="X146" i="93"/>
  <c r="W146" i="93"/>
  <c r="V146" i="93"/>
  <c r="U146" i="93"/>
  <c r="T146" i="93"/>
  <c r="S146" i="93"/>
  <c r="R146" i="93"/>
  <c r="Q146" i="93"/>
  <c r="P146" i="93"/>
  <c r="O146" i="93"/>
  <c r="N146" i="93"/>
  <c r="M146" i="93"/>
  <c r="L146" i="93"/>
  <c r="K146" i="93"/>
  <c r="J146" i="93"/>
  <c r="I146" i="93"/>
  <c r="H146" i="93"/>
  <c r="G146" i="93"/>
  <c r="F146" i="93"/>
  <c r="E146" i="93"/>
  <c r="D146" i="93"/>
  <c r="C146" i="93"/>
  <c r="B146" i="93"/>
  <c r="AG143" i="93"/>
  <c r="AG142" i="93"/>
  <c r="AG158" i="93" s="1"/>
  <c r="AG141" i="93"/>
  <c r="AG159" i="93" s="1"/>
  <c r="AF140" i="93"/>
  <c r="AE140" i="93"/>
  <c r="AD140" i="93"/>
  <c r="AC140" i="93"/>
  <c r="AB140" i="93"/>
  <c r="AA140" i="93"/>
  <c r="Z140" i="93"/>
  <c r="Y140" i="93"/>
  <c r="X140" i="93"/>
  <c r="W140" i="93"/>
  <c r="V140" i="93"/>
  <c r="U140" i="93"/>
  <c r="T140" i="93"/>
  <c r="S140" i="93"/>
  <c r="R140" i="93"/>
  <c r="Q140" i="93"/>
  <c r="P140" i="93"/>
  <c r="O140" i="93"/>
  <c r="N140" i="93"/>
  <c r="M140" i="93"/>
  <c r="L140" i="93"/>
  <c r="K140" i="93"/>
  <c r="J140" i="93"/>
  <c r="I140" i="93"/>
  <c r="H140" i="93"/>
  <c r="G140" i="93"/>
  <c r="F140" i="93"/>
  <c r="E140" i="93"/>
  <c r="D140" i="93"/>
  <c r="C140" i="93"/>
  <c r="B140" i="93"/>
  <c r="AF139" i="93"/>
  <c r="AE139" i="93"/>
  <c r="AD139" i="93"/>
  <c r="AC139" i="93"/>
  <c r="AB139" i="93"/>
  <c r="AA139" i="93"/>
  <c r="Z139" i="93"/>
  <c r="Y139" i="93"/>
  <c r="X139" i="93"/>
  <c r="W139" i="93"/>
  <c r="V139" i="93"/>
  <c r="U139" i="93"/>
  <c r="T139" i="93"/>
  <c r="S139" i="93"/>
  <c r="R139" i="93"/>
  <c r="Q139" i="93"/>
  <c r="P139" i="93"/>
  <c r="O139" i="93"/>
  <c r="N139" i="93"/>
  <c r="M139" i="93"/>
  <c r="L139" i="93"/>
  <c r="K139" i="93"/>
  <c r="J139" i="93"/>
  <c r="I139" i="93"/>
  <c r="H139" i="93"/>
  <c r="G139" i="93"/>
  <c r="F139" i="93"/>
  <c r="E139" i="93"/>
  <c r="D139" i="93"/>
  <c r="C139" i="93"/>
  <c r="B139" i="93"/>
  <c r="D133" i="93"/>
  <c r="AF132" i="93"/>
  <c r="M129" i="93"/>
  <c r="G129" i="93"/>
  <c r="S129" i="93" s="1"/>
  <c r="AE129" i="93" s="1"/>
  <c r="AE128" i="93"/>
  <c r="G123" i="93"/>
  <c r="I123" i="93" s="1"/>
  <c r="K123" i="93" s="1"/>
  <c r="M123" i="93" s="1"/>
  <c r="O123" i="93" s="1"/>
  <c r="Q123" i="93" s="1"/>
  <c r="S123" i="93" s="1"/>
  <c r="U123" i="93" s="1"/>
  <c r="W123" i="93" s="1"/>
  <c r="AA106" i="93"/>
  <c r="Y106" i="93"/>
  <c r="W106" i="93"/>
  <c r="U106" i="93"/>
  <c r="S106" i="93"/>
  <c r="Q106" i="93"/>
  <c r="O106" i="93"/>
  <c r="AC105" i="93"/>
  <c r="AA105" i="93"/>
  <c r="Y105" i="93"/>
  <c r="W105" i="93"/>
  <c r="U105" i="93"/>
  <c r="S105" i="93"/>
  <c r="Q105" i="93"/>
  <c r="O105" i="93"/>
  <c r="M105" i="93"/>
  <c r="AC103" i="93"/>
  <c r="AA103" i="93"/>
  <c r="Y103" i="93"/>
  <c r="W103" i="93"/>
  <c r="U103" i="93"/>
  <c r="S103" i="93"/>
  <c r="Q103" i="93"/>
  <c r="O103" i="93"/>
  <c r="M103" i="93"/>
  <c r="K103" i="93"/>
  <c r="I103" i="93"/>
  <c r="G103" i="93"/>
  <c r="AD89" i="93"/>
  <c r="AC89" i="93"/>
  <c r="AB89" i="93"/>
  <c r="AA89" i="93"/>
  <c r="Z89" i="93"/>
  <c r="Y89" i="93"/>
  <c r="X89" i="93"/>
  <c r="W89" i="93"/>
  <c r="V89" i="93"/>
  <c r="U89" i="93"/>
  <c r="T89" i="93"/>
  <c r="S89" i="93"/>
  <c r="R89" i="93"/>
  <c r="Q89" i="93"/>
  <c r="P89" i="93"/>
  <c r="O89" i="93"/>
  <c r="N89" i="93"/>
  <c r="M89" i="93"/>
  <c r="L89" i="93"/>
  <c r="K89" i="93"/>
  <c r="J89" i="93"/>
  <c r="I89" i="93"/>
  <c r="H89" i="93"/>
  <c r="G89" i="93"/>
  <c r="F89" i="93"/>
  <c r="E89" i="93"/>
  <c r="D89" i="93"/>
  <c r="C89" i="93"/>
  <c r="B89" i="93"/>
  <c r="AC83" i="93"/>
  <c r="AB83" i="93"/>
  <c r="AA83" i="93"/>
  <c r="Z83" i="93"/>
  <c r="Y83" i="93"/>
  <c r="X83" i="93"/>
  <c r="W83" i="93"/>
  <c r="V83" i="93"/>
  <c r="U83" i="93"/>
  <c r="T83" i="93"/>
  <c r="S83" i="93"/>
  <c r="R83" i="93"/>
  <c r="Q83" i="93"/>
  <c r="P83" i="93"/>
  <c r="O83" i="93"/>
  <c r="N83" i="93"/>
  <c r="M83" i="93"/>
  <c r="L83" i="93"/>
  <c r="K83" i="93"/>
  <c r="J83" i="93"/>
  <c r="I83" i="93"/>
  <c r="H83" i="93"/>
  <c r="G83" i="93"/>
  <c r="F83" i="93"/>
  <c r="E83" i="93"/>
  <c r="D83" i="93"/>
  <c r="C83" i="93"/>
  <c r="B83" i="93"/>
  <c r="AF81" i="93"/>
  <c r="AF82" i="93" s="1"/>
  <c r="AE81" i="93"/>
  <c r="AE82" i="93" s="1"/>
  <c r="AC77" i="93"/>
  <c r="AB77" i="93"/>
  <c r="AA77" i="93"/>
  <c r="Z77" i="93"/>
  <c r="Y77" i="93"/>
  <c r="X77" i="93"/>
  <c r="W77" i="93"/>
  <c r="V77" i="93"/>
  <c r="U77" i="93"/>
  <c r="T77" i="93"/>
  <c r="S77" i="93"/>
  <c r="R77" i="93"/>
  <c r="Q77" i="93"/>
  <c r="P77" i="93"/>
  <c r="O77" i="93"/>
  <c r="N77" i="93"/>
  <c r="M77" i="93"/>
  <c r="L77" i="93"/>
  <c r="K77" i="93"/>
  <c r="J77" i="93"/>
  <c r="I77" i="93"/>
  <c r="H77" i="93"/>
  <c r="G77" i="93"/>
  <c r="F77" i="93"/>
  <c r="E77" i="93"/>
  <c r="D77" i="93"/>
  <c r="C77" i="93"/>
  <c r="B77" i="93"/>
  <c r="AC76" i="93"/>
  <c r="AB76" i="93"/>
  <c r="AA76" i="93"/>
  <c r="Z76" i="93"/>
  <c r="Y76" i="93"/>
  <c r="X76" i="93"/>
  <c r="W76" i="93"/>
  <c r="V76" i="93"/>
  <c r="U76" i="93"/>
  <c r="T76" i="93"/>
  <c r="S76" i="93"/>
  <c r="R76" i="93"/>
  <c r="Q76" i="93"/>
  <c r="P76" i="93"/>
  <c r="O76" i="93"/>
  <c r="N76" i="93"/>
  <c r="M76" i="93"/>
  <c r="L76" i="93"/>
  <c r="K76" i="93"/>
  <c r="J76" i="93"/>
  <c r="I76" i="93"/>
  <c r="H76" i="93"/>
  <c r="G76" i="93"/>
  <c r="F76" i="93"/>
  <c r="E76" i="93"/>
  <c r="D76" i="93"/>
  <c r="C76" i="93"/>
  <c r="B76" i="93"/>
  <c r="AE74" i="93"/>
  <c r="D70" i="93"/>
  <c r="AF69" i="93"/>
  <c r="AA66" i="93"/>
  <c r="U66" i="93"/>
  <c r="O66" i="93"/>
  <c r="O192" i="93" s="1"/>
  <c r="M66" i="93"/>
  <c r="I66" i="93"/>
  <c r="G66" i="93"/>
  <c r="S66" i="93" s="1"/>
  <c r="AE66" i="93" s="1"/>
  <c r="B66" i="93"/>
  <c r="B192" i="93" s="1"/>
  <c r="A66" i="93"/>
  <c r="B65" i="93"/>
  <c r="B64" i="93"/>
  <c r="B190" i="93" s="1"/>
  <c r="A64" i="93"/>
  <c r="B63" i="93"/>
  <c r="B189" i="93" s="1"/>
  <c r="A63" i="93"/>
  <c r="A189" i="93" s="1"/>
  <c r="F62" i="93"/>
  <c r="B62" i="93"/>
  <c r="B188" i="93" s="1"/>
  <c r="A62" i="93"/>
  <c r="A188" i="93" s="1"/>
  <c r="B61" i="93"/>
  <c r="A61" i="93"/>
  <c r="G60" i="93"/>
  <c r="I60" i="93" s="1"/>
  <c r="K60" i="93" s="1"/>
  <c r="M60" i="93" s="1"/>
  <c r="O60" i="93" s="1"/>
  <c r="Q60" i="93" s="1"/>
  <c r="S60" i="93" s="1"/>
  <c r="U60" i="93" s="1"/>
  <c r="W60" i="93" s="1"/>
  <c r="B60" i="93"/>
  <c r="A60" i="93"/>
  <c r="B59" i="93"/>
  <c r="A59" i="93"/>
  <c r="F58" i="93"/>
  <c r="B58" i="93"/>
  <c r="F57" i="93"/>
  <c r="B57" i="93"/>
  <c r="A57" i="93"/>
  <c r="F56" i="93"/>
  <c r="A56" i="93"/>
  <c r="F55" i="93"/>
  <c r="A55" i="93"/>
  <c r="F54" i="93"/>
  <c r="A54" i="93"/>
  <c r="F53" i="93"/>
  <c r="A53" i="93"/>
  <c r="F52" i="93"/>
  <c r="A52" i="93"/>
  <c r="F51" i="93"/>
  <c r="A51" i="93"/>
  <c r="F50" i="93"/>
  <c r="A50" i="93"/>
  <c r="F49" i="93"/>
  <c r="A49" i="93"/>
  <c r="F48" i="93"/>
  <c r="A48" i="93"/>
  <c r="F47" i="93"/>
  <c r="A47" i="93"/>
  <c r="A46" i="93"/>
  <c r="B45" i="93"/>
  <c r="B44" i="93"/>
  <c r="A44" i="93"/>
  <c r="A233" i="93" s="1"/>
  <c r="AA43" i="93"/>
  <c r="Y43" i="93"/>
  <c r="W43" i="93"/>
  <c r="U43" i="93"/>
  <c r="S43" i="93"/>
  <c r="Q43" i="93"/>
  <c r="O43" i="93"/>
  <c r="B43" i="93"/>
  <c r="AC42" i="93"/>
  <c r="AA42" i="93"/>
  <c r="Y42" i="93"/>
  <c r="W42" i="93"/>
  <c r="U42" i="93"/>
  <c r="S42" i="93"/>
  <c r="Q42" i="93"/>
  <c r="O42" i="93"/>
  <c r="M42" i="93"/>
  <c r="B42" i="93"/>
  <c r="A42" i="93"/>
  <c r="A41" i="93"/>
  <c r="AC40" i="93"/>
  <c r="AA40" i="93"/>
  <c r="Y40" i="93"/>
  <c r="W40" i="93"/>
  <c r="U40" i="93"/>
  <c r="S40" i="93"/>
  <c r="Q40" i="93"/>
  <c r="O40" i="93"/>
  <c r="M40" i="93"/>
  <c r="K40" i="93"/>
  <c r="I40" i="93"/>
  <c r="G40" i="93"/>
  <c r="A40" i="93"/>
  <c r="AE39" i="93"/>
  <c r="AC39" i="93"/>
  <c r="AC165" i="93" s="1"/>
  <c r="AA39" i="93"/>
  <c r="Y39" i="93"/>
  <c r="W39" i="93"/>
  <c r="U39" i="93"/>
  <c r="U165" i="93" s="1"/>
  <c r="S39" i="93"/>
  <c r="Q39" i="93"/>
  <c r="Q228" i="93" s="1"/>
  <c r="O39" i="93"/>
  <c r="M39" i="93"/>
  <c r="M165" i="93" s="1"/>
  <c r="K39" i="93"/>
  <c r="I39" i="93"/>
  <c r="G39" i="93"/>
  <c r="A39" i="93"/>
  <c r="A165" i="93" s="1"/>
  <c r="A35" i="93"/>
  <c r="AG34" i="93"/>
  <c r="T34" i="93"/>
  <c r="B34" i="93"/>
  <c r="B160" i="93" s="1"/>
  <c r="T33" i="93"/>
  <c r="T222" i="93" s="1"/>
  <c r="L33" i="93"/>
  <c r="B33" i="93"/>
  <c r="B159" i="93" s="1"/>
  <c r="A32" i="93"/>
  <c r="A95" i="93" s="1"/>
  <c r="AQ31" i="93"/>
  <c r="A31" i="93"/>
  <c r="A30" i="93"/>
  <c r="A93" i="93" s="1"/>
  <c r="A29" i="93"/>
  <c r="A155" i="93" s="1"/>
  <c r="A28" i="93"/>
  <c r="A27" i="93"/>
  <c r="A153" i="93" s="1"/>
  <c r="AF26" i="93"/>
  <c r="AE26" i="93"/>
  <c r="AD26" i="93"/>
  <c r="AC26" i="93"/>
  <c r="AB26" i="93"/>
  <c r="AA26" i="93"/>
  <c r="Z26" i="93"/>
  <c r="Y26" i="93"/>
  <c r="X26" i="93"/>
  <c r="W26" i="93"/>
  <c r="V26" i="93"/>
  <c r="U26" i="93"/>
  <c r="T26" i="93"/>
  <c r="S26" i="93"/>
  <c r="R26" i="93"/>
  <c r="Q26" i="93"/>
  <c r="P26" i="93"/>
  <c r="O26" i="93"/>
  <c r="N26" i="93"/>
  <c r="M26" i="93"/>
  <c r="L26" i="93"/>
  <c r="K26" i="93"/>
  <c r="J26" i="93"/>
  <c r="I26" i="93"/>
  <c r="H26" i="93"/>
  <c r="G26" i="93"/>
  <c r="F26" i="93"/>
  <c r="E26" i="93"/>
  <c r="D26" i="93"/>
  <c r="C26" i="93"/>
  <c r="B26" i="93"/>
  <c r="AG26" i="93" s="1"/>
  <c r="A26" i="93"/>
  <c r="A215" i="93" s="1"/>
  <c r="A25" i="93"/>
  <c r="A214" i="93" s="1"/>
  <c r="A24" i="93"/>
  <c r="A150" i="93" s="1"/>
  <c r="A23" i="93"/>
  <c r="A149" i="93" s="1"/>
  <c r="A22" i="93"/>
  <c r="A148" i="93" s="1"/>
  <c r="A21" i="93"/>
  <c r="AF20" i="93"/>
  <c r="AE20" i="93"/>
  <c r="AD20" i="93"/>
  <c r="AC20" i="93"/>
  <c r="AB20" i="93"/>
  <c r="AA20" i="93"/>
  <c r="Z20" i="93"/>
  <c r="Y20" i="93"/>
  <c r="X20" i="93"/>
  <c r="W20" i="93"/>
  <c r="V20" i="93"/>
  <c r="U20" i="93"/>
  <c r="T20" i="93"/>
  <c r="S20" i="93"/>
  <c r="R20" i="93"/>
  <c r="Q20" i="93"/>
  <c r="P20" i="93"/>
  <c r="O20" i="93"/>
  <c r="N20" i="93"/>
  <c r="M20" i="93"/>
  <c r="L20" i="93"/>
  <c r="K20" i="93"/>
  <c r="J20" i="93"/>
  <c r="I20" i="93"/>
  <c r="H20" i="93"/>
  <c r="G20" i="93"/>
  <c r="F20" i="93"/>
  <c r="E20" i="93"/>
  <c r="D20" i="93"/>
  <c r="C20" i="93"/>
  <c r="B20" i="93"/>
  <c r="A20" i="93"/>
  <c r="A83" i="93" s="1"/>
  <c r="AU19" i="93"/>
  <c r="AC187" i="93" s="1"/>
  <c r="AT19" i="93"/>
  <c r="AS19" i="93"/>
  <c r="Y187" i="93" s="1"/>
  <c r="AR19" i="93"/>
  <c r="W187" i="93" s="1"/>
  <c r="AQ19" i="93"/>
  <c r="U187" i="93" s="1"/>
  <c r="AP19" i="93"/>
  <c r="AO19" i="93"/>
  <c r="Q187" i="93" s="1"/>
  <c r="AN19" i="93"/>
  <c r="O187" i="93" s="1"/>
  <c r="AM19" i="93"/>
  <c r="M187" i="93" s="1"/>
  <c r="AL19" i="93"/>
  <c r="AK19" i="93"/>
  <c r="I187" i="93" s="1"/>
  <c r="AJ19" i="93"/>
  <c r="G187" i="93" s="1"/>
  <c r="A19" i="93"/>
  <c r="AR18" i="93"/>
  <c r="W185" i="93" s="1"/>
  <c r="AQ18" i="93"/>
  <c r="U185" i="93" s="1"/>
  <c r="AP18" i="93"/>
  <c r="AO18" i="93"/>
  <c r="AN18" i="93"/>
  <c r="O185" i="93" s="1"/>
  <c r="AM18" i="93"/>
  <c r="M185" i="93" s="1"/>
  <c r="AL18" i="93"/>
  <c r="AK18" i="93"/>
  <c r="AJ18" i="93"/>
  <c r="G185" i="93" s="1"/>
  <c r="A18" i="93"/>
  <c r="A144" i="93" s="1"/>
  <c r="AI17" i="93"/>
  <c r="AG17" i="93"/>
  <c r="A17" i="93"/>
  <c r="A80" i="93" s="1"/>
  <c r="AI16" i="93"/>
  <c r="AG16" i="93"/>
  <c r="AG32" i="93" s="1"/>
  <c r="A16" i="93"/>
  <c r="A142" i="93" s="1"/>
  <c r="AI15" i="93"/>
  <c r="AG15" i="93"/>
  <c r="AG33" i="93" s="1"/>
  <c r="A15" i="93"/>
  <c r="A78" i="93" s="1"/>
  <c r="AU14" i="93"/>
  <c r="AT14" i="93"/>
  <c r="AS14" i="93"/>
  <c r="AR14" i="93"/>
  <c r="AQ14" i="93"/>
  <c r="AP14" i="93"/>
  <c r="AO14" i="93"/>
  <c r="AN14" i="93"/>
  <c r="AM14" i="93"/>
  <c r="AL14" i="93"/>
  <c r="AJ14" i="93"/>
  <c r="AI14" i="93"/>
  <c r="AF14" i="93"/>
  <c r="AE14" i="93"/>
  <c r="AD14" i="93"/>
  <c r="AC14" i="93"/>
  <c r="AB14" i="93"/>
  <c r="AA14" i="93"/>
  <c r="Z14" i="93"/>
  <c r="Y14" i="93"/>
  <c r="X14" i="93"/>
  <c r="W14" i="93"/>
  <c r="V14" i="93"/>
  <c r="U14" i="93"/>
  <c r="T14" i="93"/>
  <c r="S14" i="93"/>
  <c r="R14" i="93"/>
  <c r="Q14" i="93"/>
  <c r="P14" i="93"/>
  <c r="O14" i="93"/>
  <c r="N14" i="93"/>
  <c r="M14" i="93"/>
  <c r="L14" i="93"/>
  <c r="K14" i="93"/>
  <c r="J14" i="93"/>
  <c r="I14" i="93"/>
  <c r="H14" i="93"/>
  <c r="G14" i="93"/>
  <c r="F14" i="93"/>
  <c r="E14" i="93"/>
  <c r="D14" i="93"/>
  <c r="C14" i="93"/>
  <c r="B14" i="93"/>
  <c r="A14" i="93"/>
  <c r="AU13" i="93"/>
  <c r="AT13" i="93"/>
  <c r="AS13" i="93"/>
  <c r="AR13" i="93"/>
  <c r="AQ13" i="93"/>
  <c r="AP13" i="93"/>
  <c r="S188" i="93" s="1"/>
  <c r="AO13" i="93"/>
  <c r="AN13" i="93"/>
  <c r="AM13" i="93"/>
  <c r="AL13" i="93"/>
  <c r="K188" i="93" s="1"/>
  <c r="AJ13" i="93"/>
  <c r="AI13" i="93"/>
  <c r="AF13" i="93"/>
  <c r="AE13" i="93"/>
  <c r="AD13" i="93"/>
  <c r="AC13" i="93"/>
  <c r="AB13" i="93"/>
  <c r="AA13" i="93"/>
  <c r="Z13" i="93"/>
  <c r="Y13" i="93"/>
  <c r="X13" i="93"/>
  <c r="W13" i="93"/>
  <c r="V13" i="93"/>
  <c r="U13" i="93"/>
  <c r="T13" i="93"/>
  <c r="S13" i="93"/>
  <c r="R13" i="93"/>
  <c r="Q13" i="93"/>
  <c r="P13" i="93"/>
  <c r="O13" i="93"/>
  <c r="N13" i="93"/>
  <c r="M13" i="93"/>
  <c r="L13" i="93"/>
  <c r="K13" i="93"/>
  <c r="J13" i="93"/>
  <c r="I13" i="93"/>
  <c r="H13" i="93"/>
  <c r="G13" i="93"/>
  <c r="F13" i="93"/>
  <c r="E13" i="93"/>
  <c r="D13" i="93"/>
  <c r="C13" i="93"/>
  <c r="B13" i="93"/>
  <c r="A13" i="93"/>
  <c r="A76" i="93" s="1"/>
  <c r="AU12" i="93"/>
  <c r="AT12" i="93"/>
  <c r="AS12" i="93"/>
  <c r="AR12" i="93"/>
  <c r="AQ12" i="93"/>
  <c r="AP12" i="93"/>
  <c r="S183" i="93" s="1"/>
  <c r="AO12" i="93"/>
  <c r="AN12" i="93"/>
  <c r="AM12" i="93"/>
  <c r="AL12" i="93"/>
  <c r="AJ12" i="93"/>
  <c r="AI12" i="93"/>
  <c r="A12" i="93"/>
  <c r="A138" i="93" s="1"/>
  <c r="AU11" i="93"/>
  <c r="AT11" i="93"/>
  <c r="AS11" i="93"/>
  <c r="AR11" i="93"/>
  <c r="W180" i="93" s="1"/>
  <c r="AQ11" i="93"/>
  <c r="AP11" i="93"/>
  <c r="AO11" i="93"/>
  <c r="AN11" i="93"/>
  <c r="O180" i="93" s="1"/>
  <c r="AM11" i="93"/>
  <c r="AL11" i="93"/>
  <c r="AJ11" i="93"/>
  <c r="G180" i="93" s="1"/>
  <c r="AI11" i="93"/>
  <c r="A11" i="93"/>
  <c r="AU10" i="93"/>
  <c r="AT10" i="93"/>
  <c r="AA182" i="93" s="1"/>
  <c r="AS10" i="93"/>
  <c r="AR10" i="93"/>
  <c r="AQ10" i="93"/>
  <c r="AP10" i="93"/>
  <c r="S182" i="93" s="1"/>
  <c r="AO10" i="93"/>
  <c r="AN10" i="93"/>
  <c r="AM10" i="93"/>
  <c r="AL10" i="93"/>
  <c r="K182" i="93" s="1"/>
  <c r="AJ10" i="93"/>
  <c r="AI10" i="93"/>
  <c r="A10" i="93"/>
  <c r="A136" i="93" s="1"/>
  <c r="AU9" i="93"/>
  <c r="AT9" i="93"/>
  <c r="AS9" i="93"/>
  <c r="Y181" i="93" s="1"/>
  <c r="AR9" i="93"/>
  <c r="AQ9" i="93"/>
  <c r="AP9" i="93"/>
  <c r="AO9" i="93"/>
  <c r="Q181" i="93" s="1"/>
  <c r="AN9" i="93"/>
  <c r="AM9" i="93"/>
  <c r="AL9" i="93"/>
  <c r="AJ9" i="93"/>
  <c r="AI9" i="93"/>
  <c r="L9" i="93"/>
  <c r="K9" i="93"/>
  <c r="K198" i="93" s="1"/>
  <c r="B9" i="93"/>
  <c r="AU8" i="93"/>
  <c r="AT8" i="93"/>
  <c r="AS8" i="93"/>
  <c r="AR8" i="93"/>
  <c r="W179" i="93" s="1"/>
  <c r="AQ8" i="93"/>
  <c r="AP8" i="93"/>
  <c r="AO8" i="93"/>
  <c r="AN8" i="93"/>
  <c r="O179" i="93" s="1"/>
  <c r="AM8" i="93"/>
  <c r="AL8" i="93"/>
  <c r="AJ8" i="93"/>
  <c r="G179" i="93" s="1"/>
  <c r="AI8" i="93"/>
  <c r="AU7" i="93"/>
  <c r="AT7" i="93"/>
  <c r="AA178" i="93" s="1"/>
  <c r="AS7" i="93"/>
  <c r="AR7" i="93"/>
  <c r="AQ7" i="93"/>
  <c r="AP7" i="93"/>
  <c r="S178" i="93" s="1"/>
  <c r="AO7" i="93"/>
  <c r="AN7" i="93"/>
  <c r="AM7" i="93"/>
  <c r="AL7" i="93"/>
  <c r="K178" i="93" s="1"/>
  <c r="AJ7" i="93"/>
  <c r="AI7" i="93"/>
  <c r="AA7" i="93"/>
  <c r="V7" i="93"/>
  <c r="Q7" i="93"/>
  <c r="K7" i="93"/>
  <c r="C7" i="93"/>
  <c r="AU6" i="93"/>
  <c r="AT6" i="93"/>
  <c r="AS6" i="93"/>
  <c r="Y177" i="93" s="1"/>
  <c r="AR6" i="93"/>
  <c r="AQ6" i="93"/>
  <c r="AP6" i="93"/>
  <c r="AO6" i="93"/>
  <c r="Q177" i="93" s="1"/>
  <c r="AN6" i="93"/>
  <c r="AM6" i="93"/>
  <c r="AL6" i="93"/>
  <c r="AJ6" i="93"/>
  <c r="AI6" i="93"/>
  <c r="AU5" i="93"/>
  <c r="AT5" i="93"/>
  <c r="AS5" i="93"/>
  <c r="AR5" i="93"/>
  <c r="AQ5" i="93"/>
  <c r="AP5" i="93"/>
  <c r="AO5" i="93"/>
  <c r="AN5" i="93"/>
  <c r="AM5" i="93"/>
  <c r="AL5" i="93"/>
  <c r="AJ5" i="93"/>
  <c r="AI5" i="93"/>
  <c r="AC5" i="93"/>
  <c r="U5" i="93"/>
  <c r="K5" i="93"/>
  <c r="B5" i="93"/>
  <c r="A7" i="93" s="1"/>
  <c r="AP28" i="93" s="1"/>
  <c r="A5" i="93"/>
  <c r="AU4" i="93"/>
  <c r="AC174" i="93" s="1"/>
  <c r="AT4" i="93"/>
  <c r="AS4" i="93"/>
  <c r="AR4" i="93"/>
  <c r="AQ4" i="93"/>
  <c r="U174" i="93" s="1"/>
  <c r="AP4" i="93"/>
  <c r="AO4" i="93"/>
  <c r="AN4" i="93"/>
  <c r="AM4" i="93"/>
  <c r="M174" i="93" s="1"/>
  <c r="AL4" i="93"/>
  <c r="AJ4" i="93"/>
  <c r="AI4" i="93"/>
  <c r="AC4" i="93"/>
  <c r="U4" i="93"/>
  <c r="K4" i="93"/>
  <c r="D4" i="93"/>
  <c r="A4" i="93"/>
  <c r="AU3" i="93"/>
  <c r="AT3" i="93"/>
  <c r="AA173" i="93" s="1"/>
  <c r="AS3" i="93"/>
  <c r="AR3" i="93"/>
  <c r="AQ3" i="93"/>
  <c r="AP3" i="93"/>
  <c r="S173" i="93" s="1"/>
  <c r="AO3" i="93"/>
  <c r="AN3" i="93"/>
  <c r="AM3" i="93"/>
  <c r="AL3" i="93"/>
  <c r="K173" i="93" s="1"/>
  <c r="AJ3" i="93"/>
  <c r="AI3" i="93"/>
  <c r="B3" i="93"/>
  <c r="B69" i="93" s="1"/>
  <c r="A3" i="93"/>
  <c r="AV2" i="93"/>
  <c r="AU2" i="93"/>
  <c r="AT2" i="93"/>
  <c r="AS2" i="93"/>
  <c r="AR2" i="93"/>
  <c r="AQ2" i="93"/>
  <c r="AP2" i="93"/>
  <c r="AO2" i="93"/>
  <c r="AN2" i="93"/>
  <c r="AM2" i="93"/>
  <c r="AL2" i="93"/>
  <c r="AK2" i="93"/>
  <c r="AJ2" i="93"/>
  <c r="A2" i="93"/>
  <c r="A1" i="93"/>
  <c r="A639" i="93" l="1"/>
  <c r="A1030" i="93" s="1"/>
  <c r="A702" i="93"/>
  <c r="A1053" i="93" s="1"/>
  <c r="A576" i="93"/>
  <c r="A1007" i="93" s="1"/>
  <c r="A513" i="93"/>
  <c r="A984" i="93" s="1"/>
  <c r="A450" i="93"/>
  <c r="A961" i="93" s="1"/>
  <c r="A387" i="93"/>
  <c r="A938" i="93" s="1"/>
  <c r="A324" i="93"/>
  <c r="A915" i="93" s="1"/>
  <c r="A261" i="93"/>
  <c r="A892" i="93" s="1"/>
  <c r="A198" i="93"/>
  <c r="A869" i="93" s="1"/>
  <c r="A72" i="93"/>
  <c r="A823" i="93" s="1"/>
  <c r="A135" i="93"/>
  <c r="A846" i="93" s="1"/>
  <c r="P7" i="93"/>
  <c r="Q745" i="93"/>
  <c r="Q682" i="93"/>
  <c r="Q619" i="93"/>
  <c r="Q556" i="93"/>
  <c r="Q493" i="93"/>
  <c r="Q430" i="93"/>
  <c r="Q304" i="93"/>
  <c r="Q241" i="93"/>
  <c r="Q367" i="93"/>
  <c r="Q178" i="93"/>
  <c r="Q115" i="93"/>
  <c r="Q52" i="93"/>
  <c r="A699" i="93"/>
  <c r="A573" i="93"/>
  <c r="A636" i="93"/>
  <c r="A510" i="93"/>
  <c r="A447" i="93"/>
  <c r="A384" i="93"/>
  <c r="A321" i="93"/>
  <c r="A258" i="93"/>
  <c r="A132" i="93"/>
  <c r="A195" i="93"/>
  <c r="A69" i="93"/>
  <c r="Q740" i="93"/>
  <c r="Q677" i="93"/>
  <c r="Q614" i="93"/>
  <c r="Q551" i="93"/>
  <c r="Q488" i="93"/>
  <c r="Q425" i="93"/>
  <c r="AG328" i="93"/>
  <c r="Q362" i="93"/>
  <c r="Q299" i="93"/>
  <c r="Q236" i="93"/>
  <c r="Q173" i="93"/>
  <c r="Q110" i="93"/>
  <c r="Q47" i="93"/>
  <c r="O741" i="93"/>
  <c r="O678" i="93"/>
  <c r="O615" i="93"/>
  <c r="O552" i="93"/>
  <c r="O489" i="93"/>
  <c r="O426" i="93"/>
  <c r="O363" i="93"/>
  <c r="O300" i="93"/>
  <c r="O237" i="93"/>
  <c r="O174" i="93"/>
  <c r="O111" i="93"/>
  <c r="O48" i="93"/>
  <c r="K743" i="93"/>
  <c r="K680" i="93"/>
  <c r="K617" i="93"/>
  <c r="K554" i="93"/>
  <c r="K491" i="93"/>
  <c r="K428" i="93"/>
  <c r="K365" i="93"/>
  <c r="K302" i="93"/>
  <c r="K239" i="93"/>
  <c r="K176" i="93"/>
  <c r="K113" i="93"/>
  <c r="K50" i="93"/>
  <c r="S743" i="93"/>
  <c r="S680" i="93"/>
  <c r="S617" i="93"/>
  <c r="S554" i="93"/>
  <c r="S491" i="93"/>
  <c r="S428" i="93"/>
  <c r="S365" i="93"/>
  <c r="S302" i="93"/>
  <c r="S239" i="93"/>
  <c r="S176" i="93"/>
  <c r="S113" i="93"/>
  <c r="S50" i="93"/>
  <c r="G744" i="93"/>
  <c r="G681" i="93"/>
  <c r="G618" i="93"/>
  <c r="G555" i="93"/>
  <c r="G492" i="93"/>
  <c r="G429" i="93"/>
  <c r="G303" i="93"/>
  <c r="G240" i="93"/>
  <c r="G366" i="93"/>
  <c r="G177" i="93"/>
  <c r="G114" i="93"/>
  <c r="G51" i="93"/>
  <c r="U745" i="93"/>
  <c r="U682" i="93"/>
  <c r="U619" i="93"/>
  <c r="U556" i="93"/>
  <c r="U493" i="93"/>
  <c r="U430" i="93"/>
  <c r="U367" i="93"/>
  <c r="U304" i="93"/>
  <c r="U241" i="93"/>
  <c r="U178" i="93"/>
  <c r="U115" i="93"/>
  <c r="U52" i="93"/>
  <c r="G748" i="93"/>
  <c r="G685" i="93"/>
  <c r="G622" i="93"/>
  <c r="G559" i="93"/>
  <c r="G496" i="93"/>
  <c r="G433" i="93"/>
  <c r="G370" i="93"/>
  <c r="G307" i="93"/>
  <c r="G244" i="93"/>
  <c r="G181" i="93"/>
  <c r="G118" i="93"/>
  <c r="G55" i="93"/>
  <c r="Q747" i="93"/>
  <c r="Q684" i="93"/>
  <c r="Q621" i="93"/>
  <c r="Q495" i="93"/>
  <c r="Q558" i="93"/>
  <c r="Q432" i="93"/>
  <c r="Q369" i="93"/>
  <c r="Q306" i="93"/>
  <c r="Q243" i="93"/>
  <c r="Q180" i="93"/>
  <c r="Q117" i="93"/>
  <c r="Q54" i="93"/>
  <c r="Y747" i="93"/>
  <c r="Y684" i="93"/>
  <c r="Y621" i="93"/>
  <c r="Y558" i="93"/>
  <c r="Y495" i="93"/>
  <c r="Y432" i="93"/>
  <c r="Y369" i="93"/>
  <c r="Y306" i="93"/>
  <c r="Y243" i="93"/>
  <c r="Y180" i="93"/>
  <c r="Y117" i="93"/>
  <c r="Y54" i="93"/>
  <c r="K752" i="93"/>
  <c r="K689" i="93"/>
  <c r="K626" i="93"/>
  <c r="K563" i="93"/>
  <c r="K500" i="93"/>
  <c r="K437" i="93"/>
  <c r="K374" i="93"/>
  <c r="K311" i="93"/>
  <c r="K248" i="93"/>
  <c r="K185" i="93"/>
  <c r="K122" i="93"/>
  <c r="K59" i="93"/>
  <c r="K735" i="93"/>
  <c r="K672" i="93"/>
  <c r="K609" i="93"/>
  <c r="K483" i="93"/>
  <c r="K546" i="93"/>
  <c r="K420" i="93"/>
  <c r="K357" i="93"/>
  <c r="K294" i="93"/>
  <c r="K231" i="93"/>
  <c r="K168" i="93"/>
  <c r="K105" i="93"/>
  <c r="K42" i="93"/>
  <c r="G741" i="93"/>
  <c r="G678" i="93"/>
  <c r="G615" i="93"/>
  <c r="G489" i="93"/>
  <c r="G552" i="93"/>
  <c r="G426" i="93"/>
  <c r="G363" i="93"/>
  <c r="G300" i="93"/>
  <c r="G237" i="93"/>
  <c r="G174" i="93"/>
  <c r="G111" i="93"/>
  <c r="G48" i="93"/>
  <c r="K744" i="93"/>
  <c r="K681" i="93"/>
  <c r="K618" i="93"/>
  <c r="K492" i="93"/>
  <c r="K555" i="93"/>
  <c r="K429" i="93"/>
  <c r="K366" i="93"/>
  <c r="K303" i="93"/>
  <c r="K240" i="93"/>
  <c r="K177" i="93"/>
  <c r="K114" i="93"/>
  <c r="K51" i="93"/>
  <c r="S744" i="93"/>
  <c r="S681" i="93"/>
  <c r="S618" i="93"/>
  <c r="S555" i="93"/>
  <c r="S492" i="93"/>
  <c r="S429" i="93"/>
  <c r="S366" i="93"/>
  <c r="S303" i="93"/>
  <c r="S240" i="93"/>
  <c r="S177" i="93"/>
  <c r="S114" i="93"/>
  <c r="S51" i="93"/>
  <c r="AA744" i="93"/>
  <c r="AA681" i="93"/>
  <c r="AA618" i="93"/>
  <c r="AA492" i="93"/>
  <c r="AA555" i="93"/>
  <c r="AA429" i="93"/>
  <c r="AA366" i="93"/>
  <c r="AA303" i="93"/>
  <c r="AA240" i="93"/>
  <c r="AA177" i="93"/>
  <c r="AA114" i="93"/>
  <c r="AA51" i="93"/>
  <c r="M746" i="93"/>
  <c r="M620" i="93"/>
  <c r="M683" i="93"/>
  <c r="M557" i="93"/>
  <c r="M494" i="93"/>
  <c r="M431" i="93"/>
  <c r="M368" i="93"/>
  <c r="M305" i="93"/>
  <c r="M242" i="93"/>
  <c r="M179" i="93"/>
  <c r="M116" i="93"/>
  <c r="M53" i="93"/>
  <c r="U746" i="93"/>
  <c r="U620" i="93"/>
  <c r="U683" i="93"/>
  <c r="U557" i="93"/>
  <c r="U494" i="93"/>
  <c r="U431" i="93"/>
  <c r="U368" i="93"/>
  <c r="U305" i="93"/>
  <c r="U242" i="93"/>
  <c r="U179" i="93"/>
  <c r="U116" i="93"/>
  <c r="U53" i="93"/>
  <c r="AC746" i="93"/>
  <c r="AC683" i="93"/>
  <c r="AC620" i="93"/>
  <c r="AC557" i="93"/>
  <c r="AC494" i="93"/>
  <c r="AC431" i="93"/>
  <c r="AC368" i="93"/>
  <c r="AC305" i="93"/>
  <c r="AC242" i="93"/>
  <c r="AC179" i="93"/>
  <c r="AC116" i="93"/>
  <c r="AC53" i="93"/>
  <c r="K748" i="93"/>
  <c r="K685" i="93"/>
  <c r="K622" i="93"/>
  <c r="K559" i="93"/>
  <c r="K496" i="93"/>
  <c r="K433" i="93"/>
  <c r="K370" i="93"/>
  <c r="K307" i="93"/>
  <c r="K244" i="93"/>
  <c r="K181" i="93"/>
  <c r="K118" i="93"/>
  <c r="K55" i="93"/>
  <c r="S748" i="93"/>
  <c r="S685" i="93"/>
  <c r="S622" i="93"/>
  <c r="S496" i="93"/>
  <c r="S559" i="93"/>
  <c r="S433" i="93"/>
  <c r="S370" i="93"/>
  <c r="S307" i="93"/>
  <c r="S244" i="93"/>
  <c r="S181" i="93"/>
  <c r="S118" i="93"/>
  <c r="S55" i="93"/>
  <c r="AA748" i="93"/>
  <c r="AA685" i="93"/>
  <c r="AA622" i="93"/>
  <c r="AA559" i="93"/>
  <c r="AA496" i="93"/>
  <c r="AA433" i="93"/>
  <c r="AA370" i="93"/>
  <c r="AA307" i="93"/>
  <c r="AA244" i="93"/>
  <c r="AA181" i="93"/>
  <c r="AA118" i="93"/>
  <c r="AA55" i="93"/>
  <c r="B10" i="93"/>
  <c r="M749" i="93"/>
  <c r="M686" i="93"/>
  <c r="M623" i="93"/>
  <c r="M560" i="93"/>
  <c r="M497" i="93"/>
  <c r="M434" i="93"/>
  <c r="M371" i="93"/>
  <c r="M308" i="93"/>
  <c r="M245" i="93"/>
  <c r="M182" i="93"/>
  <c r="M119" i="93"/>
  <c r="M56" i="93"/>
  <c r="U749" i="93"/>
  <c r="U686" i="93"/>
  <c r="U623" i="93"/>
  <c r="U497" i="93"/>
  <c r="U560" i="93"/>
  <c r="U434" i="93"/>
  <c r="U371" i="93"/>
  <c r="U308" i="93"/>
  <c r="U245" i="93"/>
  <c r="U182" i="93"/>
  <c r="U119" i="93"/>
  <c r="U56" i="93"/>
  <c r="AC749" i="93"/>
  <c r="AC686" i="93"/>
  <c r="AC623" i="93"/>
  <c r="AC560" i="93"/>
  <c r="AC497" i="93"/>
  <c r="AC371" i="93"/>
  <c r="AC434" i="93"/>
  <c r="AC308" i="93"/>
  <c r="AC245" i="93"/>
  <c r="AC182" i="93"/>
  <c r="AC119" i="93"/>
  <c r="AC56" i="93"/>
  <c r="G750" i="93"/>
  <c r="G687" i="93"/>
  <c r="G624" i="93"/>
  <c r="G561" i="93"/>
  <c r="G498" i="93"/>
  <c r="G435" i="93"/>
  <c r="G372" i="93"/>
  <c r="G309" i="93"/>
  <c r="G246" i="93"/>
  <c r="G183" i="93"/>
  <c r="G120" i="93"/>
  <c r="G57" i="93"/>
  <c r="M751" i="93"/>
  <c r="M688" i="93"/>
  <c r="M625" i="93"/>
  <c r="M499" i="93"/>
  <c r="M436" i="93"/>
  <c r="M562" i="93"/>
  <c r="M373" i="93"/>
  <c r="M310" i="93"/>
  <c r="M247" i="93"/>
  <c r="M184" i="93"/>
  <c r="M121" i="93"/>
  <c r="M58" i="93"/>
  <c r="U751" i="93"/>
  <c r="U688" i="93"/>
  <c r="U625" i="93"/>
  <c r="U562" i="93"/>
  <c r="U499" i="93"/>
  <c r="U436" i="93"/>
  <c r="U373" i="93"/>
  <c r="U310" i="93"/>
  <c r="U247" i="93"/>
  <c r="U184" i="93"/>
  <c r="U121" i="93"/>
  <c r="U58" i="93"/>
  <c r="AC751" i="93"/>
  <c r="AC688" i="93"/>
  <c r="AC625" i="93"/>
  <c r="AC499" i="93"/>
  <c r="AC436" i="93"/>
  <c r="AC562" i="93"/>
  <c r="AC373" i="93"/>
  <c r="AC310" i="93"/>
  <c r="AC247" i="93"/>
  <c r="AC184" i="93"/>
  <c r="AC121" i="93"/>
  <c r="AC58" i="93"/>
  <c r="G735" i="93"/>
  <c r="G672" i="93"/>
  <c r="G609" i="93"/>
  <c r="G546" i="93"/>
  <c r="G483" i="93"/>
  <c r="G420" i="93"/>
  <c r="G357" i="93"/>
  <c r="G294" i="93"/>
  <c r="G231" i="93"/>
  <c r="G168" i="93"/>
  <c r="G105" i="93"/>
  <c r="G42" i="93"/>
  <c r="M740" i="93"/>
  <c r="M677" i="93"/>
  <c r="M614" i="93"/>
  <c r="M551" i="93"/>
  <c r="M488" i="93"/>
  <c r="M425" i="93"/>
  <c r="M362" i="93"/>
  <c r="AG202" i="93"/>
  <c r="M299" i="93"/>
  <c r="M236" i="93"/>
  <c r="M173" i="93"/>
  <c r="M110" i="93"/>
  <c r="M47" i="93"/>
  <c r="AC740" i="93"/>
  <c r="AG706" i="93"/>
  <c r="AC677" i="93"/>
  <c r="AC614" i="93"/>
  <c r="AC551" i="93"/>
  <c r="AC488" i="93"/>
  <c r="AC425" i="93"/>
  <c r="AC362" i="93"/>
  <c r="AC299" i="93"/>
  <c r="AC236" i="93"/>
  <c r="AC173" i="93"/>
  <c r="AC110" i="93"/>
  <c r="AC47" i="93"/>
  <c r="S741" i="93"/>
  <c r="S678" i="93"/>
  <c r="S615" i="93"/>
  <c r="S552" i="93"/>
  <c r="S489" i="93"/>
  <c r="S426" i="93"/>
  <c r="S363" i="93"/>
  <c r="S300" i="93"/>
  <c r="S237" i="93"/>
  <c r="S174" i="93"/>
  <c r="S111" i="93"/>
  <c r="S48" i="93"/>
  <c r="O743" i="93"/>
  <c r="O617" i="93"/>
  <c r="O680" i="93"/>
  <c r="O554" i="93"/>
  <c r="O491" i="93"/>
  <c r="O428" i="93"/>
  <c r="O365" i="93"/>
  <c r="O302" i="93"/>
  <c r="O239" i="93"/>
  <c r="O176" i="93"/>
  <c r="O113" i="93"/>
  <c r="O50" i="93"/>
  <c r="L702" i="93"/>
  <c r="L639" i="93"/>
  <c r="L576" i="93"/>
  <c r="L513" i="93"/>
  <c r="L387" i="93"/>
  <c r="L450" i="93"/>
  <c r="L324" i="93"/>
  <c r="L261" i="93"/>
  <c r="L198" i="93"/>
  <c r="L72" i="93"/>
  <c r="L135" i="93"/>
  <c r="A704" i="93"/>
  <c r="A641" i="93"/>
  <c r="A578" i="93"/>
  <c r="A515" i="93"/>
  <c r="A452" i="93"/>
  <c r="A389" i="93"/>
  <c r="A326" i="93"/>
  <c r="A263" i="93"/>
  <c r="A74" i="93"/>
  <c r="A200" i="93"/>
  <c r="A137" i="93"/>
  <c r="M747" i="93"/>
  <c r="M684" i="93"/>
  <c r="M621" i="93"/>
  <c r="M558" i="93"/>
  <c r="M495" i="93"/>
  <c r="M432" i="93"/>
  <c r="M306" i="93"/>
  <c r="M243" i="93"/>
  <c r="M369" i="93"/>
  <c r="M180" i="93"/>
  <c r="M117" i="93"/>
  <c r="M54" i="93"/>
  <c r="U747" i="93"/>
  <c r="U684" i="93"/>
  <c r="U621" i="93"/>
  <c r="U558" i="93"/>
  <c r="U495" i="93"/>
  <c r="U432" i="93"/>
  <c r="U306" i="93"/>
  <c r="U243" i="93"/>
  <c r="U369" i="93"/>
  <c r="U180" i="93"/>
  <c r="U117" i="93"/>
  <c r="U54" i="93"/>
  <c r="AC747" i="93"/>
  <c r="AC684" i="93"/>
  <c r="AC621" i="93"/>
  <c r="AC558" i="93"/>
  <c r="AC495" i="93"/>
  <c r="AC432" i="93"/>
  <c r="AC369" i="93"/>
  <c r="AC306" i="93"/>
  <c r="AC243" i="93"/>
  <c r="AC180" i="93"/>
  <c r="AC117" i="93"/>
  <c r="AC54" i="93"/>
  <c r="A707" i="93"/>
  <c r="A644" i="93"/>
  <c r="A581" i="93"/>
  <c r="A518" i="93"/>
  <c r="A455" i="93"/>
  <c r="A392" i="93"/>
  <c r="A329" i="93"/>
  <c r="A266" i="93"/>
  <c r="A203" i="93"/>
  <c r="A140" i="93"/>
  <c r="A77" i="93"/>
  <c r="Y60" i="93"/>
  <c r="AY39" i="93"/>
  <c r="A700" i="93"/>
  <c r="A637" i="93"/>
  <c r="A574" i="93"/>
  <c r="A511" i="93"/>
  <c r="A385" i="93"/>
  <c r="A448" i="93"/>
  <c r="A322" i="93"/>
  <c r="A259" i="93"/>
  <c r="A196" i="93"/>
  <c r="A70" i="93"/>
  <c r="A133" i="93"/>
  <c r="G743" i="93"/>
  <c r="G617" i="93"/>
  <c r="G680" i="93"/>
  <c r="G554" i="93"/>
  <c r="G491" i="93"/>
  <c r="G428" i="93"/>
  <c r="G365" i="93"/>
  <c r="G302" i="93"/>
  <c r="G239" i="93"/>
  <c r="G176" i="93"/>
  <c r="G113" i="93"/>
  <c r="G50" i="93"/>
  <c r="O744" i="93"/>
  <c r="O681" i="93"/>
  <c r="O618" i="93"/>
  <c r="O555" i="93"/>
  <c r="O492" i="93"/>
  <c r="O429" i="93"/>
  <c r="O303" i="93"/>
  <c r="O240" i="93"/>
  <c r="O366" i="93"/>
  <c r="O177" i="93"/>
  <c r="O114" i="93"/>
  <c r="O51" i="93"/>
  <c r="W744" i="93"/>
  <c r="W681" i="93"/>
  <c r="W618" i="93"/>
  <c r="W555" i="93"/>
  <c r="W492" i="93"/>
  <c r="W429" i="93"/>
  <c r="W366" i="93"/>
  <c r="W303" i="93"/>
  <c r="W240" i="93"/>
  <c r="W177" i="93"/>
  <c r="W114" i="93"/>
  <c r="W51" i="93"/>
  <c r="Q746" i="93"/>
  <c r="Q683" i="93"/>
  <c r="Q620" i="93"/>
  <c r="Q557" i="93"/>
  <c r="Q494" i="93"/>
  <c r="Q431" i="93"/>
  <c r="Q368" i="93"/>
  <c r="Q305" i="93"/>
  <c r="Q242" i="93"/>
  <c r="Q179" i="93"/>
  <c r="Q116" i="93"/>
  <c r="Q53" i="93"/>
  <c r="Y746" i="93"/>
  <c r="Y683" i="93"/>
  <c r="Y620" i="93"/>
  <c r="Y557" i="93"/>
  <c r="Y494" i="93"/>
  <c r="Y431" i="93"/>
  <c r="Y368" i="93"/>
  <c r="Y305" i="93"/>
  <c r="Y242" i="93"/>
  <c r="Y179" i="93"/>
  <c r="Y116" i="93"/>
  <c r="Y53" i="93"/>
  <c r="O748" i="93"/>
  <c r="O685" i="93"/>
  <c r="O622" i="93"/>
  <c r="O559" i="93"/>
  <c r="O496" i="93"/>
  <c r="O433" i="93"/>
  <c r="O370" i="93"/>
  <c r="O307" i="93"/>
  <c r="O244" i="93"/>
  <c r="O181" i="93"/>
  <c r="O118" i="93"/>
  <c r="O55" i="93"/>
  <c r="W748" i="93"/>
  <c r="W685" i="93"/>
  <c r="W622" i="93"/>
  <c r="W559" i="93"/>
  <c r="W496" i="93"/>
  <c r="W433" i="93"/>
  <c r="W370" i="93"/>
  <c r="W307" i="93"/>
  <c r="W244" i="93"/>
  <c r="W181" i="93"/>
  <c r="W118" i="93"/>
  <c r="W55" i="93"/>
  <c r="Q749" i="93"/>
  <c r="Q686" i="93"/>
  <c r="Q623" i="93"/>
  <c r="Q560" i="93"/>
  <c r="Q497" i="93"/>
  <c r="Q434" i="93"/>
  <c r="Q371" i="93"/>
  <c r="Q308" i="93"/>
  <c r="Q245" i="93"/>
  <c r="Q182" i="93"/>
  <c r="Q119" i="93"/>
  <c r="Q56" i="93"/>
  <c r="Y749" i="93"/>
  <c r="Y686" i="93"/>
  <c r="Y623" i="93"/>
  <c r="Y560" i="93"/>
  <c r="Y497" i="93"/>
  <c r="Y434" i="93"/>
  <c r="Y371" i="93"/>
  <c r="Y308" i="93"/>
  <c r="Y245" i="93"/>
  <c r="Y182" i="93"/>
  <c r="Y119" i="93"/>
  <c r="Y56" i="93"/>
  <c r="Q755" i="93"/>
  <c r="Q692" i="93"/>
  <c r="Q629" i="93"/>
  <c r="Q566" i="93"/>
  <c r="Q503" i="93"/>
  <c r="Q440" i="93"/>
  <c r="Q377" i="93"/>
  <c r="Q314" i="93"/>
  <c r="Q251" i="93"/>
  <c r="Q188" i="93"/>
  <c r="Q125" i="93"/>
  <c r="Q62" i="93"/>
  <c r="Y755" i="93"/>
  <c r="Y692" i="93"/>
  <c r="Y629" i="93"/>
  <c r="Y566" i="93"/>
  <c r="Y503" i="93"/>
  <c r="Y440" i="93"/>
  <c r="Y377" i="93"/>
  <c r="Y314" i="93"/>
  <c r="Y251" i="93"/>
  <c r="Y188" i="93"/>
  <c r="Y125" i="93"/>
  <c r="Y62" i="93"/>
  <c r="G736" i="93"/>
  <c r="G673" i="93"/>
  <c r="G610" i="93"/>
  <c r="G547" i="93"/>
  <c r="G484" i="93"/>
  <c r="G421" i="93"/>
  <c r="G358" i="93"/>
  <c r="G295" i="93"/>
  <c r="G232" i="93"/>
  <c r="G169" i="93"/>
  <c r="G106" i="93"/>
  <c r="G43" i="93"/>
  <c r="A712" i="93"/>
  <c r="A649" i="93"/>
  <c r="A586" i="93"/>
  <c r="A523" i="93"/>
  <c r="A334" i="93"/>
  <c r="A460" i="93"/>
  <c r="A397" i="93"/>
  <c r="A271" i="93"/>
  <c r="A208" i="93"/>
  <c r="A145" i="93"/>
  <c r="A82" i="93"/>
  <c r="K736" i="93"/>
  <c r="K673" i="93"/>
  <c r="K610" i="93"/>
  <c r="K547" i="93"/>
  <c r="K484" i="93"/>
  <c r="K421" i="93"/>
  <c r="K358" i="93"/>
  <c r="K295" i="93"/>
  <c r="K232" i="93"/>
  <c r="K169" i="93"/>
  <c r="K106" i="93"/>
  <c r="K43" i="93"/>
  <c r="U740" i="93"/>
  <c r="U677" i="93"/>
  <c r="U614" i="93"/>
  <c r="U488" i="93"/>
  <c r="U551" i="93"/>
  <c r="AG454" i="93"/>
  <c r="U425" i="93"/>
  <c r="U362" i="93"/>
  <c r="U299" i="93"/>
  <c r="U236" i="93"/>
  <c r="U173" i="93"/>
  <c r="U110" i="93"/>
  <c r="U47" i="93"/>
  <c r="K741" i="93"/>
  <c r="K678" i="93"/>
  <c r="K615" i="93"/>
  <c r="K552" i="93"/>
  <c r="K489" i="93"/>
  <c r="K426" i="93"/>
  <c r="K300" i="93"/>
  <c r="K237" i="93"/>
  <c r="K363" i="93"/>
  <c r="K174" i="93"/>
  <c r="K111" i="93"/>
  <c r="K48" i="93"/>
  <c r="AA741" i="93"/>
  <c r="AA678" i="93"/>
  <c r="AA615" i="93"/>
  <c r="AA552" i="93"/>
  <c r="AA489" i="93"/>
  <c r="AA426" i="93"/>
  <c r="AA363" i="93"/>
  <c r="AA300" i="93"/>
  <c r="AA237" i="93"/>
  <c r="AA174" i="93"/>
  <c r="AA111" i="93"/>
  <c r="AA48" i="93"/>
  <c r="W743" i="93"/>
  <c r="W680" i="93"/>
  <c r="W617" i="93"/>
  <c r="W554" i="93"/>
  <c r="W491" i="93"/>
  <c r="W428" i="93"/>
  <c r="W365" i="93"/>
  <c r="W302" i="93"/>
  <c r="W239" i="93"/>
  <c r="W176" i="93"/>
  <c r="W113" i="93"/>
  <c r="W50" i="93"/>
  <c r="Y745" i="93"/>
  <c r="Y682" i="93"/>
  <c r="Y619" i="93"/>
  <c r="Y556" i="93"/>
  <c r="Y493" i="93"/>
  <c r="Y430" i="93"/>
  <c r="Y367" i="93"/>
  <c r="Y304" i="93"/>
  <c r="Y241" i="93"/>
  <c r="Y178" i="93"/>
  <c r="Y115" i="93"/>
  <c r="Y52" i="93"/>
  <c r="A9" i="93"/>
  <c r="A800" i="93" s="1"/>
  <c r="Y740" i="93"/>
  <c r="Y677" i="93"/>
  <c r="Y614" i="93"/>
  <c r="AG580" i="93"/>
  <c r="Y551" i="93"/>
  <c r="Y488" i="93"/>
  <c r="Y425" i="93"/>
  <c r="Y362" i="93"/>
  <c r="Y299" i="93"/>
  <c r="Y236" i="93"/>
  <c r="Y173" i="93"/>
  <c r="Y110" i="93"/>
  <c r="Y47" i="93"/>
  <c r="W741" i="93"/>
  <c r="W678" i="93"/>
  <c r="W615" i="93"/>
  <c r="W489" i="93"/>
  <c r="W552" i="93"/>
  <c r="W426" i="93"/>
  <c r="W363" i="93"/>
  <c r="W300" i="93"/>
  <c r="W237" i="93"/>
  <c r="W174" i="93"/>
  <c r="W111" i="93"/>
  <c r="W48" i="93"/>
  <c r="AA743" i="93"/>
  <c r="AA680" i="93"/>
  <c r="AA617" i="93"/>
  <c r="AA554" i="93"/>
  <c r="AA491" i="93"/>
  <c r="AA428" i="93"/>
  <c r="AA365" i="93"/>
  <c r="AA302" i="93"/>
  <c r="AA239" i="93"/>
  <c r="AA176" i="93"/>
  <c r="AA113" i="93"/>
  <c r="AA50" i="93"/>
  <c r="U7" i="93"/>
  <c r="Z7" i="93" s="1"/>
  <c r="M745" i="93"/>
  <c r="M682" i="93"/>
  <c r="M619" i="93"/>
  <c r="M493" i="93"/>
  <c r="M556" i="93"/>
  <c r="M430" i="93"/>
  <c r="M367" i="93"/>
  <c r="M304" i="93"/>
  <c r="M241" i="93"/>
  <c r="M178" i="93"/>
  <c r="M115" i="93"/>
  <c r="M52" i="93"/>
  <c r="AC745" i="93"/>
  <c r="AC682" i="93"/>
  <c r="AC619" i="93"/>
  <c r="AC493" i="93"/>
  <c r="AC556" i="93"/>
  <c r="AC430" i="93"/>
  <c r="AC367" i="93"/>
  <c r="AC304" i="93"/>
  <c r="AC241" i="93"/>
  <c r="AC178" i="93"/>
  <c r="AC115" i="93"/>
  <c r="AC52" i="93"/>
  <c r="O750" i="93"/>
  <c r="O687" i="93"/>
  <c r="O624" i="93"/>
  <c r="O561" i="93"/>
  <c r="O498" i="93"/>
  <c r="O435" i="93"/>
  <c r="O372" i="93"/>
  <c r="O309" i="93"/>
  <c r="O246" i="93"/>
  <c r="O183" i="93"/>
  <c r="O120" i="93"/>
  <c r="O57" i="93"/>
  <c r="W750" i="93"/>
  <c r="W687" i="93"/>
  <c r="W624" i="93"/>
  <c r="W561" i="93"/>
  <c r="W498" i="93"/>
  <c r="W435" i="93"/>
  <c r="W372" i="93"/>
  <c r="W309" i="93"/>
  <c r="W246" i="93"/>
  <c r="W183" i="93"/>
  <c r="W120" i="93"/>
  <c r="W57" i="93"/>
  <c r="S752" i="93"/>
  <c r="S689" i="93"/>
  <c r="S626" i="93"/>
  <c r="S563" i="93"/>
  <c r="S500" i="93"/>
  <c r="S437" i="93"/>
  <c r="S374" i="93"/>
  <c r="S311" i="93"/>
  <c r="S248" i="93"/>
  <c r="S185" i="93"/>
  <c r="S122" i="93"/>
  <c r="S59" i="93"/>
  <c r="K750" i="93"/>
  <c r="K687" i="93"/>
  <c r="K624" i="93"/>
  <c r="K561" i="93"/>
  <c r="K498" i="93"/>
  <c r="K435" i="93"/>
  <c r="K372" i="93"/>
  <c r="K309" i="93"/>
  <c r="K246" i="93"/>
  <c r="M755" i="93"/>
  <c r="M692" i="93"/>
  <c r="M629" i="93"/>
  <c r="M566" i="93"/>
  <c r="M503" i="93"/>
  <c r="M377" i="93"/>
  <c r="M440" i="93"/>
  <c r="M314" i="93"/>
  <c r="M251" i="93"/>
  <c r="U755" i="93"/>
  <c r="U629" i="93"/>
  <c r="U692" i="93"/>
  <c r="U566" i="93"/>
  <c r="U503" i="93"/>
  <c r="U440" i="93"/>
  <c r="U377" i="93"/>
  <c r="U314" i="93"/>
  <c r="U251" i="93"/>
  <c r="AC755" i="93"/>
  <c r="AC692" i="93"/>
  <c r="AC629" i="93"/>
  <c r="AC566" i="93"/>
  <c r="AC503" i="93"/>
  <c r="AC377" i="93"/>
  <c r="AC440" i="93"/>
  <c r="AC314" i="93"/>
  <c r="AC251" i="93"/>
  <c r="Q751" i="93"/>
  <c r="Q688" i="93"/>
  <c r="Q625" i="93"/>
  <c r="Q562" i="93"/>
  <c r="Q499" i="93"/>
  <c r="Q436" i="93"/>
  <c r="Q373" i="93"/>
  <c r="Q310" i="93"/>
  <c r="Q247" i="93"/>
  <c r="Y751" i="93"/>
  <c r="Y688" i="93"/>
  <c r="Y625" i="93"/>
  <c r="Y562" i="93"/>
  <c r="Y499" i="93"/>
  <c r="Y436" i="93"/>
  <c r="Y373" i="93"/>
  <c r="Y310" i="93"/>
  <c r="Y247" i="93"/>
  <c r="G740" i="93"/>
  <c r="G677" i="93"/>
  <c r="G614" i="93"/>
  <c r="G551" i="93"/>
  <c r="G488" i="93"/>
  <c r="G425" i="93"/>
  <c r="G362" i="93"/>
  <c r="G299" i="93"/>
  <c r="O740" i="93"/>
  <c r="O677" i="93"/>
  <c r="O614" i="93"/>
  <c r="O551" i="93"/>
  <c r="O488" i="93"/>
  <c r="O425" i="93"/>
  <c r="O362" i="93"/>
  <c r="AG265" i="93"/>
  <c r="O299" i="93"/>
  <c r="O236" i="93"/>
  <c r="W740" i="93"/>
  <c r="W677" i="93"/>
  <c r="W614" i="93"/>
  <c r="W551" i="93"/>
  <c r="AG517" i="93"/>
  <c r="W488" i="93"/>
  <c r="W425" i="93"/>
  <c r="W362" i="93"/>
  <c r="W299" i="93"/>
  <c r="W236" i="93"/>
  <c r="Q741" i="93"/>
  <c r="Q678" i="93"/>
  <c r="Q615" i="93"/>
  <c r="Q552" i="93"/>
  <c r="Q489" i="93"/>
  <c r="Q426" i="93"/>
  <c r="Q363" i="93"/>
  <c r="Q300" i="93"/>
  <c r="Q237" i="93"/>
  <c r="Y741" i="93"/>
  <c r="Y678" i="93"/>
  <c r="Y615" i="93"/>
  <c r="Y552" i="93"/>
  <c r="Y489" i="93"/>
  <c r="Y426" i="93"/>
  <c r="Y363" i="93"/>
  <c r="Y300" i="93"/>
  <c r="Y237" i="93"/>
  <c r="A701" i="93"/>
  <c r="A638" i="93"/>
  <c r="A575" i="93"/>
  <c r="A512" i="93"/>
  <c r="A449" i="93"/>
  <c r="A386" i="93"/>
  <c r="A323" i="93"/>
  <c r="A260" i="93"/>
  <c r="A197" i="93"/>
  <c r="Q743" i="93"/>
  <c r="Q680" i="93"/>
  <c r="Q617" i="93"/>
  <c r="Q554" i="93"/>
  <c r="Q491" i="93"/>
  <c r="Q428" i="93"/>
  <c r="Q365" i="93"/>
  <c r="Q302" i="93"/>
  <c r="Q239" i="93"/>
  <c r="Y743" i="93"/>
  <c r="Y680" i="93"/>
  <c r="Y617" i="93"/>
  <c r="Y491" i="93"/>
  <c r="Y554" i="93"/>
  <c r="Y428" i="93"/>
  <c r="Y365" i="93"/>
  <c r="Y302" i="93"/>
  <c r="Y239" i="93"/>
  <c r="M744" i="93"/>
  <c r="M681" i="93"/>
  <c r="M618" i="93"/>
  <c r="M555" i="93"/>
  <c r="M492" i="93"/>
  <c r="M429" i="93"/>
  <c r="M366" i="93"/>
  <c r="M303" i="93"/>
  <c r="M240" i="93"/>
  <c r="U744" i="93"/>
  <c r="U681" i="93"/>
  <c r="U618" i="93"/>
  <c r="U555" i="93"/>
  <c r="U492" i="93"/>
  <c r="U429" i="93"/>
  <c r="U366" i="93"/>
  <c r="U303" i="93"/>
  <c r="U240" i="93"/>
  <c r="AC744" i="93"/>
  <c r="AC681" i="93"/>
  <c r="AC618" i="93"/>
  <c r="AC555" i="93"/>
  <c r="AC492" i="93"/>
  <c r="AC429" i="93"/>
  <c r="AC366" i="93"/>
  <c r="AC303" i="93"/>
  <c r="AC240" i="93"/>
  <c r="G745" i="93"/>
  <c r="G682" i="93"/>
  <c r="G619" i="93"/>
  <c r="G556" i="93"/>
  <c r="G493" i="93"/>
  <c r="G430" i="93"/>
  <c r="G367" i="93"/>
  <c r="G304" i="93"/>
  <c r="G241" i="93"/>
  <c r="O745" i="93"/>
  <c r="O682" i="93"/>
  <c r="O619" i="93"/>
  <c r="O556" i="93"/>
  <c r="O493" i="93"/>
  <c r="O430" i="93"/>
  <c r="O367" i="93"/>
  <c r="O304" i="93"/>
  <c r="O241" i="93"/>
  <c r="W745" i="93"/>
  <c r="W682" i="93"/>
  <c r="W619" i="93"/>
  <c r="W556" i="93"/>
  <c r="W493" i="93"/>
  <c r="W430" i="93"/>
  <c r="W367" i="93"/>
  <c r="W304" i="93"/>
  <c r="W241" i="93"/>
  <c r="K746" i="93"/>
  <c r="K683" i="93"/>
  <c r="K620" i="93"/>
  <c r="K557" i="93"/>
  <c r="K494" i="93"/>
  <c r="K431" i="93"/>
  <c r="K305" i="93"/>
  <c r="K242" i="93"/>
  <c r="K368" i="93"/>
  <c r="S746" i="93"/>
  <c r="S683" i="93"/>
  <c r="S620" i="93"/>
  <c r="S557" i="93"/>
  <c r="S494" i="93"/>
  <c r="S431" i="93"/>
  <c r="S305" i="93"/>
  <c r="S242" i="93"/>
  <c r="S368" i="93"/>
  <c r="AA746" i="93"/>
  <c r="AA683" i="93"/>
  <c r="AA620" i="93"/>
  <c r="AA557" i="93"/>
  <c r="AA494" i="93"/>
  <c r="AA431" i="93"/>
  <c r="AA368" i="93"/>
  <c r="AA305" i="93"/>
  <c r="AA242" i="93"/>
  <c r="B702" i="93"/>
  <c r="B576" i="93"/>
  <c r="B639" i="93"/>
  <c r="B513" i="93"/>
  <c r="B450" i="93"/>
  <c r="B387" i="93"/>
  <c r="B324" i="93"/>
  <c r="B261" i="93"/>
  <c r="M748" i="93"/>
  <c r="M685" i="93"/>
  <c r="M622" i="93"/>
  <c r="M559" i="93"/>
  <c r="M496" i="93"/>
  <c r="M433" i="93"/>
  <c r="M370" i="93"/>
  <c r="M307" i="93"/>
  <c r="M244" i="93"/>
  <c r="U748" i="93"/>
  <c r="U685" i="93"/>
  <c r="U622" i="93"/>
  <c r="U559" i="93"/>
  <c r="U496" i="93"/>
  <c r="U433" i="93"/>
  <c r="U370" i="93"/>
  <c r="U307" i="93"/>
  <c r="U244" i="93"/>
  <c r="AC748" i="93"/>
  <c r="AC685" i="93"/>
  <c r="AC622" i="93"/>
  <c r="AC559" i="93"/>
  <c r="AC496" i="93"/>
  <c r="AC433" i="93"/>
  <c r="AC370" i="93"/>
  <c r="AC307" i="93"/>
  <c r="AC244" i="93"/>
  <c r="G749" i="93"/>
  <c r="G686" i="93"/>
  <c r="G623" i="93"/>
  <c r="G560" i="93"/>
  <c r="G497" i="93"/>
  <c r="G434" i="93"/>
  <c r="G371" i="93"/>
  <c r="G308" i="93"/>
  <c r="G245" i="93"/>
  <c r="O749" i="93"/>
  <c r="O686" i="93"/>
  <c r="O623" i="93"/>
  <c r="O560" i="93"/>
  <c r="O497" i="93"/>
  <c r="O434" i="93"/>
  <c r="O371" i="93"/>
  <c r="O308" i="93"/>
  <c r="O245" i="93"/>
  <c r="W749" i="93"/>
  <c r="W686" i="93"/>
  <c r="W623" i="93"/>
  <c r="W560" i="93"/>
  <c r="W497" i="93"/>
  <c r="W434" i="93"/>
  <c r="W371" i="93"/>
  <c r="W308" i="93"/>
  <c r="W245" i="93"/>
  <c r="K747" i="93"/>
  <c r="K684" i="93"/>
  <c r="K621" i="93"/>
  <c r="K558" i="93"/>
  <c r="K495" i="93"/>
  <c r="K432" i="93"/>
  <c r="K369" i="93"/>
  <c r="K306" i="93"/>
  <c r="K243" i="93"/>
  <c r="S747" i="93"/>
  <c r="S684" i="93"/>
  <c r="S621" i="93"/>
  <c r="S558" i="93"/>
  <c r="S495" i="93"/>
  <c r="S432" i="93"/>
  <c r="S369" i="93"/>
  <c r="S306" i="93"/>
  <c r="S243" i="93"/>
  <c r="AA747" i="93"/>
  <c r="AA684" i="93"/>
  <c r="AA621" i="93"/>
  <c r="AA558" i="93"/>
  <c r="AA495" i="93"/>
  <c r="AA432" i="93"/>
  <c r="AA369" i="93"/>
  <c r="AA306" i="93"/>
  <c r="AA243" i="93"/>
  <c r="M750" i="93"/>
  <c r="M687" i="93"/>
  <c r="M624" i="93"/>
  <c r="M561" i="93"/>
  <c r="M498" i="93"/>
  <c r="M372" i="93"/>
  <c r="M435" i="93"/>
  <c r="M309" i="93"/>
  <c r="M246" i="93"/>
  <c r="U750" i="93"/>
  <c r="U687" i="93"/>
  <c r="U624" i="93"/>
  <c r="U498" i="93"/>
  <c r="U561" i="93"/>
  <c r="U435" i="93"/>
  <c r="U372" i="93"/>
  <c r="U309" i="93"/>
  <c r="U246" i="93"/>
  <c r="G755" i="93"/>
  <c r="G692" i="93"/>
  <c r="G566" i="93"/>
  <c r="G629" i="93"/>
  <c r="G503" i="93"/>
  <c r="G440" i="93"/>
  <c r="G377" i="93"/>
  <c r="G314" i="93"/>
  <c r="G251" i="93"/>
  <c r="G188" i="93"/>
  <c r="O755" i="93"/>
  <c r="O692" i="93"/>
  <c r="O566" i="93"/>
  <c r="O629" i="93"/>
  <c r="O503" i="93"/>
  <c r="O440" i="93"/>
  <c r="O377" i="93"/>
  <c r="O314" i="93"/>
  <c r="O251" i="93"/>
  <c r="O188" i="93"/>
  <c r="W755" i="93"/>
  <c r="W692" i="93"/>
  <c r="W566" i="93"/>
  <c r="W629" i="93"/>
  <c r="W503" i="93"/>
  <c r="W440" i="93"/>
  <c r="W377" i="93"/>
  <c r="W314" i="93"/>
  <c r="W251" i="93"/>
  <c r="W188" i="93"/>
  <c r="K751" i="93"/>
  <c r="K688" i="93"/>
  <c r="K625" i="93"/>
  <c r="K562" i="93"/>
  <c r="K499" i="93"/>
  <c r="K436" i="93"/>
  <c r="K373" i="93"/>
  <c r="K310" i="93"/>
  <c r="K247" i="93"/>
  <c r="S751" i="93"/>
  <c r="S688" i="93"/>
  <c r="S625" i="93"/>
  <c r="S562" i="93"/>
  <c r="S499" i="93"/>
  <c r="S373" i="93"/>
  <c r="S436" i="93"/>
  <c r="S310" i="93"/>
  <c r="S247" i="93"/>
  <c r="AA751" i="93"/>
  <c r="AA625" i="93"/>
  <c r="AA688" i="93"/>
  <c r="AA562" i="93"/>
  <c r="AA499" i="93"/>
  <c r="AA436" i="93"/>
  <c r="AA373" i="93"/>
  <c r="AA310" i="93"/>
  <c r="AA247" i="93"/>
  <c r="I752" i="93"/>
  <c r="I689" i="93"/>
  <c r="I626" i="93"/>
  <c r="I563" i="93"/>
  <c r="I500" i="93"/>
  <c r="I437" i="93"/>
  <c r="I374" i="93"/>
  <c r="I311" i="93"/>
  <c r="I248" i="93"/>
  <c r="Q752" i="93"/>
  <c r="Q689" i="93"/>
  <c r="Q626" i="93"/>
  <c r="Q563" i="93"/>
  <c r="Q500" i="93"/>
  <c r="Q437" i="93"/>
  <c r="Q374" i="93"/>
  <c r="Q311" i="93"/>
  <c r="Q248" i="93"/>
  <c r="AV18" i="93"/>
  <c r="K754" i="93"/>
  <c r="K691" i="93"/>
  <c r="K628" i="93"/>
  <c r="K565" i="93"/>
  <c r="K502" i="93"/>
  <c r="K439" i="93"/>
  <c r="K376" i="93"/>
  <c r="K313" i="93"/>
  <c r="K250" i="93"/>
  <c r="S754" i="93"/>
  <c r="S691" i="93"/>
  <c r="S628" i="93"/>
  <c r="S565" i="93"/>
  <c r="S502" i="93"/>
  <c r="S439" i="93"/>
  <c r="S376" i="93"/>
  <c r="S313" i="93"/>
  <c r="S250" i="93"/>
  <c r="AA754" i="93"/>
  <c r="AA691" i="93"/>
  <c r="AA628" i="93"/>
  <c r="AA565" i="93"/>
  <c r="AA502" i="93"/>
  <c r="AA439" i="93"/>
  <c r="AA376" i="93"/>
  <c r="AA313" i="93"/>
  <c r="AA250" i="93"/>
  <c r="A714" i="93"/>
  <c r="A651" i="93"/>
  <c r="A525" i="93"/>
  <c r="A588" i="93"/>
  <c r="A462" i="93"/>
  <c r="A336" i="93"/>
  <c r="A399" i="93"/>
  <c r="A273" i="93"/>
  <c r="A721" i="93"/>
  <c r="A595" i="93"/>
  <c r="A658" i="93"/>
  <c r="A532" i="93"/>
  <c r="A469" i="93"/>
  <c r="A343" i="93"/>
  <c r="A406" i="93"/>
  <c r="A217" i="93"/>
  <c r="A280" i="93"/>
  <c r="A724" i="93"/>
  <c r="A661" i="93"/>
  <c r="A598" i="93"/>
  <c r="A535" i="93"/>
  <c r="A472" i="93"/>
  <c r="A346" i="93"/>
  <c r="A409" i="93"/>
  <c r="A220" i="93"/>
  <c r="A283" i="93"/>
  <c r="L726" i="93"/>
  <c r="L663" i="93"/>
  <c r="L600" i="93"/>
  <c r="L537" i="93"/>
  <c r="L474" i="93"/>
  <c r="L411" i="93"/>
  <c r="L348" i="93"/>
  <c r="L285" i="93"/>
  <c r="L222" i="93"/>
  <c r="T727" i="93"/>
  <c r="T664" i="93"/>
  <c r="T601" i="93"/>
  <c r="T475" i="93"/>
  <c r="T538" i="93"/>
  <c r="T412" i="93"/>
  <c r="T349" i="93"/>
  <c r="T286" i="93"/>
  <c r="T223" i="93"/>
  <c r="G732" i="93"/>
  <c r="G669" i="93"/>
  <c r="G606" i="93"/>
  <c r="G480" i="93"/>
  <c r="G543" i="93"/>
  <c r="G417" i="93"/>
  <c r="G354" i="93"/>
  <c r="G291" i="93"/>
  <c r="G228" i="93"/>
  <c r="O732" i="93"/>
  <c r="O669" i="93"/>
  <c r="O606" i="93"/>
  <c r="O543" i="93"/>
  <c r="O480" i="93"/>
  <c r="O417" i="93"/>
  <c r="O354" i="93"/>
  <c r="O291" i="93"/>
  <c r="O228" i="93"/>
  <c r="W732" i="93"/>
  <c r="W669" i="93"/>
  <c r="W606" i="93"/>
  <c r="W480" i="93"/>
  <c r="W543" i="93"/>
  <c r="W417" i="93"/>
  <c r="W354" i="93"/>
  <c r="W291" i="93"/>
  <c r="W228" i="93"/>
  <c r="AE732" i="93"/>
  <c r="AE669" i="93"/>
  <c r="AE606" i="93"/>
  <c r="AE543" i="93"/>
  <c r="AE480" i="93"/>
  <c r="AE417" i="93"/>
  <c r="AE354" i="93"/>
  <c r="AE291" i="93"/>
  <c r="AE228" i="93"/>
  <c r="B736" i="93"/>
  <c r="B610" i="93"/>
  <c r="B673" i="93"/>
  <c r="B547" i="93"/>
  <c r="B484" i="93"/>
  <c r="B421" i="93"/>
  <c r="B358" i="93"/>
  <c r="B295" i="93"/>
  <c r="B232" i="93"/>
  <c r="A740" i="93"/>
  <c r="A614" i="93"/>
  <c r="A677" i="93"/>
  <c r="A551" i="93"/>
  <c r="A488" i="93"/>
  <c r="A425" i="93"/>
  <c r="A362" i="93"/>
  <c r="A299" i="93"/>
  <c r="A236" i="93"/>
  <c r="K47" i="93"/>
  <c r="S47" i="93"/>
  <c r="AA47" i="93"/>
  <c r="F741" i="93"/>
  <c r="F615" i="93"/>
  <c r="F678" i="93"/>
  <c r="F552" i="93"/>
  <c r="F489" i="93"/>
  <c r="F426" i="93"/>
  <c r="F363" i="93"/>
  <c r="F300" i="93"/>
  <c r="F237" i="93"/>
  <c r="M48" i="93"/>
  <c r="U48" i="93"/>
  <c r="AC48" i="93"/>
  <c r="F742" i="93"/>
  <c r="F616" i="93"/>
  <c r="F679" i="93"/>
  <c r="F553" i="93"/>
  <c r="F490" i="93"/>
  <c r="F427" i="93"/>
  <c r="F364" i="93"/>
  <c r="F301" i="93"/>
  <c r="F238" i="93"/>
  <c r="Q51" i="93"/>
  <c r="Y51" i="93"/>
  <c r="A745" i="93"/>
  <c r="A682" i="93"/>
  <c r="A619" i="93"/>
  <c r="A556" i="93"/>
  <c r="A493" i="93"/>
  <c r="A430" i="93"/>
  <c r="A367" i="93"/>
  <c r="A304" i="93"/>
  <c r="A241" i="93"/>
  <c r="K52" i="93"/>
  <c r="S52" i="93"/>
  <c r="AA52" i="93"/>
  <c r="F746" i="93"/>
  <c r="F683" i="93"/>
  <c r="F620" i="93"/>
  <c r="F557" i="93"/>
  <c r="F494" i="93"/>
  <c r="F431" i="93"/>
  <c r="F368" i="93"/>
  <c r="F305" i="93"/>
  <c r="F242" i="93"/>
  <c r="G54" i="93"/>
  <c r="O54" i="93"/>
  <c r="W54" i="93"/>
  <c r="Q55" i="93"/>
  <c r="Y55" i="93"/>
  <c r="A749" i="93"/>
  <c r="A686" i="93"/>
  <c r="A623" i="93"/>
  <c r="A560" i="93"/>
  <c r="A497" i="93"/>
  <c r="A434" i="93"/>
  <c r="A371" i="93"/>
  <c r="A308" i="93"/>
  <c r="A245" i="93"/>
  <c r="K56" i="93"/>
  <c r="S56" i="93"/>
  <c r="AA56" i="93"/>
  <c r="B750" i="93"/>
  <c r="B687" i="93"/>
  <c r="B624" i="93"/>
  <c r="B561" i="93"/>
  <c r="B498" i="93"/>
  <c r="B372" i="93"/>
  <c r="B435" i="93"/>
  <c r="B309" i="93"/>
  <c r="B246" i="93"/>
  <c r="K57" i="93"/>
  <c r="S57" i="93"/>
  <c r="B751" i="93"/>
  <c r="B625" i="93"/>
  <c r="B688" i="93"/>
  <c r="B562" i="93"/>
  <c r="B499" i="93"/>
  <c r="B373" i="93"/>
  <c r="B436" i="93"/>
  <c r="B310" i="93"/>
  <c r="B247" i="93"/>
  <c r="K58" i="93"/>
  <c r="S58" i="93"/>
  <c r="AA58" i="93"/>
  <c r="B752" i="93"/>
  <c r="B626" i="93"/>
  <c r="B689" i="93"/>
  <c r="B563" i="93"/>
  <c r="B500" i="93"/>
  <c r="B374" i="93"/>
  <c r="B437" i="93"/>
  <c r="B311" i="93"/>
  <c r="B248" i="93"/>
  <c r="M59" i="93"/>
  <c r="U59" i="93"/>
  <c r="B753" i="93"/>
  <c r="B690" i="93"/>
  <c r="B627" i="93"/>
  <c r="B564" i="93"/>
  <c r="B501" i="93"/>
  <c r="B438" i="93"/>
  <c r="B375" i="93"/>
  <c r="B312" i="93"/>
  <c r="B249" i="93"/>
  <c r="B754" i="93"/>
  <c r="B628" i="93"/>
  <c r="B691" i="93"/>
  <c r="B565" i="93"/>
  <c r="B502" i="93"/>
  <c r="B439" i="93"/>
  <c r="B376" i="93"/>
  <c r="B313" i="93"/>
  <c r="B250" i="93"/>
  <c r="M61" i="93"/>
  <c r="U61" i="93"/>
  <c r="AC61" i="93"/>
  <c r="F755" i="93"/>
  <c r="F629" i="93"/>
  <c r="F692" i="93"/>
  <c r="F566" i="93"/>
  <c r="F503" i="93"/>
  <c r="F440" i="93"/>
  <c r="F377" i="93"/>
  <c r="F314" i="93"/>
  <c r="F251" i="93"/>
  <c r="M62" i="93"/>
  <c r="U62" i="93"/>
  <c r="AC62" i="93"/>
  <c r="B758" i="93"/>
  <c r="B695" i="93"/>
  <c r="B632" i="93"/>
  <c r="B569" i="93"/>
  <c r="B506" i="93"/>
  <c r="B380" i="93"/>
  <c r="B443" i="93"/>
  <c r="B317" i="93"/>
  <c r="B254" i="93"/>
  <c r="I759" i="93"/>
  <c r="I696" i="93"/>
  <c r="I633" i="93"/>
  <c r="I570" i="93"/>
  <c r="I507" i="93"/>
  <c r="I444" i="93"/>
  <c r="I381" i="93"/>
  <c r="I318" i="93"/>
  <c r="I255" i="93"/>
  <c r="U759" i="93"/>
  <c r="U696" i="93"/>
  <c r="U570" i="93"/>
  <c r="U633" i="93"/>
  <c r="U507" i="93"/>
  <c r="U444" i="93"/>
  <c r="U381" i="93"/>
  <c r="U318" i="93"/>
  <c r="U255" i="93"/>
  <c r="B72" i="93"/>
  <c r="A73" i="93"/>
  <c r="A79" i="93"/>
  <c r="A81" i="93"/>
  <c r="A85" i="93"/>
  <c r="A91" i="93"/>
  <c r="B96" i="93"/>
  <c r="B97" i="93"/>
  <c r="A102" i="93"/>
  <c r="M102" i="93"/>
  <c r="U102" i="93"/>
  <c r="AC102" i="93"/>
  <c r="B106" i="93"/>
  <c r="A110" i="93"/>
  <c r="K110" i="93"/>
  <c r="S110" i="93"/>
  <c r="AA110" i="93"/>
  <c r="F111" i="93"/>
  <c r="M111" i="93"/>
  <c r="U111" i="93"/>
  <c r="AC111" i="93"/>
  <c r="F112" i="93"/>
  <c r="Q114" i="93"/>
  <c r="Y114" i="93"/>
  <c r="A115" i="93"/>
  <c r="K115" i="93"/>
  <c r="S115" i="93"/>
  <c r="AA115" i="93"/>
  <c r="F116" i="93"/>
  <c r="G117" i="93"/>
  <c r="O117" i="93"/>
  <c r="W117" i="93"/>
  <c r="Q118" i="93"/>
  <c r="Y118" i="93"/>
  <c r="A119" i="93"/>
  <c r="K119" i="93"/>
  <c r="S119" i="93"/>
  <c r="AA119" i="93"/>
  <c r="B120" i="93"/>
  <c r="K120" i="93"/>
  <c r="S120" i="93"/>
  <c r="B121" i="93"/>
  <c r="K121" i="93"/>
  <c r="S121" i="93"/>
  <c r="AA121" i="93"/>
  <c r="B122" i="93"/>
  <c r="M122" i="93"/>
  <c r="U122" i="93"/>
  <c r="B123" i="93"/>
  <c r="B124" i="93"/>
  <c r="M124" i="93"/>
  <c r="U124" i="93"/>
  <c r="AC124" i="93"/>
  <c r="F125" i="93"/>
  <c r="M125" i="93"/>
  <c r="U125" i="93"/>
  <c r="AC125" i="93"/>
  <c r="B128" i="93"/>
  <c r="A141" i="93"/>
  <c r="A143" i="93"/>
  <c r="A151" i="93"/>
  <c r="B169" i="93"/>
  <c r="A173" i="93"/>
  <c r="F174" i="93"/>
  <c r="F175" i="93"/>
  <c r="A178" i="93"/>
  <c r="F179" i="93"/>
  <c r="A182" i="93"/>
  <c r="B183" i="93"/>
  <c r="K183" i="93"/>
  <c r="B184" i="93"/>
  <c r="K184" i="93"/>
  <c r="S184" i="93"/>
  <c r="AA184" i="93"/>
  <c r="B185" i="93"/>
  <c r="B186" i="93"/>
  <c r="B187" i="93"/>
  <c r="AC188" i="93"/>
  <c r="B191" i="93"/>
  <c r="B198" i="93"/>
  <c r="A212" i="93"/>
  <c r="O735" i="93"/>
  <c r="O672" i="93"/>
  <c r="O609" i="93"/>
  <c r="O546" i="93"/>
  <c r="O483" i="93"/>
  <c r="O420" i="93"/>
  <c r="O294" i="93"/>
  <c r="O231" i="93"/>
  <c r="O357" i="93"/>
  <c r="U754" i="93"/>
  <c r="U628" i="93"/>
  <c r="U691" i="93"/>
  <c r="U565" i="93"/>
  <c r="U502" i="93"/>
  <c r="U439" i="93"/>
  <c r="U376" i="93"/>
  <c r="U313" i="93"/>
  <c r="U250" i="93"/>
  <c r="A717" i="93"/>
  <c r="A654" i="93"/>
  <c r="A591" i="93"/>
  <c r="A528" i="93"/>
  <c r="A465" i="93"/>
  <c r="A402" i="93"/>
  <c r="A276" i="93"/>
  <c r="A339" i="93"/>
  <c r="A213" i="93"/>
  <c r="T537" i="93"/>
  <c r="T474" i="93"/>
  <c r="T411" i="93"/>
  <c r="T348" i="93"/>
  <c r="T285" i="93"/>
  <c r="I732" i="93"/>
  <c r="I669" i="93"/>
  <c r="I606" i="93"/>
  <c r="I543" i="93"/>
  <c r="I480" i="93"/>
  <c r="I417" i="93"/>
  <c r="I354" i="93"/>
  <c r="I291" i="93"/>
  <c r="Q732" i="93"/>
  <c r="Q669" i="93"/>
  <c r="Q606" i="93"/>
  <c r="Q543" i="93"/>
  <c r="Q480" i="93"/>
  <c r="Q417" i="93"/>
  <c r="Q354" i="93"/>
  <c r="Q291" i="93"/>
  <c r="Y732" i="93"/>
  <c r="Y669" i="93"/>
  <c r="Y606" i="93"/>
  <c r="Y543" i="93"/>
  <c r="Y480" i="93"/>
  <c r="Y417" i="93"/>
  <c r="Y354" i="93"/>
  <c r="Y291" i="93"/>
  <c r="A735" i="93"/>
  <c r="A672" i="93"/>
  <c r="A609" i="93"/>
  <c r="A546" i="93"/>
  <c r="A483" i="93"/>
  <c r="A420" i="93"/>
  <c r="A357" i="93"/>
  <c r="A294" i="93"/>
  <c r="A231" i="93"/>
  <c r="B738" i="93"/>
  <c r="B675" i="93"/>
  <c r="B612" i="93"/>
  <c r="B486" i="93"/>
  <c r="B549" i="93"/>
  <c r="B423" i="93"/>
  <c r="B360" i="93"/>
  <c r="B297" i="93"/>
  <c r="B234" i="93"/>
  <c r="F740" i="93"/>
  <c r="F677" i="93"/>
  <c r="F614" i="93"/>
  <c r="F488" i="93"/>
  <c r="F551" i="93"/>
  <c r="F425" i="93"/>
  <c r="F362" i="93"/>
  <c r="F299" i="93"/>
  <c r="F236" i="93"/>
  <c r="Q50" i="93"/>
  <c r="Y50" i="93"/>
  <c r="A744" i="93"/>
  <c r="A681" i="93"/>
  <c r="A618" i="93"/>
  <c r="A555" i="93"/>
  <c r="A492" i="93"/>
  <c r="A429" i="93"/>
  <c r="A366" i="93"/>
  <c r="A303" i="93"/>
  <c r="A240" i="93"/>
  <c r="F745" i="93"/>
  <c r="F682" i="93"/>
  <c r="F619" i="93"/>
  <c r="F556" i="93"/>
  <c r="F493" i="93"/>
  <c r="F430" i="93"/>
  <c r="F367" i="93"/>
  <c r="F304" i="93"/>
  <c r="F241" i="93"/>
  <c r="G53" i="93"/>
  <c r="O53" i="93"/>
  <c r="W53" i="93"/>
  <c r="A748" i="93"/>
  <c r="A685" i="93"/>
  <c r="A622" i="93"/>
  <c r="A496" i="93"/>
  <c r="A559" i="93"/>
  <c r="A433" i="93"/>
  <c r="A370" i="93"/>
  <c r="A307" i="93"/>
  <c r="A244" i="93"/>
  <c r="F749" i="93"/>
  <c r="F686" i="93"/>
  <c r="F623" i="93"/>
  <c r="F497" i="93"/>
  <c r="F560" i="93"/>
  <c r="F434" i="93"/>
  <c r="F371" i="93"/>
  <c r="F308" i="93"/>
  <c r="F245" i="93"/>
  <c r="F750" i="93"/>
  <c r="F687" i="93"/>
  <c r="F624" i="93"/>
  <c r="F498" i="93"/>
  <c r="F561" i="93"/>
  <c r="F372" i="93"/>
  <c r="F435" i="93"/>
  <c r="F309" i="93"/>
  <c r="F246" i="93"/>
  <c r="M57" i="93"/>
  <c r="U57" i="93"/>
  <c r="F751" i="93"/>
  <c r="F688" i="93"/>
  <c r="F625" i="93"/>
  <c r="F562" i="93"/>
  <c r="F499" i="93"/>
  <c r="F436" i="93"/>
  <c r="F373" i="93"/>
  <c r="F310" i="93"/>
  <c r="F247" i="93"/>
  <c r="G59" i="93"/>
  <c r="O59" i="93"/>
  <c r="W59" i="93"/>
  <c r="G61" i="93"/>
  <c r="O61" i="93"/>
  <c r="W61" i="93"/>
  <c r="G62" i="93"/>
  <c r="O62" i="93"/>
  <c r="W62" i="93"/>
  <c r="A757" i="93"/>
  <c r="A694" i="93"/>
  <c r="A568" i="93"/>
  <c r="A631" i="93"/>
  <c r="A505" i="93"/>
  <c r="A442" i="93"/>
  <c r="A379" i="93"/>
  <c r="A316" i="93"/>
  <c r="A253" i="93"/>
  <c r="A190" i="93"/>
  <c r="A759" i="93"/>
  <c r="A696" i="93"/>
  <c r="A633" i="93"/>
  <c r="A570" i="93"/>
  <c r="A507" i="93"/>
  <c r="A444" i="93"/>
  <c r="A381" i="93"/>
  <c r="A318" i="93"/>
  <c r="A255" i="93"/>
  <c r="A192" i="93"/>
  <c r="A71" i="93"/>
  <c r="A86" i="93"/>
  <c r="A87" i="93"/>
  <c r="A90" i="93"/>
  <c r="A94" i="93"/>
  <c r="L96" i="93"/>
  <c r="T97" i="93"/>
  <c r="G102" i="93"/>
  <c r="O102" i="93"/>
  <c r="W102" i="93"/>
  <c r="AE102" i="93"/>
  <c r="A105" i="93"/>
  <c r="B108" i="93"/>
  <c r="F110" i="93"/>
  <c r="Q113" i="93"/>
  <c r="Y113" i="93"/>
  <c r="A114" i="93"/>
  <c r="F115" i="93"/>
  <c r="G116" i="93"/>
  <c r="O116" i="93"/>
  <c r="W116" i="93"/>
  <c r="A118" i="93"/>
  <c r="F119" i="93"/>
  <c r="F120" i="93"/>
  <c r="M120" i="93"/>
  <c r="U120" i="93"/>
  <c r="F121" i="93"/>
  <c r="G122" i="93"/>
  <c r="O122" i="93"/>
  <c r="W122" i="93"/>
  <c r="G124" i="93"/>
  <c r="O124" i="93"/>
  <c r="W124" i="93"/>
  <c r="G125" i="93"/>
  <c r="O125" i="93"/>
  <c r="W125" i="93"/>
  <c r="A127" i="93"/>
  <c r="I129" i="93"/>
  <c r="U129" i="93"/>
  <c r="B135" i="93"/>
  <c r="A152" i="93"/>
  <c r="A156" i="93"/>
  <c r="L159" i="93"/>
  <c r="T160" i="93"/>
  <c r="G165" i="93"/>
  <c r="O165" i="93"/>
  <c r="W165" i="93"/>
  <c r="AE165" i="93"/>
  <c r="A168" i="93"/>
  <c r="B171" i="93"/>
  <c r="F173" i="93"/>
  <c r="Q176" i="93"/>
  <c r="Y176" i="93"/>
  <c r="A177" i="93"/>
  <c r="F178" i="93"/>
  <c r="A181" i="93"/>
  <c r="F182" i="93"/>
  <c r="F183" i="93"/>
  <c r="M183" i="93"/>
  <c r="U183" i="93"/>
  <c r="F184" i="93"/>
  <c r="U188" i="93"/>
  <c r="AG222" i="93"/>
  <c r="AG223" i="93"/>
  <c r="Y228" i="93"/>
  <c r="G236" i="93"/>
  <c r="M754" i="93"/>
  <c r="M691" i="93"/>
  <c r="M628" i="93"/>
  <c r="M565" i="93"/>
  <c r="M502" i="93"/>
  <c r="M376" i="93"/>
  <c r="M439" i="93"/>
  <c r="M313" i="93"/>
  <c r="M250" i="93"/>
  <c r="AC754" i="93"/>
  <c r="AC691" i="93"/>
  <c r="AC628" i="93"/>
  <c r="AC565" i="93"/>
  <c r="AC502" i="93"/>
  <c r="AC376" i="93"/>
  <c r="AC439" i="93"/>
  <c r="AC313" i="93"/>
  <c r="AC250" i="93"/>
  <c r="A715" i="93"/>
  <c r="A652" i="93"/>
  <c r="A589" i="93"/>
  <c r="A526" i="93"/>
  <c r="A400" i="93"/>
  <c r="A463" i="93"/>
  <c r="A274" i="93"/>
  <c r="A337" i="93"/>
  <c r="A211" i="93"/>
  <c r="A718" i="93"/>
  <c r="A655" i="93"/>
  <c r="A592" i="93"/>
  <c r="A529" i="93"/>
  <c r="A466" i="93"/>
  <c r="A403" i="93"/>
  <c r="A340" i="93"/>
  <c r="A277" i="93"/>
  <c r="B699" i="93"/>
  <c r="B636" i="93"/>
  <c r="B573" i="93"/>
  <c r="B510" i="93"/>
  <c r="B447" i="93"/>
  <c r="B384" i="93"/>
  <c r="B321" i="93"/>
  <c r="B258" i="93"/>
  <c r="B195" i="93"/>
  <c r="K740" i="93"/>
  <c r="K614" i="93"/>
  <c r="K677" i="93"/>
  <c r="K551" i="93"/>
  <c r="K488" i="93"/>
  <c r="K425" i="93"/>
  <c r="K362" i="93"/>
  <c r="K299" i="93"/>
  <c r="K236" i="93"/>
  <c r="S740" i="93"/>
  <c r="S677" i="93"/>
  <c r="S614" i="93"/>
  <c r="S551" i="93"/>
  <c r="S488" i="93"/>
  <c r="S425" i="93"/>
  <c r="S362" i="93"/>
  <c r="AG391" i="93"/>
  <c r="S299" i="93"/>
  <c r="S236" i="93"/>
  <c r="AA740" i="93"/>
  <c r="AA677" i="93"/>
  <c r="AG643" i="93"/>
  <c r="AA614" i="93"/>
  <c r="AA551" i="93"/>
  <c r="AA488" i="93"/>
  <c r="AA425" i="93"/>
  <c r="AA362" i="93"/>
  <c r="AA299" i="93"/>
  <c r="AA236" i="93"/>
  <c r="M741" i="93"/>
  <c r="M615" i="93"/>
  <c r="M678" i="93"/>
  <c r="M552" i="93"/>
  <c r="M489" i="93"/>
  <c r="M426" i="93"/>
  <c r="M363" i="93"/>
  <c r="M300" i="93"/>
  <c r="M237" i="93"/>
  <c r="U741" i="93"/>
  <c r="U678" i="93"/>
  <c r="U615" i="93"/>
  <c r="U552" i="93"/>
  <c r="U489" i="93"/>
  <c r="U426" i="93"/>
  <c r="U363" i="93"/>
  <c r="U300" i="93"/>
  <c r="U237" i="93"/>
  <c r="AC741" i="93"/>
  <c r="AC678" i="93"/>
  <c r="AC615" i="93"/>
  <c r="AC552" i="93"/>
  <c r="AC489" i="93"/>
  <c r="AC426" i="93"/>
  <c r="AC363" i="93"/>
  <c r="AC300" i="93"/>
  <c r="AC237" i="93"/>
  <c r="M743" i="93"/>
  <c r="M680" i="93"/>
  <c r="M617" i="93"/>
  <c r="M554" i="93"/>
  <c r="M491" i="93"/>
  <c r="M428" i="93"/>
  <c r="M302" i="93"/>
  <c r="M239" i="93"/>
  <c r="M365" i="93"/>
  <c r="U743" i="93"/>
  <c r="U680" i="93"/>
  <c r="U617" i="93"/>
  <c r="U554" i="93"/>
  <c r="U491" i="93"/>
  <c r="U428" i="93"/>
  <c r="U365" i="93"/>
  <c r="U302" i="93"/>
  <c r="U239" i="93"/>
  <c r="AC743" i="93"/>
  <c r="AC680" i="93"/>
  <c r="AC617" i="93"/>
  <c r="AC554" i="93"/>
  <c r="AC491" i="93"/>
  <c r="AC428" i="93"/>
  <c r="AC365" i="93"/>
  <c r="AC302" i="93"/>
  <c r="AC239" i="93"/>
  <c r="Q744" i="93"/>
  <c r="Q618" i="93"/>
  <c r="Q681" i="93"/>
  <c r="Q555" i="93"/>
  <c r="Q492" i="93"/>
  <c r="Q429" i="93"/>
  <c r="Q366" i="93"/>
  <c r="Q303" i="93"/>
  <c r="Q240" i="93"/>
  <c r="Y744" i="93"/>
  <c r="Y681" i="93"/>
  <c r="Y618" i="93"/>
  <c r="Y555" i="93"/>
  <c r="Y492" i="93"/>
  <c r="Y429" i="93"/>
  <c r="Y366" i="93"/>
  <c r="Y303" i="93"/>
  <c r="Y240" i="93"/>
  <c r="K745" i="93"/>
  <c r="K619" i="93"/>
  <c r="K682" i="93"/>
  <c r="K556" i="93"/>
  <c r="K493" i="93"/>
  <c r="K430" i="93"/>
  <c r="K367" i="93"/>
  <c r="K304" i="93"/>
  <c r="K241" i="93"/>
  <c r="S745" i="93"/>
  <c r="S619" i="93"/>
  <c r="S682" i="93"/>
  <c r="S556" i="93"/>
  <c r="S493" i="93"/>
  <c r="S430" i="93"/>
  <c r="S367" i="93"/>
  <c r="S304" i="93"/>
  <c r="S241" i="93"/>
  <c r="AA745" i="93"/>
  <c r="AA682" i="93"/>
  <c r="AA619" i="93"/>
  <c r="AA556" i="93"/>
  <c r="AA493" i="93"/>
  <c r="AA430" i="93"/>
  <c r="AA367" i="93"/>
  <c r="AA304" i="93"/>
  <c r="AA241" i="93"/>
  <c r="G746" i="93"/>
  <c r="G683" i="93"/>
  <c r="G620" i="93"/>
  <c r="G557" i="93"/>
  <c r="G494" i="93"/>
  <c r="G431" i="93"/>
  <c r="G368" i="93"/>
  <c r="G305" i="93"/>
  <c r="G242" i="93"/>
  <c r="O746" i="93"/>
  <c r="O683" i="93"/>
  <c r="O620" i="93"/>
  <c r="O494" i="93"/>
  <c r="O557" i="93"/>
  <c r="O431" i="93"/>
  <c r="O368" i="93"/>
  <c r="O305" i="93"/>
  <c r="O242" i="93"/>
  <c r="W746" i="93"/>
  <c r="W683" i="93"/>
  <c r="W620" i="93"/>
  <c r="W557" i="93"/>
  <c r="W494" i="93"/>
  <c r="W431" i="93"/>
  <c r="W368" i="93"/>
  <c r="W305" i="93"/>
  <c r="W242" i="93"/>
  <c r="K702" i="93"/>
  <c r="K639" i="93"/>
  <c r="K576" i="93"/>
  <c r="K513" i="93"/>
  <c r="K450" i="93"/>
  <c r="K387" i="93"/>
  <c r="K324" i="93"/>
  <c r="K261" i="93"/>
  <c r="Q748" i="93"/>
  <c r="Q622" i="93"/>
  <c r="Q685" i="93"/>
  <c r="Q559" i="93"/>
  <c r="Q496" i="93"/>
  <c r="Q433" i="93"/>
  <c r="Q370" i="93"/>
  <c r="Q307" i="93"/>
  <c r="Q244" i="93"/>
  <c r="Y748" i="93"/>
  <c r="Y622" i="93"/>
  <c r="Y685" i="93"/>
  <c r="Y559" i="93"/>
  <c r="Y496" i="93"/>
  <c r="Y433" i="93"/>
  <c r="Y370" i="93"/>
  <c r="Y307" i="93"/>
  <c r="Y244" i="93"/>
  <c r="A703" i="93"/>
  <c r="A577" i="93"/>
  <c r="A640" i="93"/>
  <c r="A514" i="93"/>
  <c r="A451" i="93"/>
  <c r="A388" i="93"/>
  <c r="A325" i="93"/>
  <c r="A262" i="93"/>
  <c r="K749" i="93"/>
  <c r="K686" i="93"/>
  <c r="K623" i="93"/>
  <c r="K560" i="93"/>
  <c r="K497" i="93"/>
  <c r="K434" i="93"/>
  <c r="K371" i="93"/>
  <c r="K308" i="93"/>
  <c r="K245" i="93"/>
  <c r="S749" i="93"/>
  <c r="S623" i="93"/>
  <c r="S686" i="93"/>
  <c r="S560" i="93"/>
  <c r="S497" i="93"/>
  <c r="S434" i="93"/>
  <c r="S371" i="93"/>
  <c r="S308" i="93"/>
  <c r="S245" i="93"/>
  <c r="AA749" i="93"/>
  <c r="AA623" i="93"/>
  <c r="AA686" i="93"/>
  <c r="AA560" i="93"/>
  <c r="AA497" i="93"/>
  <c r="AA371" i="93"/>
  <c r="AA434" i="93"/>
  <c r="AA308" i="93"/>
  <c r="AA245" i="93"/>
  <c r="G747" i="93"/>
  <c r="G684" i="93"/>
  <c r="G621" i="93"/>
  <c r="G558" i="93"/>
  <c r="G495" i="93"/>
  <c r="G432" i="93"/>
  <c r="G369" i="93"/>
  <c r="G306" i="93"/>
  <c r="G243" i="93"/>
  <c r="O747" i="93"/>
  <c r="O621" i="93"/>
  <c r="O684" i="93"/>
  <c r="O558" i="93"/>
  <c r="O495" i="93"/>
  <c r="O432" i="93"/>
  <c r="O369" i="93"/>
  <c r="O306" i="93"/>
  <c r="O243" i="93"/>
  <c r="W747" i="93"/>
  <c r="W621" i="93"/>
  <c r="W684" i="93"/>
  <c r="W558" i="93"/>
  <c r="W495" i="93"/>
  <c r="W432" i="93"/>
  <c r="W369" i="93"/>
  <c r="W306" i="93"/>
  <c r="W243" i="93"/>
  <c r="Q750" i="93"/>
  <c r="Q687" i="93"/>
  <c r="Q624" i="93"/>
  <c r="Q561" i="93"/>
  <c r="Q498" i="93"/>
  <c r="Q435" i="93"/>
  <c r="Q372" i="93"/>
  <c r="Q309" i="93"/>
  <c r="Q246" i="93"/>
  <c r="A706" i="93"/>
  <c r="A643" i="93"/>
  <c r="A580" i="93"/>
  <c r="A517" i="93"/>
  <c r="A454" i="93"/>
  <c r="A391" i="93"/>
  <c r="A265" i="93"/>
  <c r="A328" i="93"/>
  <c r="AG13" i="93"/>
  <c r="K755" i="93"/>
  <c r="K692" i="93"/>
  <c r="K629" i="93"/>
  <c r="K566" i="93"/>
  <c r="K503" i="93"/>
  <c r="K440" i="93"/>
  <c r="K377" i="93"/>
  <c r="K314" i="93"/>
  <c r="K251" i="93"/>
  <c r="S755" i="93"/>
  <c r="S692" i="93"/>
  <c r="S629" i="93"/>
  <c r="S566" i="93"/>
  <c r="S503" i="93"/>
  <c r="S440" i="93"/>
  <c r="S377" i="93"/>
  <c r="S314" i="93"/>
  <c r="S251" i="93"/>
  <c r="AA755" i="93"/>
  <c r="AA692" i="93"/>
  <c r="AA629" i="93"/>
  <c r="AA566" i="93"/>
  <c r="AA503" i="93"/>
  <c r="AA440" i="93"/>
  <c r="AA377" i="93"/>
  <c r="AA314" i="93"/>
  <c r="AA251" i="93"/>
  <c r="G751" i="93"/>
  <c r="G688" i="93"/>
  <c r="G625" i="93"/>
  <c r="G562" i="93"/>
  <c r="G499" i="93"/>
  <c r="G436" i="93"/>
  <c r="G373" i="93"/>
  <c r="G310" i="93"/>
  <c r="G247" i="93"/>
  <c r="O751" i="93"/>
  <c r="O688" i="93"/>
  <c r="O625" i="93"/>
  <c r="O562" i="93"/>
  <c r="O499" i="93"/>
  <c r="O436" i="93"/>
  <c r="O373" i="93"/>
  <c r="O310" i="93"/>
  <c r="O247" i="93"/>
  <c r="W751" i="93"/>
  <c r="W688" i="93"/>
  <c r="W625" i="93"/>
  <c r="W562" i="93"/>
  <c r="W499" i="93"/>
  <c r="W436" i="93"/>
  <c r="W373" i="93"/>
  <c r="W310" i="93"/>
  <c r="W247" i="93"/>
  <c r="M752" i="93"/>
  <c r="M689" i="93"/>
  <c r="M626" i="93"/>
  <c r="M563" i="93"/>
  <c r="M500" i="93"/>
  <c r="M437" i="93"/>
  <c r="M374" i="93"/>
  <c r="M311" i="93"/>
  <c r="M248" i="93"/>
  <c r="U752" i="93"/>
  <c r="U626" i="93"/>
  <c r="U689" i="93"/>
  <c r="U563" i="93"/>
  <c r="U500" i="93"/>
  <c r="U374" i="93"/>
  <c r="U437" i="93"/>
  <c r="U311" i="93"/>
  <c r="U248" i="93"/>
  <c r="G754" i="93"/>
  <c r="G691" i="93"/>
  <c r="G565" i="93"/>
  <c r="G628" i="93"/>
  <c r="G502" i="93"/>
  <c r="G439" i="93"/>
  <c r="G376" i="93"/>
  <c r="G313" i="93"/>
  <c r="G250" i="93"/>
  <c r="O754" i="93"/>
  <c r="O691" i="93"/>
  <c r="O565" i="93"/>
  <c r="O628" i="93"/>
  <c r="O502" i="93"/>
  <c r="O439" i="93"/>
  <c r="O376" i="93"/>
  <c r="O313" i="93"/>
  <c r="O250" i="93"/>
  <c r="W754" i="93"/>
  <c r="W691" i="93"/>
  <c r="W565" i="93"/>
  <c r="W628" i="93"/>
  <c r="W502" i="93"/>
  <c r="W439" i="93"/>
  <c r="W376" i="93"/>
  <c r="W313" i="93"/>
  <c r="W250" i="93"/>
  <c r="AV19" i="93"/>
  <c r="A716" i="93"/>
  <c r="A653" i="93"/>
  <c r="A590" i="93"/>
  <c r="A527" i="93"/>
  <c r="A464" i="93"/>
  <c r="A401" i="93"/>
  <c r="A338" i="93"/>
  <c r="A275" i="93"/>
  <c r="A719" i="93"/>
  <c r="A656" i="93"/>
  <c r="A593" i="93"/>
  <c r="A530" i="93"/>
  <c r="A467" i="93"/>
  <c r="A404" i="93"/>
  <c r="A341" i="93"/>
  <c r="A278" i="93"/>
  <c r="A722" i="93"/>
  <c r="A659" i="93"/>
  <c r="A533" i="93"/>
  <c r="A596" i="93"/>
  <c r="A407" i="93"/>
  <c r="A344" i="93"/>
  <c r="A470" i="93"/>
  <c r="A281" i="93"/>
  <c r="A218" i="93"/>
  <c r="A725" i="93"/>
  <c r="A599" i="93"/>
  <c r="A662" i="93"/>
  <c r="A536" i="93"/>
  <c r="A473" i="93"/>
  <c r="A347" i="93"/>
  <c r="A410" i="93"/>
  <c r="A221" i="93"/>
  <c r="A284" i="93"/>
  <c r="A728" i="93"/>
  <c r="A665" i="93"/>
  <c r="A602" i="93"/>
  <c r="A539" i="93"/>
  <c r="A476" i="93"/>
  <c r="A413" i="93"/>
  <c r="A350" i="93"/>
  <c r="A287" i="93"/>
  <c r="A224" i="93"/>
  <c r="K732" i="93"/>
  <c r="K669" i="93"/>
  <c r="K606" i="93"/>
  <c r="K543" i="93"/>
  <c r="K480" i="93"/>
  <c r="K417" i="93"/>
  <c r="K291" i="93"/>
  <c r="K228" i="93"/>
  <c r="K354" i="93"/>
  <c r="S732" i="93"/>
  <c r="S669" i="93"/>
  <c r="S606" i="93"/>
  <c r="S543" i="93"/>
  <c r="S480" i="93"/>
  <c r="S417" i="93"/>
  <c r="S291" i="93"/>
  <c r="S228" i="93"/>
  <c r="S354" i="93"/>
  <c r="AA732" i="93"/>
  <c r="AA669" i="93"/>
  <c r="AA606" i="93"/>
  <c r="AA543" i="93"/>
  <c r="AA480" i="93"/>
  <c r="AA417" i="93"/>
  <c r="AA354" i="93"/>
  <c r="AA291" i="93"/>
  <c r="AA228" i="93"/>
  <c r="A733" i="93"/>
  <c r="A670" i="93"/>
  <c r="A607" i="93"/>
  <c r="A544" i="93"/>
  <c r="A481" i="93"/>
  <c r="A418" i="93"/>
  <c r="A355" i="93"/>
  <c r="A292" i="93"/>
  <c r="B735" i="93"/>
  <c r="B672" i="93"/>
  <c r="B609" i="93"/>
  <c r="B546" i="93"/>
  <c r="B483" i="93"/>
  <c r="B420" i="93"/>
  <c r="B357" i="93"/>
  <c r="B294" i="93"/>
  <c r="A737" i="93"/>
  <c r="A674" i="93"/>
  <c r="A611" i="93"/>
  <c r="A548" i="93"/>
  <c r="A485" i="93"/>
  <c r="A422" i="93"/>
  <c r="A359" i="93"/>
  <c r="A296" i="93"/>
  <c r="G47" i="93"/>
  <c r="O47" i="93"/>
  <c r="W47" i="93"/>
  <c r="Q48" i="93"/>
  <c r="Y48" i="93"/>
  <c r="A742" i="93"/>
  <c r="A679" i="93"/>
  <c r="A616" i="93"/>
  <c r="A553" i="93"/>
  <c r="A490" i="93"/>
  <c r="A427" i="93"/>
  <c r="A364" i="93"/>
  <c r="A301" i="93"/>
  <c r="A238" i="93"/>
  <c r="A743" i="93"/>
  <c r="A680" i="93"/>
  <c r="A617" i="93"/>
  <c r="A554" i="93"/>
  <c r="A491" i="93"/>
  <c r="A428" i="93"/>
  <c r="A365" i="93"/>
  <c r="A302" i="93"/>
  <c r="A239" i="93"/>
  <c r="F744" i="93"/>
  <c r="F681" i="93"/>
  <c r="F618" i="93"/>
  <c r="F555" i="93"/>
  <c r="F492" i="93"/>
  <c r="F429" i="93"/>
  <c r="F366" i="93"/>
  <c r="F303" i="93"/>
  <c r="F240" i="93"/>
  <c r="M51" i="93"/>
  <c r="U51" i="93"/>
  <c r="AC51" i="93"/>
  <c r="G52" i="93"/>
  <c r="O52" i="93"/>
  <c r="W52" i="93"/>
  <c r="A747" i="93"/>
  <c r="A684" i="93"/>
  <c r="A621" i="93"/>
  <c r="A558" i="93"/>
  <c r="A495" i="93"/>
  <c r="A432" i="93"/>
  <c r="A369" i="93"/>
  <c r="A306" i="93"/>
  <c r="A243" i="93"/>
  <c r="K54" i="93"/>
  <c r="S54" i="93"/>
  <c r="AA54" i="93"/>
  <c r="F748" i="93"/>
  <c r="F685" i="93"/>
  <c r="F622" i="93"/>
  <c r="F559" i="93"/>
  <c r="F496" i="93"/>
  <c r="F433" i="93"/>
  <c r="F370" i="93"/>
  <c r="F307" i="93"/>
  <c r="F244" i="93"/>
  <c r="M55" i="93"/>
  <c r="U55" i="93"/>
  <c r="AC55" i="93"/>
  <c r="G56" i="93"/>
  <c r="O56" i="93"/>
  <c r="W56" i="93"/>
  <c r="G58" i="93"/>
  <c r="O58" i="93"/>
  <c r="W58" i="93"/>
  <c r="I59" i="93"/>
  <c r="Q59" i="93"/>
  <c r="I61" i="93"/>
  <c r="Q61" i="93"/>
  <c r="Y61" i="93"/>
  <c r="A755" i="93"/>
  <c r="A692" i="93"/>
  <c r="A629" i="93"/>
  <c r="A566" i="93"/>
  <c r="A503" i="93"/>
  <c r="A440" i="93"/>
  <c r="A377" i="93"/>
  <c r="A314" i="93"/>
  <c r="A251" i="93"/>
  <c r="A756" i="93"/>
  <c r="A693" i="93"/>
  <c r="A630" i="93"/>
  <c r="A567" i="93"/>
  <c r="A504" i="93"/>
  <c r="A441" i="93"/>
  <c r="A378" i="93"/>
  <c r="A315" i="93"/>
  <c r="A252" i="93"/>
  <c r="B757" i="93"/>
  <c r="B694" i="93"/>
  <c r="B631" i="93"/>
  <c r="B568" i="93"/>
  <c r="B505" i="93"/>
  <c r="B442" i="93"/>
  <c r="B379" i="93"/>
  <c r="B316" i="93"/>
  <c r="B253" i="93"/>
  <c r="B759" i="93"/>
  <c r="B696" i="93"/>
  <c r="B633" i="93"/>
  <c r="B570" i="93"/>
  <c r="B507" i="93"/>
  <c r="B444" i="93"/>
  <c r="B381" i="93"/>
  <c r="B318" i="93"/>
  <c r="B255" i="93"/>
  <c r="O759" i="93"/>
  <c r="O696" i="93"/>
  <c r="O633" i="93"/>
  <c r="O570" i="93"/>
  <c r="O507" i="93"/>
  <c r="O444" i="93"/>
  <c r="O381" i="93"/>
  <c r="O318" i="93"/>
  <c r="O255" i="93"/>
  <c r="AA759" i="93"/>
  <c r="AA696" i="93"/>
  <c r="AA633" i="93"/>
  <c r="AA570" i="93"/>
  <c r="AA507" i="93"/>
  <c r="AA444" i="93"/>
  <c r="AA381" i="93"/>
  <c r="AA318" i="93"/>
  <c r="AA255" i="93"/>
  <c r="K72" i="93"/>
  <c r="A75" i="93"/>
  <c r="A89" i="93"/>
  <c r="T96" i="93"/>
  <c r="I102" i="93"/>
  <c r="Q102" i="93"/>
  <c r="Y102" i="93"/>
  <c r="A103" i="93"/>
  <c r="B105" i="93"/>
  <c r="A107" i="93"/>
  <c r="G110" i="93"/>
  <c r="O110" i="93"/>
  <c r="W110" i="93"/>
  <c r="Q111" i="93"/>
  <c r="Y111" i="93"/>
  <c r="A112" i="93"/>
  <c r="A113" i="93"/>
  <c r="F114" i="93"/>
  <c r="M114" i="93"/>
  <c r="U114" i="93"/>
  <c r="AC114" i="93"/>
  <c r="G115" i="93"/>
  <c r="O115" i="93"/>
  <c r="W115" i="93"/>
  <c r="A117" i="93"/>
  <c r="K117" i="93"/>
  <c r="S117" i="93"/>
  <c r="AA117" i="93"/>
  <c r="F118" i="93"/>
  <c r="M118" i="93"/>
  <c r="U118" i="93"/>
  <c r="AC118" i="93"/>
  <c r="G119" i="93"/>
  <c r="O119" i="93"/>
  <c r="W119" i="93"/>
  <c r="G121" i="93"/>
  <c r="O121" i="93"/>
  <c r="W121" i="93"/>
  <c r="I122" i="93"/>
  <c r="Q122" i="93"/>
  <c r="I124" i="93"/>
  <c r="Q124" i="93"/>
  <c r="Y124" i="93"/>
  <c r="A125" i="93"/>
  <c r="A126" i="93"/>
  <c r="B127" i="93"/>
  <c r="A129" i="93"/>
  <c r="B132" i="93"/>
  <c r="A134" i="93"/>
  <c r="A157" i="93"/>
  <c r="T159" i="93"/>
  <c r="AG160" i="93"/>
  <c r="I165" i="93"/>
  <c r="Q165" i="93"/>
  <c r="Y165" i="93"/>
  <c r="A166" i="93"/>
  <c r="B168" i="93"/>
  <c r="A170" i="93"/>
  <c r="G173" i="93"/>
  <c r="O173" i="93"/>
  <c r="W173" i="93"/>
  <c r="Q174" i="93"/>
  <c r="Y174" i="93"/>
  <c r="A175" i="93"/>
  <c r="A176" i="93"/>
  <c r="F177" i="93"/>
  <c r="M177" i="93"/>
  <c r="U177" i="93"/>
  <c r="AC177" i="93"/>
  <c r="G178" i="93"/>
  <c r="O178" i="93"/>
  <c r="W178" i="93"/>
  <c r="A180" i="93"/>
  <c r="K180" i="93"/>
  <c r="S180" i="93"/>
  <c r="AA180" i="93"/>
  <c r="F181" i="93"/>
  <c r="M181" i="93"/>
  <c r="U181" i="93"/>
  <c r="AC181" i="93"/>
  <c r="G182" i="93"/>
  <c r="O182" i="93"/>
  <c r="W182" i="93"/>
  <c r="G184" i="93"/>
  <c r="O184" i="93"/>
  <c r="W184" i="93"/>
  <c r="I185" i="93"/>
  <c r="Q185" i="93"/>
  <c r="M188" i="93"/>
  <c r="U192" i="93"/>
  <c r="A199" i="93"/>
  <c r="M735" i="93"/>
  <c r="M672" i="93"/>
  <c r="M609" i="93"/>
  <c r="M546" i="93"/>
  <c r="M483" i="93"/>
  <c r="M420" i="93"/>
  <c r="M357" i="93"/>
  <c r="M294" i="93"/>
  <c r="AG215" i="93"/>
  <c r="A229" i="93"/>
  <c r="B231" i="93"/>
  <c r="Q735" i="93"/>
  <c r="Q672" i="93"/>
  <c r="Q609" i="93"/>
  <c r="Q546" i="93"/>
  <c r="Q483" i="93"/>
  <c r="Q420" i="93"/>
  <c r="Q357" i="93"/>
  <c r="Q294" i="93"/>
  <c r="Q231" i="93"/>
  <c r="A705" i="93"/>
  <c r="A642" i="93"/>
  <c r="A579" i="93"/>
  <c r="A516" i="93"/>
  <c r="A453" i="93"/>
  <c r="A390" i="93"/>
  <c r="A264" i="93"/>
  <c r="A327" i="93"/>
  <c r="S750" i="93"/>
  <c r="S624" i="93"/>
  <c r="S687" i="93"/>
  <c r="S561" i="93"/>
  <c r="S498" i="93"/>
  <c r="S435" i="93"/>
  <c r="S372" i="93"/>
  <c r="S309" i="93"/>
  <c r="S246" i="93"/>
  <c r="A708" i="93"/>
  <c r="A645" i="93"/>
  <c r="A582" i="93"/>
  <c r="A519" i="93"/>
  <c r="A456" i="93"/>
  <c r="A393" i="93"/>
  <c r="A330" i="93"/>
  <c r="A267" i="93"/>
  <c r="A204" i="93"/>
  <c r="A709" i="93"/>
  <c r="A646" i="93"/>
  <c r="A583" i="93"/>
  <c r="A520" i="93"/>
  <c r="A331" i="93"/>
  <c r="A457" i="93"/>
  <c r="A394" i="93"/>
  <c r="A268" i="93"/>
  <c r="A205" i="93"/>
  <c r="A710" i="93"/>
  <c r="A647" i="93"/>
  <c r="A584" i="93"/>
  <c r="A521" i="93"/>
  <c r="A458" i="93"/>
  <c r="A395" i="93"/>
  <c r="A332" i="93"/>
  <c r="A269" i="93"/>
  <c r="A206" i="93"/>
  <c r="A711" i="93"/>
  <c r="A648" i="93"/>
  <c r="A585" i="93"/>
  <c r="A522" i="93"/>
  <c r="A333" i="93"/>
  <c r="A459" i="93"/>
  <c r="A396" i="93"/>
  <c r="A270" i="93"/>
  <c r="A207" i="93"/>
  <c r="G752" i="93"/>
  <c r="G689" i="93"/>
  <c r="G626" i="93"/>
  <c r="G563" i="93"/>
  <c r="G500" i="93"/>
  <c r="G437" i="93"/>
  <c r="G374" i="93"/>
  <c r="G311" i="93"/>
  <c r="G248" i="93"/>
  <c r="O752" i="93"/>
  <c r="O689" i="93"/>
  <c r="O563" i="93"/>
  <c r="O626" i="93"/>
  <c r="O500" i="93"/>
  <c r="O437" i="93"/>
  <c r="O374" i="93"/>
  <c r="O311" i="93"/>
  <c r="O248" i="93"/>
  <c r="W752" i="93"/>
  <c r="W689" i="93"/>
  <c r="W563" i="93"/>
  <c r="W626" i="93"/>
  <c r="W500" i="93"/>
  <c r="W437" i="93"/>
  <c r="W374" i="93"/>
  <c r="W311" i="93"/>
  <c r="W248" i="93"/>
  <c r="I754" i="93"/>
  <c r="I691" i="93"/>
  <c r="I628" i="93"/>
  <c r="I565" i="93"/>
  <c r="I502" i="93"/>
  <c r="I439" i="93"/>
  <c r="I376" i="93"/>
  <c r="I313" i="93"/>
  <c r="I250" i="93"/>
  <c r="Q754" i="93"/>
  <c r="Q691" i="93"/>
  <c r="Q628" i="93"/>
  <c r="Q565" i="93"/>
  <c r="Q502" i="93"/>
  <c r="Q439" i="93"/>
  <c r="Q376" i="93"/>
  <c r="Q313" i="93"/>
  <c r="Q250" i="93"/>
  <c r="Y754" i="93"/>
  <c r="Y691" i="93"/>
  <c r="Y628" i="93"/>
  <c r="Y565" i="93"/>
  <c r="Y502" i="93"/>
  <c r="Y439" i="93"/>
  <c r="Y376" i="93"/>
  <c r="Y313" i="93"/>
  <c r="Y250" i="93"/>
  <c r="A713" i="93"/>
  <c r="A650" i="93"/>
  <c r="A524" i="93"/>
  <c r="A587" i="93"/>
  <c r="A461" i="93"/>
  <c r="A398" i="93"/>
  <c r="A272" i="93"/>
  <c r="A335" i="93"/>
  <c r="A209" i="93"/>
  <c r="A720" i="93"/>
  <c r="A657" i="93"/>
  <c r="A531" i="93"/>
  <c r="A594" i="93"/>
  <c r="A468" i="93"/>
  <c r="A342" i="93"/>
  <c r="A405" i="93"/>
  <c r="A216" i="93"/>
  <c r="A279" i="93"/>
  <c r="A723" i="93"/>
  <c r="A660" i="93"/>
  <c r="A597" i="93"/>
  <c r="A534" i="93"/>
  <c r="A471" i="93"/>
  <c r="A408" i="93"/>
  <c r="A345" i="93"/>
  <c r="A219" i="93"/>
  <c r="A282" i="93"/>
  <c r="B726" i="93"/>
  <c r="B663" i="93"/>
  <c r="B600" i="93"/>
  <c r="B537" i="93"/>
  <c r="B474" i="93"/>
  <c r="B411" i="93"/>
  <c r="B348" i="93"/>
  <c r="B285" i="93"/>
  <c r="B222" i="93"/>
  <c r="B727" i="93"/>
  <c r="B601" i="93"/>
  <c r="B664" i="93"/>
  <c r="B538" i="93"/>
  <c r="B475" i="93"/>
  <c r="B412" i="93"/>
  <c r="B349" i="93"/>
  <c r="B286" i="93"/>
  <c r="B223" i="93"/>
  <c r="A732" i="93"/>
  <c r="A669" i="93"/>
  <c r="A606" i="93"/>
  <c r="A543" i="93"/>
  <c r="A480" i="93"/>
  <c r="A417" i="93"/>
  <c r="A354" i="93"/>
  <c r="A291" i="93"/>
  <c r="A228" i="93"/>
  <c r="M732" i="93"/>
  <c r="M669" i="93"/>
  <c r="M606" i="93"/>
  <c r="M543" i="93"/>
  <c r="M480" i="93"/>
  <c r="M417" i="93"/>
  <c r="M354" i="93"/>
  <c r="M291" i="93"/>
  <c r="M228" i="93"/>
  <c r="U732" i="93"/>
  <c r="U606" i="93"/>
  <c r="U669" i="93"/>
  <c r="U543" i="93"/>
  <c r="U417" i="93"/>
  <c r="U354" i="93"/>
  <c r="U480" i="93"/>
  <c r="U291" i="93"/>
  <c r="U228" i="93"/>
  <c r="AC732" i="93"/>
  <c r="AC606" i="93"/>
  <c r="AC669" i="93"/>
  <c r="AC543" i="93"/>
  <c r="AC417" i="93"/>
  <c r="AC354" i="93"/>
  <c r="AC480" i="93"/>
  <c r="AC291" i="93"/>
  <c r="AC228" i="93"/>
  <c r="A734" i="93"/>
  <c r="A671" i="93"/>
  <c r="A608" i="93"/>
  <c r="A545" i="93"/>
  <c r="A482" i="93"/>
  <c r="A419" i="93"/>
  <c r="A356" i="93"/>
  <c r="A293" i="93"/>
  <c r="A230" i="93"/>
  <c r="B737" i="93"/>
  <c r="B674" i="93"/>
  <c r="B611" i="93"/>
  <c r="B548" i="93"/>
  <c r="B485" i="93"/>
  <c r="B422" i="93"/>
  <c r="B296" i="93"/>
  <c r="B233" i="93"/>
  <c r="B359" i="93"/>
  <c r="A739" i="93"/>
  <c r="A676" i="93"/>
  <c r="A613" i="93"/>
  <c r="A550" i="93"/>
  <c r="A487" i="93"/>
  <c r="A424" i="93"/>
  <c r="A298" i="93"/>
  <c r="A235" i="93"/>
  <c r="A361" i="93"/>
  <c r="A741" i="93"/>
  <c r="A678" i="93"/>
  <c r="A615" i="93"/>
  <c r="A552" i="93"/>
  <c r="A489" i="93"/>
  <c r="A426" i="93"/>
  <c r="A300" i="93"/>
  <c r="A237" i="93"/>
  <c r="A363" i="93"/>
  <c r="F743" i="93"/>
  <c r="F680" i="93"/>
  <c r="F617" i="93"/>
  <c r="F554" i="93"/>
  <c r="F491" i="93"/>
  <c r="F428" i="93"/>
  <c r="F302" i="93"/>
  <c r="F239" i="93"/>
  <c r="F365" i="93"/>
  <c r="M50" i="93"/>
  <c r="U50" i="93"/>
  <c r="AC50" i="93"/>
  <c r="A746" i="93"/>
  <c r="A683" i="93"/>
  <c r="A620" i="93"/>
  <c r="A557" i="93"/>
  <c r="A494" i="93"/>
  <c r="A431" i="93"/>
  <c r="A368" i="93"/>
  <c r="A305" i="93"/>
  <c r="A242" i="93"/>
  <c r="K53" i="93"/>
  <c r="S53" i="93"/>
  <c r="AA53" i="93"/>
  <c r="F747" i="93"/>
  <c r="F684" i="93"/>
  <c r="F621" i="93"/>
  <c r="F558" i="93"/>
  <c r="F495" i="93"/>
  <c r="F432" i="93"/>
  <c r="F369" i="93"/>
  <c r="F306" i="93"/>
  <c r="F243" i="93"/>
  <c r="A750" i="93"/>
  <c r="A687" i="93"/>
  <c r="A624" i="93"/>
  <c r="A561" i="93"/>
  <c r="A498" i="93"/>
  <c r="A435" i="93"/>
  <c r="A372" i="93"/>
  <c r="A309" i="93"/>
  <c r="A246" i="93"/>
  <c r="Q57" i="93"/>
  <c r="Q58" i="93"/>
  <c r="Y58" i="93"/>
  <c r="A752" i="93"/>
  <c r="A689" i="93"/>
  <c r="A626" i="93"/>
  <c r="A563" i="93"/>
  <c r="A500" i="93"/>
  <c r="A437" i="93"/>
  <c r="A374" i="93"/>
  <c r="A311" i="93"/>
  <c r="A248" i="93"/>
  <c r="A753" i="93"/>
  <c r="A690" i="93"/>
  <c r="A627" i="93"/>
  <c r="A564" i="93"/>
  <c r="A501" i="93"/>
  <c r="A438" i="93"/>
  <c r="A375" i="93"/>
  <c r="A312" i="93"/>
  <c r="A249" i="93"/>
  <c r="A754" i="93"/>
  <c r="A691" i="93"/>
  <c r="A628" i="93"/>
  <c r="A565" i="93"/>
  <c r="A502" i="93"/>
  <c r="A439" i="93"/>
  <c r="A376" i="93"/>
  <c r="A313" i="93"/>
  <c r="A250" i="93"/>
  <c r="K61" i="93"/>
  <c r="S61" i="93"/>
  <c r="AA61" i="93"/>
  <c r="B755" i="93"/>
  <c r="B692" i="93"/>
  <c r="B629" i="93"/>
  <c r="B566" i="93"/>
  <c r="B503" i="93"/>
  <c r="B440" i="93"/>
  <c r="B377" i="93"/>
  <c r="B314" i="93"/>
  <c r="B251" i="93"/>
  <c r="K62" i="93"/>
  <c r="S62" i="93"/>
  <c r="AA62" i="93"/>
  <c r="B756" i="93"/>
  <c r="B693" i="93"/>
  <c r="B630" i="93"/>
  <c r="B567" i="93"/>
  <c r="B504" i="93"/>
  <c r="B441" i="93"/>
  <c r="B378" i="93"/>
  <c r="B315" i="93"/>
  <c r="B252" i="93"/>
  <c r="A84" i="93"/>
  <c r="A88" i="93"/>
  <c r="A92" i="93"/>
  <c r="A98" i="93"/>
  <c r="K102" i="93"/>
  <c r="S102" i="93"/>
  <c r="AA102" i="93"/>
  <c r="A104" i="93"/>
  <c r="B107" i="93"/>
  <c r="A109" i="93"/>
  <c r="A111" i="93"/>
  <c r="F113" i="93"/>
  <c r="M113" i="93"/>
  <c r="U113" i="93"/>
  <c r="AC113" i="93"/>
  <c r="A116" i="93"/>
  <c r="K116" i="93"/>
  <c r="S116" i="93"/>
  <c r="AA116" i="93"/>
  <c r="F117" i="93"/>
  <c r="A120" i="93"/>
  <c r="Q120" i="93"/>
  <c r="Q121" i="93"/>
  <c r="Y121" i="93"/>
  <c r="A122" i="93"/>
  <c r="A123" i="93"/>
  <c r="A124" i="93"/>
  <c r="K124" i="93"/>
  <c r="S124" i="93"/>
  <c r="AA124" i="93"/>
  <c r="B125" i="93"/>
  <c r="K125" i="93"/>
  <c r="S125" i="93"/>
  <c r="AA125" i="93"/>
  <c r="B126" i="93"/>
  <c r="B129" i="93"/>
  <c r="O129" i="93"/>
  <c r="AA129" i="93"/>
  <c r="K135" i="93"/>
  <c r="A139" i="93"/>
  <c r="AG139" i="93"/>
  <c r="A146" i="93"/>
  <c r="A147" i="93"/>
  <c r="A154" i="93"/>
  <c r="A158" i="93"/>
  <c r="A161" i="93"/>
  <c r="K165" i="93"/>
  <c r="S165" i="93"/>
  <c r="AA165" i="93"/>
  <c r="A167" i="93"/>
  <c r="B170" i="93"/>
  <c r="A172" i="93"/>
  <c r="A174" i="93"/>
  <c r="F176" i="93"/>
  <c r="M176" i="93"/>
  <c r="U176" i="93"/>
  <c r="AC176" i="93"/>
  <c r="A179" i="93"/>
  <c r="K179" i="93"/>
  <c r="S179" i="93"/>
  <c r="AA179" i="93"/>
  <c r="F180" i="93"/>
  <c r="A183" i="93"/>
  <c r="Q183" i="93"/>
  <c r="Q184" i="93"/>
  <c r="Y184" i="93"/>
  <c r="A185" i="93"/>
  <c r="A186" i="93"/>
  <c r="A187" i="93"/>
  <c r="K187" i="93"/>
  <c r="S187" i="93"/>
  <c r="AA187" i="93"/>
  <c r="F188" i="93"/>
  <c r="AA188" i="93"/>
  <c r="I192" i="93"/>
  <c r="AA192" i="93"/>
  <c r="A201" i="93"/>
  <c r="A202" i="93"/>
  <c r="A210" i="93"/>
  <c r="I228" i="93"/>
  <c r="O736" i="93"/>
  <c r="O673" i="93"/>
  <c r="O610" i="93"/>
  <c r="O484" i="93"/>
  <c r="O547" i="93"/>
  <c r="O421" i="93"/>
  <c r="O358" i="93"/>
  <c r="O295" i="93"/>
  <c r="O232" i="93"/>
  <c r="S735" i="93"/>
  <c r="S672" i="93"/>
  <c r="S609" i="93"/>
  <c r="S546" i="93"/>
  <c r="S483" i="93"/>
  <c r="S420" i="93"/>
  <c r="S357" i="93"/>
  <c r="Q736" i="93"/>
  <c r="Q673" i="93"/>
  <c r="Q610" i="93"/>
  <c r="Q547" i="93"/>
  <c r="Q484" i="93"/>
  <c r="Q421" i="93"/>
  <c r="Q358" i="93"/>
  <c r="AG349" i="93"/>
  <c r="S736" i="93"/>
  <c r="S673" i="93"/>
  <c r="S610" i="93"/>
  <c r="S547" i="93"/>
  <c r="S484" i="93"/>
  <c r="S421" i="93"/>
  <c r="AG412" i="93"/>
  <c r="U735" i="93"/>
  <c r="U672" i="93"/>
  <c r="U609" i="93"/>
  <c r="U546" i="93"/>
  <c r="U483" i="93"/>
  <c r="U736" i="93"/>
  <c r="U673" i="93"/>
  <c r="U610" i="93"/>
  <c r="U547" i="93"/>
  <c r="U484" i="93"/>
  <c r="AG467" i="93"/>
  <c r="W735" i="93"/>
  <c r="W672" i="93"/>
  <c r="W609" i="93"/>
  <c r="Y736" i="93"/>
  <c r="Y673" i="93"/>
  <c r="Y610" i="93"/>
  <c r="Y547" i="93"/>
  <c r="W736" i="93"/>
  <c r="W673" i="93"/>
  <c r="W610" i="93"/>
  <c r="W546" i="93"/>
  <c r="W547" i="93"/>
  <c r="Y735" i="93"/>
  <c r="Y609" i="93"/>
  <c r="Y672" i="93"/>
  <c r="Y546" i="93"/>
  <c r="AA735" i="93"/>
  <c r="AA672" i="93"/>
  <c r="AG601" i="93"/>
  <c r="AA736" i="93"/>
  <c r="AA673" i="93"/>
  <c r="AG664" i="93"/>
  <c r="I753" i="93"/>
  <c r="I690" i="93"/>
  <c r="AG726" i="93"/>
  <c r="AG727" i="93"/>
  <c r="AB1030" i="93"/>
  <c r="AB1007" i="93"/>
  <c r="AB1053" i="93"/>
  <c r="AB961" i="93"/>
  <c r="AB984" i="93"/>
  <c r="AB938" i="93"/>
  <c r="AB915" i="93"/>
  <c r="AB892" i="93"/>
  <c r="AB846" i="93"/>
  <c r="AB869" i="93"/>
  <c r="AB823" i="93"/>
  <c r="A1057" i="93"/>
  <c r="A1011" i="93"/>
  <c r="A988" i="93"/>
  <c r="A965" i="93"/>
  <c r="A1034" i="93"/>
  <c r="A942" i="93"/>
  <c r="A919" i="93"/>
  <c r="A827" i="93"/>
  <c r="A896" i="93"/>
  <c r="A873" i="93"/>
  <c r="A850" i="93"/>
  <c r="A1035" i="93"/>
  <c r="A1058" i="93"/>
  <c r="A1012" i="93"/>
  <c r="A989" i="93"/>
  <c r="A966" i="93"/>
  <c r="A943" i="93"/>
  <c r="A920" i="93"/>
  <c r="A897" i="93"/>
  <c r="A851" i="93"/>
  <c r="A828" i="93"/>
  <c r="A874" i="93"/>
  <c r="A1037" i="93"/>
  <c r="A1014" i="93"/>
  <c r="A1060" i="93"/>
  <c r="A991" i="93"/>
  <c r="A968" i="93"/>
  <c r="A922" i="93"/>
  <c r="A945" i="93"/>
  <c r="A899" i="93"/>
  <c r="A853" i="93"/>
  <c r="A876" i="93"/>
  <c r="A830" i="93"/>
  <c r="AH1039" i="93"/>
  <c r="AH1016" i="93"/>
  <c r="AH1062" i="93"/>
  <c r="AH993" i="93"/>
  <c r="AH970" i="93"/>
  <c r="AH924" i="93"/>
  <c r="AH947" i="93"/>
  <c r="AH901" i="93"/>
  <c r="AH855" i="93"/>
  <c r="AH878" i="93"/>
  <c r="AH832" i="93"/>
  <c r="A1041" i="93"/>
  <c r="A1064" i="93"/>
  <c r="A1018" i="93"/>
  <c r="A995" i="93"/>
  <c r="A972" i="93"/>
  <c r="A926" i="93"/>
  <c r="A949" i="93"/>
  <c r="A903" i="93"/>
  <c r="A857" i="93"/>
  <c r="A880" i="93"/>
  <c r="A834" i="93"/>
  <c r="AH1043" i="93"/>
  <c r="AH1066" i="93"/>
  <c r="AH1020" i="93"/>
  <c r="AH997" i="93"/>
  <c r="AH974" i="93"/>
  <c r="AH928" i="93"/>
  <c r="AH951" i="93"/>
  <c r="AH905" i="93"/>
  <c r="AH859" i="93"/>
  <c r="AH882" i="93"/>
  <c r="AH836" i="93"/>
  <c r="A1045" i="93"/>
  <c r="A1068" i="93"/>
  <c r="A1022" i="93"/>
  <c r="A999" i="93"/>
  <c r="A976" i="93"/>
  <c r="A930" i="93"/>
  <c r="A953" i="93"/>
  <c r="A907" i="93"/>
  <c r="A861" i="93"/>
  <c r="A884" i="93"/>
  <c r="A838" i="93"/>
  <c r="S759" i="93"/>
  <c r="AE759" i="93" s="1"/>
  <c r="A1055" i="93"/>
  <c r="A1032" i="93"/>
  <c r="A1009" i="93"/>
  <c r="A963" i="93"/>
  <c r="A986" i="93"/>
  <c r="A940" i="93"/>
  <c r="A871" i="93"/>
  <c r="A917" i="93"/>
  <c r="A825" i="93"/>
  <c r="A894" i="93"/>
  <c r="A848" i="93"/>
  <c r="A1056" i="93"/>
  <c r="A1010" i="93"/>
  <c r="A987" i="93"/>
  <c r="A964" i="93"/>
  <c r="A1033" i="93"/>
  <c r="A941" i="93"/>
  <c r="A918" i="93"/>
  <c r="A895" i="93"/>
  <c r="A872" i="93"/>
  <c r="A826" i="93"/>
  <c r="A849" i="93"/>
  <c r="AH1059" i="93"/>
  <c r="AH1036" i="93"/>
  <c r="AH1013" i="93"/>
  <c r="AH990" i="93"/>
  <c r="AH944" i="93"/>
  <c r="AH967" i="93"/>
  <c r="AH921" i="93"/>
  <c r="AH898" i="93"/>
  <c r="AH875" i="93"/>
  <c r="AH829" i="93"/>
  <c r="AH852" i="93"/>
  <c r="A1061" i="93"/>
  <c r="A1038" i="93"/>
  <c r="A1015" i="93"/>
  <c r="A946" i="93"/>
  <c r="A969" i="93"/>
  <c r="A923" i="93"/>
  <c r="A992" i="93"/>
  <c r="A900" i="93"/>
  <c r="A877" i="93"/>
  <c r="A831" i="93"/>
  <c r="A854" i="93"/>
  <c r="AH1063" i="93"/>
  <c r="AH1040" i="93"/>
  <c r="AH948" i="93"/>
  <c r="AH1017" i="93"/>
  <c r="AH971" i="93"/>
  <c r="AH925" i="93"/>
  <c r="AH994" i="93"/>
  <c r="AH902" i="93"/>
  <c r="AH879" i="93"/>
  <c r="AH833" i="93"/>
  <c r="AH856" i="93"/>
  <c r="A1065" i="93"/>
  <c r="A1042" i="93"/>
  <c r="A1019" i="93"/>
  <c r="A996" i="93"/>
  <c r="A950" i="93"/>
  <c r="A973" i="93"/>
  <c r="A927" i="93"/>
  <c r="A904" i="93"/>
  <c r="A881" i="93"/>
  <c r="A835" i="93"/>
  <c r="A858" i="93"/>
  <c r="AH1067" i="93"/>
  <c r="AH1044" i="93"/>
  <c r="AH1021" i="93"/>
  <c r="AH998" i="93"/>
  <c r="AH952" i="93"/>
  <c r="AH975" i="93"/>
  <c r="AH929" i="93"/>
  <c r="AH906" i="93"/>
  <c r="AH883" i="93"/>
  <c r="AH837" i="93"/>
  <c r="AH860" i="93"/>
  <c r="A1069" i="93"/>
  <c r="A1046" i="93"/>
  <c r="A1023" i="93"/>
  <c r="A954" i="93"/>
  <c r="A977" i="93"/>
  <c r="A1000" i="93"/>
  <c r="A931" i="93"/>
  <c r="A908" i="93"/>
  <c r="A885" i="93"/>
  <c r="A839" i="93"/>
  <c r="A862" i="93"/>
  <c r="A1048" i="93"/>
  <c r="A1071" i="93"/>
  <c r="A1025" i="93"/>
  <c r="A1002" i="93"/>
  <c r="A956" i="93"/>
  <c r="A979" i="93"/>
  <c r="A933" i="93"/>
  <c r="A910" i="93"/>
  <c r="A864" i="93"/>
  <c r="A841" i="93"/>
  <c r="A887" i="93"/>
  <c r="A1036" i="93"/>
  <c r="A1059" i="93"/>
  <c r="A990" i="93"/>
  <c r="A1013" i="93"/>
  <c r="A944" i="93"/>
  <c r="A967" i="93"/>
  <c r="A921" i="93"/>
  <c r="A898" i="93"/>
  <c r="A852" i="93"/>
  <c r="AH1038" i="93"/>
  <c r="AH1061" i="93"/>
  <c r="AH992" i="93"/>
  <c r="AH1015" i="93"/>
  <c r="AH946" i="93"/>
  <c r="AH969" i="93"/>
  <c r="AH923" i="93"/>
  <c r="AH900" i="93"/>
  <c r="AH854" i="93"/>
  <c r="A1040" i="93"/>
  <c r="A1063" i="93"/>
  <c r="A1017" i="93"/>
  <c r="A994" i="93"/>
  <c r="A948" i="93"/>
  <c r="A971" i="93"/>
  <c r="A925" i="93"/>
  <c r="A902" i="93"/>
  <c r="A856" i="93"/>
  <c r="AH1042" i="93"/>
  <c r="AH1065" i="93"/>
  <c r="AH1019" i="93"/>
  <c r="AH996" i="93"/>
  <c r="AH950" i="93"/>
  <c r="AH973" i="93"/>
  <c r="AH927" i="93"/>
  <c r="AH904" i="93"/>
  <c r="AH858" i="93"/>
  <c r="A1044" i="93"/>
  <c r="A1067" i="93"/>
  <c r="A1021" i="93"/>
  <c r="A998" i="93"/>
  <c r="A952" i="93"/>
  <c r="A975" i="93"/>
  <c r="A929" i="93"/>
  <c r="A906" i="93"/>
  <c r="A860" i="93"/>
  <c r="AH1046" i="93"/>
  <c r="AH1069" i="93"/>
  <c r="AH1023" i="93"/>
  <c r="AH1000" i="93"/>
  <c r="AH954" i="93"/>
  <c r="AH977" i="93"/>
  <c r="AH931" i="93"/>
  <c r="AH908" i="93"/>
  <c r="AH862" i="93"/>
  <c r="AH1071" i="93"/>
  <c r="AH1048" i="93"/>
  <c r="AH1025" i="93"/>
  <c r="AH1002" i="93"/>
  <c r="AH956" i="93"/>
  <c r="AH979" i="93"/>
  <c r="AH933" i="93"/>
  <c r="AH910" i="93"/>
  <c r="AH887" i="93"/>
  <c r="AH841" i="93"/>
  <c r="A875" i="93"/>
  <c r="A879" i="93"/>
  <c r="A883" i="93"/>
  <c r="B1053" i="93"/>
  <c r="B1030" i="93"/>
  <c r="B1007" i="93"/>
  <c r="B938" i="93"/>
  <c r="B984" i="93"/>
  <c r="B961" i="93"/>
  <c r="B915" i="93"/>
  <c r="B869" i="93"/>
  <c r="A1054" i="93"/>
  <c r="A1031" i="93"/>
  <c r="A1008" i="93"/>
  <c r="A939" i="93"/>
  <c r="A985" i="93"/>
  <c r="A962" i="93"/>
  <c r="A870" i="93"/>
  <c r="A916" i="93"/>
  <c r="AH1060" i="93"/>
  <c r="AH991" i="93"/>
  <c r="AH1037" i="93"/>
  <c r="AH1014" i="93"/>
  <c r="AH945" i="93"/>
  <c r="AH968" i="93"/>
  <c r="AH922" i="93"/>
  <c r="AH899" i="93"/>
  <c r="AH876" i="93"/>
  <c r="AH830" i="93"/>
  <c r="A1062" i="93"/>
  <c r="A1016" i="93"/>
  <c r="A1039" i="93"/>
  <c r="A993" i="93"/>
  <c r="A947" i="93"/>
  <c r="A970" i="93"/>
  <c r="A924" i="93"/>
  <c r="A901" i="93"/>
  <c r="A878" i="93"/>
  <c r="A832" i="93"/>
  <c r="AH1064" i="93"/>
  <c r="AH1018" i="93"/>
  <c r="AH1041" i="93"/>
  <c r="AH995" i="93"/>
  <c r="AH949" i="93"/>
  <c r="AH972" i="93"/>
  <c r="AH926" i="93"/>
  <c r="AH903" i="93"/>
  <c r="AH880" i="93"/>
  <c r="AH834" i="93"/>
  <c r="A1066" i="93"/>
  <c r="A1020" i="93"/>
  <c r="A997" i="93"/>
  <c r="A1043" i="93"/>
  <c r="A951" i="93"/>
  <c r="A974" i="93"/>
  <c r="A928" i="93"/>
  <c r="A905" i="93"/>
  <c r="A882" i="93"/>
  <c r="A836" i="93"/>
  <c r="AH1068" i="93"/>
  <c r="AH1022" i="93"/>
  <c r="AH999" i="93"/>
  <c r="AH1045" i="93"/>
  <c r="AH953" i="93"/>
  <c r="AH976" i="93"/>
  <c r="AH930" i="93"/>
  <c r="AH907" i="93"/>
  <c r="AH884" i="93"/>
  <c r="AH838" i="93"/>
  <c r="A1049" i="93"/>
  <c r="A1026" i="93"/>
  <c r="A1003" i="93"/>
  <c r="A980" i="93"/>
  <c r="A1072" i="93"/>
  <c r="A934" i="93"/>
  <c r="A957" i="93"/>
  <c r="A911" i="93"/>
  <c r="A865" i="93"/>
  <c r="A833" i="93"/>
  <c r="AH835" i="93"/>
  <c r="B846" i="93"/>
  <c r="AH877" i="93"/>
  <c r="AH881" i="93"/>
  <c r="AH885" i="93"/>
  <c r="A893" i="93"/>
  <c r="B892" i="93"/>
  <c r="AF208" i="88"/>
  <c r="AF334" i="88"/>
  <c r="AF523" i="88"/>
  <c r="AF649" i="88"/>
  <c r="AF648" i="88"/>
  <c r="AF522" i="88"/>
  <c r="AF333" i="88"/>
  <c r="AC736" i="93" l="1"/>
  <c r="AC610" i="93"/>
  <c r="AC673" i="93"/>
  <c r="AC547" i="93"/>
  <c r="AC484" i="93"/>
  <c r="AC421" i="93"/>
  <c r="AC358" i="93"/>
  <c r="AC295" i="93"/>
  <c r="AC232" i="93"/>
  <c r="AC169" i="93"/>
  <c r="AC106" i="93"/>
  <c r="AC43" i="93"/>
  <c r="K753" i="93"/>
  <c r="K690" i="93"/>
  <c r="Y753" i="93"/>
  <c r="Y690" i="93"/>
  <c r="Y627" i="93"/>
  <c r="Y564" i="93"/>
  <c r="Y501" i="93"/>
  <c r="Y438" i="93"/>
  <c r="Y375" i="93"/>
  <c r="Y312" i="93"/>
  <c r="Y249" i="93"/>
  <c r="Y186" i="93"/>
  <c r="Y123" i="93"/>
  <c r="M736" i="93"/>
  <c r="M673" i="93"/>
  <c r="M610" i="93"/>
  <c r="M547" i="93"/>
  <c r="M421" i="93"/>
  <c r="M358" i="93"/>
  <c r="M484" i="93"/>
  <c r="M295" i="93"/>
  <c r="M232" i="93"/>
  <c r="M169" i="93"/>
  <c r="M106" i="93"/>
  <c r="M43" i="93"/>
  <c r="AE752" i="93"/>
  <c r="AE689" i="93"/>
  <c r="AE626" i="93"/>
  <c r="AE563" i="93"/>
  <c r="AE500" i="93"/>
  <c r="AE437" i="93"/>
  <c r="AE374" i="93"/>
  <c r="AE311" i="93"/>
  <c r="AE248" i="93"/>
  <c r="AE185" i="93"/>
  <c r="AE122" i="93"/>
  <c r="AE59" i="93"/>
  <c r="B801" i="93"/>
  <c r="B29" i="93"/>
  <c r="B23" i="93"/>
  <c r="B24" i="93"/>
  <c r="B32" i="93" s="1"/>
  <c r="B25" i="93" s="1"/>
  <c r="B11" i="93"/>
  <c r="B28" i="93"/>
  <c r="B18" i="93"/>
  <c r="B12" i="93"/>
  <c r="C10" i="93"/>
  <c r="AE754" i="93"/>
  <c r="AE691" i="93"/>
  <c r="AE565" i="93"/>
  <c r="AE628" i="93"/>
  <c r="AE502" i="93"/>
  <c r="AE439" i="93"/>
  <c r="AE376" i="93"/>
  <c r="AE313" i="93"/>
  <c r="AE250" i="93"/>
  <c r="AE187" i="93"/>
  <c r="AE124" i="93"/>
  <c r="AE61" i="93"/>
  <c r="AE82" i="88"/>
  <c r="AF82" i="88"/>
  <c r="AE81" i="88"/>
  <c r="AF81" i="88"/>
  <c r="B805" i="93" l="1"/>
  <c r="B19" i="93"/>
  <c r="B31" i="93"/>
  <c r="B27" i="93" s="1"/>
  <c r="B30" i="93"/>
  <c r="B803" i="93"/>
  <c r="B802" i="93"/>
  <c r="C801" i="93"/>
  <c r="C24" i="93"/>
  <c r="C32" i="93" s="1"/>
  <c r="C25" i="93" s="1"/>
  <c r="C28" i="93"/>
  <c r="C29" i="93"/>
  <c r="C12" i="93"/>
  <c r="C11" i="93"/>
  <c r="C18" i="93"/>
  <c r="D10" i="93"/>
  <c r="M753" i="93"/>
  <c r="M690" i="93"/>
  <c r="D179" i="28"/>
  <c r="D180" i="28"/>
  <c r="D181" i="28"/>
  <c r="D182" i="28"/>
  <c r="D183" i="28"/>
  <c r="D184" i="28"/>
  <c r="D185" i="28"/>
  <c r="D186" i="28"/>
  <c r="D187" i="28"/>
  <c r="D188" i="28"/>
  <c r="D189" i="28"/>
  <c r="D190" i="28"/>
  <c r="D191" i="28"/>
  <c r="D192" i="28"/>
  <c r="D193" i="28"/>
  <c r="D194" i="28"/>
  <c r="D195" i="28"/>
  <c r="D196" i="28"/>
  <c r="D197" i="28"/>
  <c r="D198" i="28"/>
  <c r="D199" i="28"/>
  <c r="D200" i="28"/>
  <c r="D201" i="28"/>
  <c r="D202" i="28"/>
  <c r="D203" i="28"/>
  <c r="D204" i="28"/>
  <c r="D205" i="28"/>
  <c r="D206" i="28"/>
  <c r="D207" i="28"/>
  <c r="D208" i="28"/>
  <c r="D209" i="28"/>
  <c r="F179" i="28"/>
  <c r="F180" i="28"/>
  <c r="F181" i="28"/>
  <c r="F182" i="28"/>
  <c r="F183" i="28"/>
  <c r="F184" i="28"/>
  <c r="F185" i="28"/>
  <c r="F186" i="28"/>
  <c r="F187" i="28"/>
  <c r="F188" i="28"/>
  <c r="F189" i="28"/>
  <c r="F190" i="28"/>
  <c r="F191" i="28"/>
  <c r="F192" i="28"/>
  <c r="F193" i="28"/>
  <c r="F194" i="28"/>
  <c r="F195" i="28"/>
  <c r="F196" i="28"/>
  <c r="F197" i="28"/>
  <c r="F198" i="28"/>
  <c r="F199" i="28"/>
  <c r="F200" i="28"/>
  <c r="F201" i="28"/>
  <c r="F202" i="28"/>
  <c r="F203" i="28"/>
  <c r="F204" i="28"/>
  <c r="F205" i="28"/>
  <c r="F206" i="28"/>
  <c r="F207" i="28"/>
  <c r="F208" i="28"/>
  <c r="F209" i="28"/>
  <c r="F210" i="28"/>
  <c r="F224" i="28"/>
  <c r="F225" i="28"/>
  <c r="F226" i="28"/>
  <c r="F227" i="28"/>
  <c r="F228" i="28"/>
  <c r="F229" i="28"/>
  <c r="F230" i="28"/>
  <c r="D106" i="28"/>
  <c r="D107" i="28"/>
  <c r="D108" i="28"/>
  <c r="D109" i="28"/>
  <c r="D110" i="28"/>
  <c r="D111" i="28"/>
  <c r="D112" i="28"/>
  <c r="D113" i="28"/>
  <c r="D114" i="28"/>
  <c r="D115" i="28"/>
  <c r="D116" i="28"/>
  <c r="D117" i="28"/>
  <c r="D118" i="28"/>
  <c r="D119" i="28"/>
  <c r="D120" i="28"/>
  <c r="D121" i="28"/>
  <c r="D122" i="28"/>
  <c r="D123" i="28"/>
  <c r="D124" i="28"/>
  <c r="D125" i="28"/>
  <c r="D126" i="28"/>
  <c r="D127" i="28"/>
  <c r="D128" i="28"/>
  <c r="D129" i="28"/>
  <c r="D130" i="28"/>
  <c r="D131" i="28"/>
  <c r="D132" i="28"/>
  <c r="D133" i="28"/>
  <c r="D134" i="28"/>
  <c r="D135" i="28"/>
  <c r="D136" i="28"/>
  <c r="D137" i="28"/>
  <c r="D138" i="28"/>
  <c r="D139" i="28"/>
  <c r="D140" i="28"/>
  <c r="D141" i="28"/>
  <c r="D142" i="28"/>
  <c r="D143" i="28"/>
  <c r="D144" i="28"/>
  <c r="D145" i="28"/>
  <c r="D146" i="28"/>
  <c r="D147" i="28"/>
  <c r="D148" i="28"/>
  <c r="D149" i="28"/>
  <c r="D150" i="28"/>
  <c r="D151" i="28"/>
  <c r="D152" i="28"/>
  <c r="D153" i="28"/>
  <c r="D154" i="28"/>
  <c r="D155" i="28"/>
  <c r="D156" i="28"/>
  <c r="D157" i="28"/>
  <c r="D158" i="28"/>
  <c r="D159" i="28"/>
  <c r="D160" i="28"/>
  <c r="D161" i="28"/>
  <c r="D162" i="28"/>
  <c r="D163" i="28"/>
  <c r="D164" i="28"/>
  <c r="D165" i="28"/>
  <c r="D166" i="28"/>
  <c r="D167" i="28"/>
  <c r="D168" i="28"/>
  <c r="D169" i="28"/>
  <c r="D170" i="28"/>
  <c r="D171" i="28"/>
  <c r="D172" i="28"/>
  <c r="D173" i="28"/>
  <c r="D174" i="28"/>
  <c r="D175" i="28"/>
  <c r="D176" i="28"/>
  <c r="D177" i="28"/>
  <c r="D178" i="28"/>
  <c r="D105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D64" i="28"/>
  <c r="D14" i="28"/>
  <c r="F128" i="28"/>
  <c r="F129" i="28"/>
  <c r="F130" i="28"/>
  <c r="F131" i="28"/>
  <c r="F132" i="28"/>
  <c r="F133" i="28"/>
  <c r="F134" i="28"/>
  <c r="F135" i="28"/>
  <c r="F136" i="28"/>
  <c r="F137" i="28"/>
  <c r="F138" i="28"/>
  <c r="F139" i="28"/>
  <c r="F140" i="28"/>
  <c r="F141" i="28"/>
  <c r="F142" i="28"/>
  <c r="F143" i="28"/>
  <c r="F144" i="28"/>
  <c r="F145" i="28"/>
  <c r="F146" i="28"/>
  <c r="F147" i="28"/>
  <c r="F148" i="28"/>
  <c r="F149" i="28"/>
  <c r="F150" i="28"/>
  <c r="F151" i="28"/>
  <c r="F152" i="28"/>
  <c r="F153" i="28"/>
  <c r="F154" i="28"/>
  <c r="F155" i="28"/>
  <c r="F156" i="28"/>
  <c r="F157" i="28"/>
  <c r="F158" i="28"/>
  <c r="F159" i="28"/>
  <c r="F160" i="28"/>
  <c r="F161" i="28"/>
  <c r="F162" i="28"/>
  <c r="F163" i="28"/>
  <c r="F164" i="28"/>
  <c r="F165" i="28"/>
  <c r="F166" i="28"/>
  <c r="F167" i="28"/>
  <c r="F168" i="28"/>
  <c r="F169" i="28"/>
  <c r="F170" i="28"/>
  <c r="F171" i="28"/>
  <c r="F172" i="28"/>
  <c r="F173" i="28"/>
  <c r="F174" i="28"/>
  <c r="F175" i="28"/>
  <c r="F176" i="28"/>
  <c r="F177" i="28"/>
  <c r="F178" i="28"/>
  <c r="F127" i="28"/>
  <c r="F62" i="28"/>
  <c r="F63" i="28"/>
  <c r="F64" i="28"/>
  <c r="F102" i="28"/>
  <c r="F103" i="28"/>
  <c r="F61" i="28"/>
  <c r="F22" i="28"/>
  <c r="F23" i="28"/>
  <c r="F24" i="28"/>
  <c r="F25" i="28"/>
  <c r="F26" i="28"/>
  <c r="F27" i="28"/>
  <c r="F28" i="28"/>
  <c r="F29" i="28"/>
  <c r="F30" i="28"/>
  <c r="F31" i="28"/>
  <c r="F32" i="28"/>
  <c r="F33" i="28"/>
  <c r="F34" i="28"/>
  <c r="F35" i="28"/>
  <c r="F36" i="28"/>
  <c r="F37" i="28"/>
  <c r="F38" i="28"/>
  <c r="F39" i="28"/>
  <c r="F21" i="28"/>
  <c r="O753" i="93" l="1"/>
  <c r="O690" i="93"/>
  <c r="C803" i="93"/>
  <c r="C802" i="93"/>
  <c r="D801" i="93"/>
  <c r="D28" i="93"/>
  <c r="D18" i="93"/>
  <c r="D12" i="93"/>
  <c r="E10" i="93"/>
  <c r="D29" i="93"/>
  <c r="D24" i="93"/>
  <c r="D32" i="93" s="1"/>
  <c r="D25" i="93" s="1"/>
  <c r="D11" i="93"/>
  <c r="C805" i="93"/>
  <c r="C19" i="93"/>
  <c r="C31" i="93"/>
  <c r="C30" i="93"/>
  <c r="AF1072" i="88"/>
  <c r="AE1072" i="88"/>
  <c r="AD1072" i="88"/>
  <c r="AC1072" i="88"/>
  <c r="AB1072" i="88"/>
  <c r="AA1072" i="88"/>
  <c r="Z1072" i="88"/>
  <c r="Y1072" i="88"/>
  <c r="X1072" i="88"/>
  <c r="W1072" i="88"/>
  <c r="V1072" i="88"/>
  <c r="U1072" i="88"/>
  <c r="T1072" i="88"/>
  <c r="S1072" i="88"/>
  <c r="R1072" i="88"/>
  <c r="Q1072" i="88"/>
  <c r="P1072" i="88"/>
  <c r="O1072" i="88"/>
  <c r="N1072" i="88"/>
  <c r="M1072" i="88"/>
  <c r="L1072" i="88"/>
  <c r="K1072" i="88"/>
  <c r="J1072" i="88"/>
  <c r="I1072" i="88"/>
  <c r="H1072" i="88"/>
  <c r="G1072" i="88"/>
  <c r="F1072" i="88"/>
  <c r="E1072" i="88"/>
  <c r="D1072" i="88"/>
  <c r="C1072" i="88"/>
  <c r="B1072" i="88"/>
  <c r="AG1071" i="88"/>
  <c r="AH1070" i="88"/>
  <c r="AG1070" i="88"/>
  <c r="A1070" i="88"/>
  <c r="AG1069" i="88"/>
  <c r="AG1068" i="88"/>
  <c r="AG1067" i="88"/>
  <c r="AG1066" i="88"/>
  <c r="AG1065" i="88"/>
  <c r="AG1064" i="88"/>
  <c r="AG1063" i="88"/>
  <c r="AG1062" i="88"/>
  <c r="AG1061" i="88"/>
  <c r="AG1060" i="88"/>
  <c r="AG1059" i="88"/>
  <c r="AF1057" i="88"/>
  <c r="AE1057" i="88"/>
  <c r="AD1057" i="88"/>
  <c r="AC1057" i="88"/>
  <c r="AB1057" i="88"/>
  <c r="AA1057" i="88"/>
  <c r="Z1057" i="88"/>
  <c r="Y1057" i="88"/>
  <c r="X1057" i="88"/>
  <c r="W1057" i="88"/>
  <c r="V1057" i="88"/>
  <c r="U1057" i="88"/>
  <c r="T1057" i="88"/>
  <c r="S1057" i="88"/>
  <c r="R1057" i="88"/>
  <c r="Q1057" i="88"/>
  <c r="P1057" i="88"/>
  <c r="O1057" i="88"/>
  <c r="N1057" i="88"/>
  <c r="M1057" i="88"/>
  <c r="L1057" i="88"/>
  <c r="K1057" i="88"/>
  <c r="J1057" i="88"/>
  <c r="I1057" i="88"/>
  <c r="H1057" i="88"/>
  <c r="G1057" i="88"/>
  <c r="F1057" i="88"/>
  <c r="E1057" i="88"/>
  <c r="D1057" i="88"/>
  <c r="C1057" i="88"/>
  <c r="B1057" i="88"/>
  <c r="AE1049" i="88"/>
  <c r="AD1049" i="88"/>
  <c r="AC1049" i="88"/>
  <c r="AB1049" i="88"/>
  <c r="AA1049" i="88"/>
  <c r="Z1049" i="88"/>
  <c r="Y1049" i="88"/>
  <c r="X1049" i="88"/>
  <c r="W1049" i="88"/>
  <c r="V1049" i="88"/>
  <c r="U1049" i="88"/>
  <c r="T1049" i="88"/>
  <c r="S1049" i="88"/>
  <c r="R1049" i="88"/>
  <c r="Q1049" i="88"/>
  <c r="P1049" i="88"/>
  <c r="O1049" i="88"/>
  <c r="N1049" i="88"/>
  <c r="M1049" i="88"/>
  <c r="L1049" i="88"/>
  <c r="K1049" i="88"/>
  <c r="J1049" i="88"/>
  <c r="I1049" i="88"/>
  <c r="H1049" i="88"/>
  <c r="G1049" i="88"/>
  <c r="F1049" i="88"/>
  <c r="E1049" i="88"/>
  <c r="D1049" i="88"/>
  <c r="C1049" i="88"/>
  <c r="B1049" i="88"/>
  <c r="AG1048" i="88"/>
  <c r="AH1047" i="88"/>
  <c r="AG1047" i="88"/>
  <c r="A1047" i="88"/>
  <c r="AG1046" i="88"/>
  <c r="AG1045" i="88"/>
  <c r="AG1044" i="88"/>
  <c r="AG1043" i="88"/>
  <c r="AG1042" i="88"/>
  <c r="AG1041" i="88"/>
  <c r="AG1040" i="88"/>
  <c r="AG1039" i="88"/>
  <c r="AG1038" i="88"/>
  <c r="AG1037" i="88"/>
  <c r="AG1036" i="88"/>
  <c r="AE1034" i="88"/>
  <c r="AD1034" i="88"/>
  <c r="AC1034" i="88"/>
  <c r="AB1034" i="88"/>
  <c r="AA1034" i="88"/>
  <c r="Z1034" i="88"/>
  <c r="Y1034" i="88"/>
  <c r="X1034" i="88"/>
  <c r="W1034" i="88"/>
  <c r="V1034" i="88"/>
  <c r="U1034" i="88"/>
  <c r="T1034" i="88"/>
  <c r="S1034" i="88"/>
  <c r="R1034" i="88"/>
  <c r="Q1034" i="88"/>
  <c r="P1034" i="88"/>
  <c r="O1034" i="88"/>
  <c r="N1034" i="88"/>
  <c r="M1034" i="88"/>
  <c r="L1034" i="88"/>
  <c r="K1034" i="88"/>
  <c r="J1034" i="88"/>
  <c r="I1034" i="88"/>
  <c r="H1034" i="88"/>
  <c r="G1034" i="88"/>
  <c r="F1034" i="88"/>
  <c r="E1034" i="88"/>
  <c r="D1034" i="88"/>
  <c r="C1034" i="88"/>
  <c r="B1034" i="88"/>
  <c r="AF1026" i="88"/>
  <c r="AE1026" i="88"/>
  <c r="AD1026" i="88"/>
  <c r="AC1026" i="88"/>
  <c r="AB1026" i="88"/>
  <c r="AA1026" i="88"/>
  <c r="Z1026" i="88"/>
  <c r="Y1026" i="88"/>
  <c r="X1026" i="88"/>
  <c r="W1026" i="88"/>
  <c r="V1026" i="88"/>
  <c r="U1026" i="88"/>
  <c r="T1026" i="88"/>
  <c r="S1026" i="88"/>
  <c r="R1026" i="88"/>
  <c r="Q1026" i="88"/>
  <c r="P1026" i="88"/>
  <c r="O1026" i="88"/>
  <c r="N1026" i="88"/>
  <c r="M1026" i="88"/>
  <c r="L1026" i="88"/>
  <c r="K1026" i="88"/>
  <c r="J1026" i="88"/>
  <c r="I1026" i="88"/>
  <c r="H1026" i="88"/>
  <c r="G1026" i="88"/>
  <c r="F1026" i="88"/>
  <c r="E1026" i="88"/>
  <c r="D1026" i="88"/>
  <c r="C1026" i="88"/>
  <c r="B1026" i="88"/>
  <c r="AG1025" i="88"/>
  <c r="AH1024" i="88"/>
  <c r="AG1024" i="88"/>
  <c r="A1024" i="88"/>
  <c r="AG1023" i="88"/>
  <c r="AG1022" i="88"/>
  <c r="AG1021" i="88"/>
  <c r="AG1020" i="88"/>
  <c r="AG1019" i="88"/>
  <c r="AG1018" i="88"/>
  <c r="AG1017" i="88"/>
  <c r="AG1016" i="88"/>
  <c r="AG1015" i="88"/>
  <c r="AG1014" i="88"/>
  <c r="AG1013" i="88"/>
  <c r="AF1011" i="88"/>
  <c r="AE1011" i="88"/>
  <c r="AD1011" i="88"/>
  <c r="AC1011" i="88"/>
  <c r="AB1011" i="88"/>
  <c r="AA1011" i="88"/>
  <c r="Z1011" i="88"/>
  <c r="Y1011" i="88"/>
  <c r="X1011" i="88"/>
  <c r="W1011" i="88"/>
  <c r="V1011" i="88"/>
  <c r="U1011" i="88"/>
  <c r="T1011" i="88"/>
  <c r="S1011" i="88"/>
  <c r="R1011" i="88"/>
  <c r="Q1011" i="88"/>
  <c r="P1011" i="88"/>
  <c r="O1011" i="88"/>
  <c r="N1011" i="88"/>
  <c r="M1011" i="88"/>
  <c r="L1011" i="88"/>
  <c r="K1011" i="88"/>
  <c r="J1011" i="88"/>
  <c r="I1011" i="88"/>
  <c r="H1011" i="88"/>
  <c r="G1011" i="88"/>
  <c r="F1011" i="88"/>
  <c r="E1011" i="88"/>
  <c r="D1011" i="88"/>
  <c r="C1011" i="88"/>
  <c r="B1011" i="88"/>
  <c r="AE1003" i="88"/>
  <c r="AD1003" i="88"/>
  <c r="AC1003" i="88"/>
  <c r="AB1003" i="88"/>
  <c r="AA1003" i="88"/>
  <c r="Z1003" i="88"/>
  <c r="Y1003" i="88"/>
  <c r="X1003" i="88"/>
  <c r="W1003" i="88"/>
  <c r="V1003" i="88"/>
  <c r="U1003" i="88"/>
  <c r="T1003" i="88"/>
  <c r="S1003" i="88"/>
  <c r="R1003" i="88"/>
  <c r="Q1003" i="88"/>
  <c r="P1003" i="88"/>
  <c r="O1003" i="88"/>
  <c r="N1003" i="88"/>
  <c r="M1003" i="88"/>
  <c r="L1003" i="88"/>
  <c r="K1003" i="88"/>
  <c r="J1003" i="88"/>
  <c r="I1003" i="88"/>
  <c r="H1003" i="88"/>
  <c r="G1003" i="88"/>
  <c r="F1003" i="88"/>
  <c r="E1003" i="88"/>
  <c r="D1003" i="88"/>
  <c r="C1003" i="88"/>
  <c r="B1003" i="88"/>
  <c r="AG1002" i="88"/>
  <c r="AH1001" i="88"/>
  <c r="AG1001" i="88"/>
  <c r="A1001" i="88"/>
  <c r="AG1000" i="88"/>
  <c r="AG999" i="88"/>
  <c r="AG998" i="88"/>
  <c r="AG997" i="88"/>
  <c r="AG996" i="88"/>
  <c r="AG995" i="88"/>
  <c r="AG994" i="88"/>
  <c r="AG993" i="88"/>
  <c r="AG992" i="88"/>
  <c r="AG991" i="88"/>
  <c r="AG990" i="88"/>
  <c r="AE988" i="88"/>
  <c r="AD988" i="88"/>
  <c r="AC988" i="88"/>
  <c r="AB988" i="88"/>
  <c r="AA988" i="88"/>
  <c r="Z988" i="88"/>
  <c r="Y988" i="88"/>
  <c r="X988" i="88"/>
  <c r="W988" i="88"/>
  <c r="V988" i="88"/>
  <c r="U988" i="88"/>
  <c r="T988" i="88"/>
  <c r="S988" i="88"/>
  <c r="R988" i="88"/>
  <c r="Q988" i="88"/>
  <c r="P988" i="88"/>
  <c r="O988" i="88"/>
  <c r="N988" i="88"/>
  <c r="M988" i="88"/>
  <c r="L988" i="88"/>
  <c r="K988" i="88"/>
  <c r="J988" i="88"/>
  <c r="I988" i="88"/>
  <c r="H988" i="88"/>
  <c r="G988" i="88"/>
  <c r="F988" i="88"/>
  <c r="E988" i="88"/>
  <c r="D988" i="88"/>
  <c r="C988" i="88"/>
  <c r="B988" i="88"/>
  <c r="AF980" i="88"/>
  <c r="AE980" i="88"/>
  <c r="AD980" i="88"/>
  <c r="AC980" i="88"/>
  <c r="AB980" i="88"/>
  <c r="AA980" i="88"/>
  <c r="Z980" i="88"/>
  <c r="Y980" i="88"/>
  <c r="X980" i="88"/>
  <c r="W980" i="88"/>
  <c r="V980" i="88"/>
  <c r="U980" i="88"/>
  <c r="T980" i="88"/>
  <c r="S980" i="88"/>
  <c r="R980" i="88"/>
  <c r="Q980" i="88"/>
  <c r="P980" i="88"/>
  <c r="O980" i="88"/>
  <c r="N980" i="88"/>
  <c r="M980" i="88"/>
  <c r="L980" i="88"/>
  <c r="K980" i="88"/>
  <c r="J980" i="88"/>
  <c r="I980" i="88"/>
  <c r="H980" i="88"/>
  <c r="G980" i="88"/>
  <c r="F980" i="88"/>
  <c r="E980" i="88"/>
  <c r="D980" i="88"/>
  <c r="C980" i="88"/>
  <c r="B980" i="88"/>
  <c r="AG979" i="88"/>
  <c r="AH978" i="88"/>
  <c r="AG978" i="88"/>
  <c r="A978" i="88"/>
  <c r="AG977" i="88"/>
  <c r="AG976" i="88"/>
  <c r="AG975" i="88"/>
  <c r="AG974" i="88"/>
  <c r="AG973" i="88"/>
  <c r="AG972" i="88"/>
  <c r="AG971" i="88"/>
  <c r="AG970" i="88"/>
  <c r="AG969" i="88"/>
  <c r="AG968" i="88"/>
  <c r="AG967" i="88"/>
  <c r="AF965" i="88"/>
  <c r="AE965" i="88"/>
  <c r="AD965" i="88"/>
  <c r="AC965" i="88"/>
  <c r="AB965" i="88"/>
  <c r="AA965" i="88"/>
  <c r="Z965" i="88"/>
  <c r="Y965" i="88"/>
  <c r="X965" i="88"/>
  <c r="W965" i="88"/>
  <c r="V965" i="88"/>
  <c r="U965" i="88"/>
  <c r="T965" i="88"/>
  <c r="S965" i="88"/>
  <c r="R965" i="88"/>
  <c r="Q965" i="88"/>
  <c r="P965" i="88"/>
  <c r="O965" i="88"/>
  <c r="N965" i="88"/>
  <c r="M965" i="88"/>
  <c r="L965" i="88"/>
  <c r="K965" i="88"/>
  <c r="J965" i="88"/>
  <c r="I965" i="88"/>
  <c r="H965" i="88"/>
  <c r="G965" i="88"/>
  <c r="F965" i="88"/>
  <c r="E965" i="88"/>
  <c r="D965" i="88"/>
  <c r="C965" i="88"/>
  <c r="B965" i="88"/>
  <c r="AF957" i="88"/>
  <c r="AE957" i="88"/>
  <c r="AD957" i="88"/>
  <c r="AC957" i="88"/>
  <c r="AB957" i="88"/>
  <c r="AA957" i="88"/>
  <c r="Z957" i="88"/>
  <c r="Y957" i="88"/>
  <c r="X957" i="88"/>
  <c r="W957" i="88"/>
  <c r="V957" i="88"/>
  <c r="U957" i="88"/>
  <c r="T957" i="88"/>
  <c r="S957" i="88"/>
  <c r="R957" i="88"/>
  <c r="Q957" i="88"/>
  <c r="P957" i="88"/>
  <c r="O957" i="88"/>
  <c r="N957" i="88"/>
  <c r="M957" i="88"/>
  <c r="L957" i="88"/>
  <c r="K957" i="88"/>
  <c r="J957" i="88"/>
  <c r="I957" i="88"/>
  <c r="H957" i="88"/>
  <c r="G957" i="88"/>
  <c r="F957" i="88"/>
  <c r="E957" i="88"/>
  <c r="D957" i="88"/>
  <c r="C957" i="88"/>
  <c r="B957" i="88"/>
  <c r="AG956" i="88"/>
  <c r="AH955" i="88"/>
  <c r="AG955" i="88"/>
  <c r="A955" i="88"/>
  <c r="AG954" i="88"/>
  <c r="AG953" i="88"/>
  <c r="AG952" i="88"/>
  <c r="AG951" i="88"/>
  <c r="AG950" i="88"/>
  <c r="AG949" i="88"/>
  <c r="AG948" i="88"/>
  <c r="AG947" i="88"/>
  <c r="AG946" i="88"/>
  <c r="AG945" i="88"/>
  <c r="AG944" i="88"/>
  <c r="AF942" i="88"/>
  <c r="AE942" i="88"/>
  <c r="AD942" i="88"/>
  <c r="AC942" i="88"/>
  <c r="AB942" i="88"/>
  <c r="AA942" i="88"/>
  <c r="Z942" i="88"/>
  <c r="Y942" i="88"/>
  <c r="X942" i="88"/>
  <c r="W942" i="88"/>
  <c r="V942" i="88"/>
  <c r="U942" i="88"/>
  <c r="T942" i="88"/>
  <c r="S942" i="88"/>
  <c r="R942" i="88"/>
  <c r="Q942" i="88"/>
  <c r="P942" i="88"/>
  <c r="O942" i="88"/>
  <c r="N942" i="88"/>
  <c r="M942" i="88"/>
  <c r="L942" i="88"/>
  <c r="K942" i="88"/>
  <c r="J942" i="88"/>
  <c r="I942" i="88"/>
  <c r="H942" i="88"/>
  <c r="G942" i="88"/>
  <c r="F942" i="88"/>
  <c r="E942" i="88"/>
  <c r="D942" i="88"/>
  <c r="C942" i="88"/>
  <c r="B942" i="88"/>
  <c r="AE934" i="88"/>
  <c r="AD934" i="88"/>
  <c r="AC934" i="88"/>
  <c r="AB934" i="88"/>
  <c r="AA934" i="88"/>
  <c r="Z934" i="88"/>
  <c r="Y934" i="88"/>
  <c r="X934" i="88"/>
  <c r="W934" i="88"/>
  <c r="V934" i="88"/>
  <c r="U934" i="88"/>
  <c r="T934" i="88"/>
  <c r="S934" i="88"/>
  <c r="R934" i="88"/>
  <c r="Q934" i="88"/>
  <c r="P934" i="88"/>
  <c r="O934" i="88"/>
  <c r="N934" i="88"/>
  <c r="M934" i="88"/>
  <c r="L934" i="88"/>
  <c r="K934" i="88"/>
  <c r="J934" i="88"/>
  <c r="I934" i="88"/>
  <c r="H934" i="88"/>
  <c r="G934" i="88"/>
  <c r="F934" i="88"/>
  <c r="E934" i="88"/>
  <c r="D934" i="88"/>
  <c r="C934" i="88"/>
  <c r="B934" i="88"/>
  <c r="AG933" i="88"/>
  <c r="AH932" i="88"/>
  <c r="AG932" i="88"/>
  <c r="A932" i="88"/>
  <c r="AG931" i="88"/>
  <c r="AG930" i="88"/>
  <c r="AG929" i="88"/>
  <c r="AG928" i="88"/>
  <c r="AG927" i="88"/>
  <c r="AG926" i="88"/>
  <c r="AG925" i="88"/>
  <c r="AG924" i="88"/>
  <c r="AG923" i="88"/>
  <c r="AG922" i="88"/>
  <c r="AG921" i="88"/>
  <c r="AE919" i="88"/>
  <c r="AD919" i="88"/>
  <c r="AC919" i="88"/>
  <c r="AB919" i="88"/>
  <c r="AA919" i="88"/>
  <c r="Z919" i="88"/>
  <c r="Y919" i="88"/>
  <c r="X919" i="88"/>
  <c r="W919" i="88"/>
  <c r="V919" i="88"/>
  <c r="U919" i="88"/>
  <c r="T919" i="88"/>
  <c r="S919" i="88"/>
  <c r="R919" i="88"/>
  <c r="Q919" i="88"/>
  <c r="P919" i="88"/>
  <c r="O919" i="88"/>
  <c r="N919" i="88"/>
  <c r="M919" i="88"/>
  <c r="L919" i="88"/>
  <c r="K919" i="88"/>
  <c r="J919" i="88"/>
  <c r="I919" i="88"/>
  <c r="H919" i="88"/>
  <c r="G919" i="88"/>
  <c r="F919" i="88"/>
  <c r="E919" i="88"/>
  <c r="D919" i="88"/>
  <c r="C919" i="88"/>
  <c r="B919" i="88"/>
  <c r="AF911" i="88"/>
  <c r="AE911" i="88"/>
  <c r="AD911" i="88"/>
  <c r="AC911" i="88"/>
  <c r="AB911" i="88"/>
  <c r="AA911" i="88"/>
  <c r="Z911" i="88"/>
  <c r="Y911" i="88"/>
  <c r="X911" i="88"/>
  <c r="W911" i="88"/>
  <c r="V911" i="88"/>
  <c r="U911" i="88"/>
  <c r="T911" i="88"/>
  <c r="S911" i="88"/>
  <c r="R911" i="88"/>
  <c r="Q911" i="88"/>
  <c r="P911" i="88"/>
  <c r="O911" i="88"/>
  <c r="N911" i="88"/>
  <c r="M911" i="88"/>
  <c r="L911" i="88"/>
  <c r="K911" i="88"/>
  <c r="J911" i="88"/>
  <c r="I911" i="88"/>
  <c r="H911" i="88"/>
  <c r="G911" i="88"/>
  <c r="F911" i="88"/>
  <c r="E911" i="88"/>
  <c r="D911" i="88"/>
  <c r="C911" i="88"/>
  <c r="B911" i="88"/>
  <c r="AG910" i="88"/>
  <c r="AH909" i="88"/>
  <c r="AG909" i="88"/>
  <c r="A909" i="88"/>
  <c r="AG908" i="88"/>
  <c r="AG907" i="88"/>
  <c r="AG906" i="88"/>
  <c r="AG905" i="88"/>
  <c r="AG904" i="88"/>
  <c r="AG903" i="88"/>
  <c r="AG902" i="88"/>
  <c r="AG901" i="88"/>
  <c r="AG900" i="88"/>
  <c r="AG899" i="88"/>
  <c r="AG898" i="88"/>
  <c r="AF896" i="88"/>
  <c r="AE896" i="88"/>
  <c r="AD896" i="88"/>
  <c r="AC896" i="88"/>
  <c r="AB896" i="88"/>
  <c r="AA896" i="88"/>
  <c r="Z896" i="88"/>
  <c r="Y896" i="88"/>
  <c r="X896" i="88"/>
  <c r="W896" i="88"/>
  <c r="V896" i="88"/>
  <c r="U896" i="88"/>
  <c r="T896" i="88"/>
  <c r="S896" i="88"/>
  <c r="R896" i="88"/>
  <c r="Q896" i="88"/>
  <c r="P896" i="88"/>
  <c r="O896" i="88"/>
  <c r="N896" i="88"/>
  <c r="M896" i="88"/>
  <c r="L896" i="88"/>
  <c r="K896" i="88"/>
  <c r="J896" i="88"/>
  <c r="I896" i="88"/>
  <c r="H896" i="88"/>
  <c r="G896" i="88"/>
  <c r="F896" i="88"/>
  <c r="E896" i="88"/>
  <c r="D896" i="88"/>
  <c r="C896" i="88"/>
  <c r="B896" i="88"/>
  <c r="AE888" i="88"/>
  <c r="AD888" i="88"/>
  <c r="AC888" i="88"/>
  <c r="AB888" i="88"/>
  <c r="AA888" i="88"/>
  <c r="Z888" i="88"/>
  <c r="Y888" i="88"/>
  <c r="X888" i="88"/>
  <c r="W888" i="88"/>
  <c r="V888" i="88"/>
  <c r="U888" i="88"/>
  <c r="T888" i="88"/>
  <c r="S888" i="88"/>
  <c r="R888" i="88"/>
  <c r="Q888" i="88"/>
  <c r="P888" i="88"/>
  <c r="O888" i="88"/>
  <c r="N888" i="88"/>
  <c r="M888" i="88"/>
  <c r="L888" i="88"/>
  <c r="K888" i="88"/>
  <c r="J888" i="88"/>
  <c r="I888" i="88"/>
  <c r="H888" i="88"/>
  <c r="G888" i="88"/>
  <c r="F888" i="88"/>
  <c r="E888" i="88"/>
  <c r="D888" i="88"/>
  <c r="C888" i="88"/>
  <c r="B888" i="88"/>
  <c r="AG887" i="88"/>
  <c r="AH886" i="88"/>
  <c r="AG886" i="88"/>
  <c r="A886" i="88"/>
  <c r="AG885" i="88"/>
  <c r="AG884" i="88"/>
  <c r="AG883" i="88"/>
  <c r="AG882" i="88"/>
  <c r="AG881" i="88"/>
  <c r="AG880" i="88"/>
  <c r="AG879" i="88"/>
  <c r="AG878" i="88"/>
  <c r="AG877" i="88"/>
  <c r="AG876" i="88"/>
  <c r="AG875" i="88"/>
  <c r="AE873" i="88"/>
  <c r="AD873" i="88"/>
  <c r="AC873" i="88"/>
  <c r="AB873" i="88"/>
  <c r="AA873" i="88"/>
  <c r="Z873" i="88"/>
  <c r="Y873" i="88"/>
  <c r="X873" i="88"/>
  <c r="W873" i="88"/>
  <c r="V873" i="88"/>
  <c r="U873" i="88"/>
  <c r="T873" i="88"/>
  <c r="S873" i="88"/>
  <c r="R873" i="88"/>
  <c r="Q873" i="88"/>
  <c r="P873" i="88"/>
  <c r="O873" i="88"/>
  <c r="N873" i="88"/>
  <c r="M873" i="88"/>
  <c r="L873" i="88"/>
  <c r="K873" i="88"/>
  <c r="J873" i="88"/>
  <c r="I873" i="88"/>
  <c r="H873" i="88"/>
  <c r="G873" i="88"/>
  <c r="F873" i="88"/>
  <c r="E873" i="88"/>
  <c r="D873" i="88"/>
  <c r="C873" i="88"/>
  <c r="B873" i="88"/>
  <c r="AF865" i="88"/>
  <c r="AE865" i="88"/>
  <c r="AD865" i="88"/>
  <c r="AC865" i="88"/>
  <c r="AB865" i="88"/>
  <c r="AA865" i="88"/>
  <c r="Z865" i="88"/>
  <c r="Y865" i="88"/>
  <c r="X865" i="88"/>
  <c r="W865" i="88"/>
  <c r="V865" i="88"/>
  <c r="U865" i="88"/>
  <c r="T865" i="88"/>
  <c r="S865" i="88"/>
  <c r="R865" i="88"/>
  <c r="Q865" i="88"/>
  <c r="P865" i="88"/>
  <c r="O865" i="88"/>
  <c r="N865" i="88"/>
  <c r="M865" i="88"/>
  <c r="L865" i="88"/>
  <c r="K865" i="88"/>
  <c r="J865" i="88"/>
  <c r="I865" i="88"/>
  <c r="H865" i="88"/>
  <c r="G865" i="88"/>
  <c r="F865" i="88"/>
  <c r="E865" i="88"/>
  <c r="D865" i="88"/>
  <c r="C865" i="88"/>
  <c r="B865" i="88"/>
  <c r="AG864" i="88"/>
  <c r="AH863" i="88"/>
  <c r="AG863" i="88"/>
  <c r="A863" i="88"/>
  <c r="AG862" i="88"/>
  <c r="AG861" i="88"/>
  <c r="AG860" i="88"/>
  <c r="AG859" i="88"/>
  <c r="AG858" i="88"/>
  <c r="AG857" i="88"/>
  <c r="AG856" i="88"/>
  <c r="AG855" i="88"/>
  <c r="AG854" i="88"/>
  <c r="AG853" i="88"/>
  <c r="AG852" i="88"/>
  <c r="AF850" i="88"/>
  <c r="AE850" i="88"/>
  <c r="AD850" i="88"/>
  <c r="AC850" i="88"/>
  <c r="AB850" i="88"/>
  <c r="AA850" i="88"/>
  <c r="Z850" i="88"/>
  <c r="Y850" i="88"/>
  <c r="X850" i="88"/>
  <c r="W850" i="88"/>
  <c r="V850" i="88"/>
  <c r="U850" i="88"/>
  <c r="T850" i="88"/>
  <c r="S850" i="88"/>
  <c r="R850" i="88"/>
  <c r="Q850" i="88"/>
  <c r="P850" i="88"/>
  <c r="O850" i="88"/>
  <c r="N850" i="88"/>
  <c r="M850" i="88"/>
  <c r="L850" i="88"/>
  <c r="K850" i="88"/>
  <c r="J850" i="88"/>
  <c r="I850" i="88"/>
  <c r="H850" i="88"/>
  <c r="G850" i="88"/>
  <c r="F850" i="88"/>
  <c r="E850" i="88"/>
  <c r="D850" i="88"/>
  <c r="C850" i="88"/>
  <c r="B850" i="88"/>
  <c r="AC842" i="88"/>
  <c r="AB842" i="88"/>
  <c r="AA842" i="88"/>
  <c r="Z842" i="88"/>
  <c r="Y842" i="88"/>
  <c r="X842" i="88"/>
  <c r="W842" i="88"/>
  <c r="V842" i="88"/>
  <c r="U842" i="88"/>
  <c r="T842" i="88"/>
  <c r="S842" i="88"/>
  <c r="R842" i="88"/>
  <c r="Q842" i="88"/>
  <c r="P842" i="88"/>
  <c r="O842" i="88"/>
  <c r="N842" i="88"/>
  <c r="M842" i="88"/>
  <c r="L842" i="88"/>
  <c r="K842" i="88"/>
  <c r="J842" i="88"/>
  <c r="I842" i="88"/>
  <c r="H842" i="88"/>
  <c r="G842" i="88"/>
  <c r="F842" i="88"/>
  <c r="E842" i="88"/>
  <c r="D842" i="88"/>
  <c r="C842" i="88"/>
  <c r="B842" i="88"/>
  <c r="AH840" i="88"/>
  <c r="A840" i="88"/>
  <c r="AC827" i="88"/>
  <c r="AB827" i="88"/>
  <c r="AA827" i="88"/>
  <c r="Z827" i="88"/>
  <c r="Y827" i="88"/>
  <c r="X827" i="88"/>
  <c r="W827" i="88"/>
  <c r="V827" i="88"/>
  <c r="U827" i="88"/>
  <c r="T827" i="88"/>
  <c r="S827" i="88"/>
  <c r="R827" i="88"/>
  <c r="Q827" i="88"/>
  <c r="P827" i="88"/>
  <c r="O827" i="88"/>
  <c r="N827" i="88"/>
  <c r="M827" i="88"/>
  <c r="L827" i="88"/>
  <c r="K827" i="88"/>
  <c r="J827" i="88"/>
  <c r="I827" i="88"/>
  <c r="H827" i="88"/>
  <c r="G827" i="88"/>
  <c r="F827" i="88"/>
  <c r="E827" i="88"/>
  <c r="D827" i="88"/>
  <c r="C827" i="88"/>
  <c r="B827" i="88"/>
  <c r="AF819" i="88"/>
  <c r="AE819" i="88"/>
  <c r="AD819" i="88"/>
  <c r="AC819" i="88"/>
  <c r="AB819" i="88"/>
  <c r="AA819" i="88"/>
  <c r="Z819" i="88"/>
  <c r="Y819" i="88"/>
  <c r="X819" i="88"/>
  <c r="W819" i="88"/>
  <c r="V819" i="88"/>
  <c r="U819" i="88"/>
  <c r="T819" i="88"/>
  <c r="S819" i="88"/>
  <c r="R819" i="88"/>
  <c r="Q819" i="88"/>
  <c r="P819" i="88"/>
  <c r="O819" i="88"/>
  <c r="N819" i="88"/>
  <c r="M819" i="88"/>
  <c r="L819" i="88"/>
  <c r="K819" i="88"/>
  <c r="J819" i="88"/>
  <c r="I819" i="88"/>
  <c r="H819" i="88"/>
  <c r="G819" i="88"/>
  <c r="F819" i="88"/>
  <c r="E819" i="88"/>
  <c r="D819" i="88"/>
  <c r="C819" i="88"/>
  <c r="B819" i="88"/>
  <c r="B795" i="88" s="1"/>
  <c r="AG818" i="88"/>
  <c r="AG817" i="88"/>
  <c r="AG816" i="88"/>
  <c r="AG815" i="88"/>
  <c r="AG814" i="88"/>
  <c r="AG813" i="88"/>
  <c r="AG812" i="88"/>
  <c r="AG811" i="88"/>
  <c r="AG810" i="88"/>
  <c r="AG809" i="88"/>
  <c r="AG808" i="88"/>
  <c r="AG807" i="88"/>
  <c r="AG806" i="88"/>
  <c r="AF804" i="88"/>
  <c r="AE804" i="88"/>
  <c r="AD804" i="88"/>
  <c r="AC804" i="88"/>
  <c r="AB804" i="88"/>
  <c r="AA804" i="88"/>
  <c r="Z804" i="88"/>
  <c r="Y804" i="88"/>
  <c r="X804" i="88"/>
  <c r="W804" i="88"/>
  <c r="V804" i="88"/>
  <c r="U804" i="88"/>
  <c r="T804" i="88"/>
  <c r="S804" i="88"/>
  <c r="R804" i="88"/>
  <c r="Q804" i="88"/>
  <c r="P804" i="88"/>
  <c r="O804" i="88"/>
  <c r="N804" i="88"/>
  <c r="M804" i="88"/>
  <c r="L804" i="88"/>
  <c r="K804" i="88"/>
  <c r="J804" i="88"/>
  <c r="I804" i="88"/>
  <c r="H804" i="88"/>
  <c r="G804" i="88"/>
  <c r="F804" i="88"/>
  <c r="E804" i="88"/>
  <c r="D804" i="88"/>
  <c r="C804" i="88"/>
  <c r="B804" i="88"/>
  <c r="B798" i="88"/>
  <c r="C796" i="88"/>
  <c r="C795" i="88"/>
  <c r="M759" i="88"/>
  <c r="S759" i="88" s="1"/>
  <c r="AE759" i="88" s="1"/>
  <c r="G759" i="88"/>
  <c r="AE758" i="88"/>
  <c r="G753" i="88"/>
  <c r="AC733" i="88"/>
  <c r="AA733" i="88"/>
  <c r="Y733" i="88"/>
  <c r="W733" i="88"/>
  <c r="U733" i="88"/>
  <c r="S733" i="88"/>
  <c r="Q733" i="88"/>
  <c r="O733" i="88"/>
  <c r="M733" i="88"/>
  <c r="K733" i="88"/>
  <c r="I733" i="88"/>
  <c r="G733" i="88"/>
  <c r="AF719" i="88"/>
  <c r="AE719" i="88"/>
  <c r="AD719" i="88"/>
  <c r="AC719" i="88"/>
  <c r="AB719" i="88"/>
  <c r="AA719" i="88"/>
  <c r="Z719" i="88"/>
  <c r="Y719" i="88"/>
  <c r="X719" i="88"/>
  <c r="W719" i="88"/>
  <c r="V719" i="88"/>
  <c r="U719" i="88"/>
  <c r="T719" i="88"/>
  <c r="S719" i="88"/>
  <c r="R719" i="88"/>
  <c r="Q719" i="88"/>
  <c r="P719" i="88"/>
  <c r="O719" i="88"/>
  <c r="N719" i="88"/>
  <c r="M719" i="88"/>
  <c r="L719" i="88"/>
  <c r="K719" i="88"/>
  <c r="J719" i="88"/>
  <c r="I719" i="88"/>
  <c r="H719" i="88"/>
  <c r="G719" i="88"/>
  <c r="F719" i="88"/>
  <c r="E719" i="88"/>
  <c r="D719" i="88"/>
  <c r="C719" i="88"/>
  <c r="B719" i="88"/>
  <c r="AF713" i="88"/>
  <c r="AE713" i="88"/>
  <c r="AD713" i="88"/>
  <c r="AC713" i="88"/>
  <c r="AB713" i="88"/>
  <c r="AA713" i="88"/>
  <c r="Z713" i="88"/>
  <c r="Y713" i="88"/>
  <c r="X713" i="88"/>
  <c r="W713" i="88"/>
  <c r="V713" i="88"/>
  <c r="U713" i="88"/>
  <c r="T713" i="88"/>
  <c r="S713" i="88"/>
  <c r="R713" i="88"/>
  <c r="Q713" i="88"/>
  <c r="P713" i="88"/>
  <c r="O713" i="88"/>
  <c r="N713" i="88"/>
  <c r="M713" i="88"/>
  <c r="L713" i="88"/>
  <c r="K713" i="88"/>
  <c r="J713" i="88"/>
  <c r="I713" i="88"/>
  <c r="H713" i="88"/>
  <c r="G713" i="88"/>
  <c r="F713" i="88"/>
  <c r="E713" i="88"/>
  <c r="D713" i="88"/>
  <c r="C713" i="88"/>
  <c r="B713" i="88"/>
  <c r="AG710" i="88"/>
  <c r="AG709" i="88"/>
  <c r="AG725" i="88" s="1"/>
  <c r="AC735" i="88" s="1"/>
  <c r="AG708" i="88"/>
  <c r="AF707" i="88"/>
  <c r="AE707" i="88"/>
  <c r="AD707" i="88"/>
  <c r="AC707" i="88"/>
  <c r="AB707" i="88"/>
  <c r="AA707" i="88"/>
  <c r="Z707" i="88"/>
  <c r="Y707" i="88"/>
  <c r="X707" i="88"/>
  <c r="W707" i="88"/>
  <c r="V707" i="88"/>
  <c r="U707" i="88"/>
  <c r="T707" i="88"/>
  <c r="S707" i="88"/>
  <c r="R707" i="88"/>
  <c r="Q707" i="88"/>
  <c r="P707" i="88"/>
  <c r="O707" i="88"/>
  <c r="N707" i="88"/>
  <c r="M707" i="88"/>
  <c r="L707" i="88"/>
  <c r="K707" i="88"/>
  <c r="J707" i="88"/>
  <c r="I707" i="88"/>
  <c r="H707" i="88"/>
  <c r="G707" i="88"/>
  <c r="F707" i="88"/>
  <c r="E707" i="88"/>
  <c r="C707" i="88"/>
  <c r="B707" i="88"/>
  <c r="AF706" i="88"/>
  <c r="AE706" i="88"/>
  <c r="AD706" i="88"/>
  <c r="AC706" i="88"/>
  <c r="AB706" i="88"/>
  <c r="AA706" i="88"/>
  <c r="Z706" i="88"/>
  <c r="Y706" i="88"/>
  <c r="X706" i="88"/>
  <c r="W706" i="88"/>
  <c r="V706" i="88"/>
  <c r="U706" i="88"/>
  <c r="T706" i="88"/>
  <c r="S706" i="88"/>
  <c r="R706" i="88"/>
  <c r="Q706" i="88"/>
  <c r="P706" i="88"/>
  <c r="O706" i="88"/>
  <c r="N706" i="88"/>
  <c r="M706" i="88"/>
  <c r="L706" i="88"/>
  <c r="K706" i="88"/>
  <c r="J706" i="88"/>
  <c r="I706" i="88"/>
  <c r="H706" i="88"/>
  <c r="G706" i="88"/>
  <c r="F706" i="88"/>
  <c r="E706" i="88"/>
  <c r="C706" i="88"/>
  <c r="B706" i="88"/>
  <c r="AF699" i="88"/>
  <c r="M696" i="88"/>
  <c r="G696" i="88"/>
  <c r="S696" i="88" s="1"/>
  <c r="AE696" i="88" s="1"/>
  <c r="AE695" i="88"/>
  <c r="G690" i="88"/>
  <c r="AC672" i="88"/>
  <c r="AC670" i="88"/>
  <c r="AA670" i="88"/>
  <c r="Y670" i="88"/>
  <c r="W670" i="88"/>
  <c r="U670" i="88"/>
  <c r="S670" i="88"/>
  <c r="Q670" i="88"/>
  <c r="O670" i="88"/>
  <c r="M670" i="88"/>
  <c r="K670" i="88"/>
  <c r="I670" i="88"/>
  <c r="G670" i="88"/>
  <c r="AE656" i="88"/>
  <c r="AD656" i="88"/>
  <c r="AC656" i="88"/>
  <c r="AB656" i="88"/>
  <c r="AA656" i="88"/>
  <c r="Z656" i="88"/>
  <c r="Y656" i="88"/>
  <c r="X656" i="88"/>
  <c r="W656" i="88"/>
  <c r="V656" i="88"/>
  <c r="U656" i="88"/>
  <c r="T656" i="88"/>
  <c r="S656" i="88"/>
  <c r="R656" i="88"/>
  <c r="Q656" i="88"/>
  <c r="P656" i="88"/>
  <c r="O656" i="88"/>
  <c r="N656" i="88"/>
  <c r="M656" i="88"/>
  <c r="L656" i="88"/>
  <c r="K656" i="88"/>
  <c r="J656" i="88"/>
  <c r="I656" i="88"/>
  <c r="H656" i="88"/>
  <c r="G656" i="88"/>
  <c r="F656" i="88"/>
  <c r="E656" i="88"/>
  <c r="D656" i="88"/>
  <c r="C656" i="88"/>
  <c r="B656" i="88"/>
  <c r="AE650" i="88"/>
  <c r="AD650" i="88"/>
  <c r="AC650" i="88"/>
  <c r="AB650" i="88"/>
  <c r="AA650" i="88"/>
  <c r="Z650" i="88"/>
  <c r="Y650" i="88"/>
  <c r="X650" i="88"/>
  <c r="W650" i="88"/>
  <c r="V650" i="88"/>
  <c r="U650" i="88"/>
  <c r="T650" i="88"/>
  <c r="S650" i="88"/>
  <c r="R650" i="88"/>
  <c r="Q650" i="88"/>
  <c r="P650" i="88"/>
  <c r="O650" i="88"/>
  <c r="N650" i="88"/>
  <c r="M650" i="88"/>
  <c r="L650" i="88"/>
  <c r="K650" i="88"/>
  <c r="J650" i="88"/>
  <c r="I650" i="88"/>
  <c r="H650" i="88"/>
  <c r="G650" i="88"/>
  <c r="F650" i="88"/>
  <c r="E650" i="88"/>
  <c r="D650" i="88"/>
  <c r="C650" i="88"/>
  <c r="B650" i="88"/>
  <c r="AG647" i="88"/>
  <c r="AG646" i="88"/>
  <c r="AG662" i="88" s="1"/>
  <c r="AA735" i="88" s="1"/>
  <c r="AG645" i="88"/>
  <c r="AG663" i="88" s="1"/>
  <c r="AA736" i="88" s="1"/>
  <c r="AE644" i="88"/>
  <c r="AD644" i="88"/>
  <c r="AC644" i="88"/>
  <c r="AB644" i="88"/>
  <c r="AA644" i="88"/>
  <c r="Z644" i="88"/>
  <c r="Y644" i="88"/>
  <c r="X644" i="88"/>
  <c r="W644" i="88"/>
  <c r="V644" i="88"/>
  <c r="U644" i="88"/>
  <c r="T644" i="88"/>
  <c r="S644" i="88"/>
  <c r="R644" i="88"/>
  <c r="Q644" i="88"/>
  <c r="P644" i="88"/>
  <c r="O644" i="88"/>
  <c r="N644" i="88"/>
  <c r="M644" i="88"/>
  <c r="L644" i="88"/>
  <c r="K644" i="88"/>
  <c r="J644" i="88"/>
  <c r="I644" i="88"/>
  <c r="H644" i="88"/>
  <c r="G644" i="88"/>
  <c r="F644" i="88"/>
  <c r="E644" i="88"/>
  <c r="D644" i="88"/>
  <c r="C644" i="88"/>
  <c r="B644" i="88"/>
  <c r="AE643" i="88"/>
  <c r="AD643" i="88"/>
  <c r="AC643" i="88"/>
  <c r="AB643" i="88"/>
  <c r="AA643" i="88"/>
  <c r="Z643" i="88"/>
  <c r="Y643" i="88"/>
  <c r="X643" i="88"/>
  <c r="W643" i="88"/>
  <c r="V643" i="88"/>
  <c r="U643" i="88"/>
  <c r="T643" i="88"/>
  <c r="S643" i="88"/>
  <c r="R643" i="88"/>
  <c r="Q643" i="88"/>
  <c r="P643" i="88"/>
  <c r="O643" i="88"/>
  <c r="N643" i="88"/>
  <c r="M643" i="88"/>
  <c r="L643" i="88"/>
  <c r="K643" i="88"/>
  <c r="J643" i="88"/>
  <c r="I643" i="88"/>
  <c r="H643" i="88"/>
  <c r="G643" i="88"/>
  <c r="F643" i="88"/>
  <c r="E643" i="88"/>
  <c r="D643" i="88"/>
  <c r="C643" i="88"/>
  <c r="B643" i="88"/>
  <c r="AF641" i="88"/>
  <c r="AF636" i="88"/>
  <c r="M633" i="88"/>
  <c r="G633" i="88"/>
  <c r="AE632" i="88"/>
  <c r="G627" i="88"/>
  <c r="I627" i="88" s="1"/>
  <c r="K627" i="88" s="1"/>
  <c r="M627" i="88" s="1"/>
  <c r="O627" i="88" s="1"/>
  <c r="Q627" i="88" s="1"/>
  <c r="S627" i="88" s="1"/>
  <c r="U627" i="88" s="1"/>
  <c r="W627" i="88" s="1"/>
  <c r="AC609" i="88"/>
  <c r="AA609" i="88"/>
  <c r="AC607" i="88"/>
  <c r="AA607" i="88"/>
  <c r="Y607" i="88"/>
  <c r="W607" i="88"/>
  <c r="U607" i="88"/>
  <c r="S607" i="88"/>
  <c r="Q607" i="88"/>
  <c r="O607" i="88"/>
  <c r="M607" i="88"/>
  <c r="K607" i="88"/>
  <c r="I607" i="88"/>
  <c r="G607" i="88"/>
  <c r="AF593" i="88"/>
  <c r="AE593" i="88"/>
  <c r="AD593" i="88"/>
  <c r="AC593" i="88"/>
  <c r="AB593" i="88"/>
  <c r="AA593" i="88"/>
  <c r="Z593" i="88"/>
  <c r="Y593" i="88"/>
  <c r="X593" i="88"/>
  <c r="W593" i="88"/>
  <c r="V593" i="88"/>
  <c r="U593" i="88"/>
  <c r="T593" i="88"/>
  <c r="S593" i="88"/>
  <c r="R593" i="88"/>
  <c r="Q593" i="88"/>
  <c r="P593" i="88"/>
  <c r="O593" i="88"/>
  <c r="N593" i="88"/>
  <c r="M593" i="88"/>
  <c r="L593" i="88"/>
  <c r="K593" i="88"/>
  <c r="J593" i="88"/>
  <c r="I593" i="88"/>
  <c r="H593" i="88"/>
  <c r="G593" i="88"/>
  <c r="F593" i="88"/>
  <c r="E593" i="88"/>
  <c r="D593" i="88"/>
  <c r="C593" i="88"/>
  <c r="B593" i="88"/>
  <c r="AF587" i="88"/>
  <c r="AE587" i="88"/>
  <c r="AD587" i="88"/>
  <c r="AC587" i="88"/>
  <c r="AB587" i="88"/>
  <c r="AA587" i="88"/>
  <c r="Z587" i="88"/>
  <c r="Y587" i="88"/>
  <c r="X587" i="88"/>
  <c r="W587" i="88"/>
  <c r="V587" i="88"/>
  <c r="U587" i="88"/>
  <c r="T587" i="88"/>
  <c r="S587" i="88"/>
  <c r="R587" i="88"/>
  <c r="Q587" i="88"/>
  <c r="P587" i="88"/>
  <c r="O587" i="88"/>
  <c r="N587" i="88"/>
  <c r="M587" i="88"/>
  <c r="L587" i="88"/>
  <c r="K587" i="88"/>
  <c r="J587" i="88"/>
  <c r="I587" i="88"/>
  <c r="H587" i="88"/>
  <c r="G587" i="88"/>
  <c r="F587" i="88"/>
  <c r="E587" i="88"/>
  <c r="D587" i="88"/>
  <c r="C587" i="88"/>
  <c r="B587" i="88"/>
  <c r="AG584" i="88"/>
  <c r="AG583" i="88"/>
  <c r="AG599" i="88" s="1"/>
  <c r="AG582" i="88"/>
  <c r="AF581" i="88"/>
  <c r="AE581" i="88"/>
  <c r="AD581" i="88"/>
  <c r="AC581" i="88"/>
  <c r="AB581" i="88"/>
  <c r="AA581" i="88"/>
  <c r="Z581" i="88"/>
  <c r="Y581" i="88"/>
  <c r="X581" i="88"/>
  <c r="W581" i="88"/>
  <c r="V581" i="88"/>
  <c r="U581" i="88"/>
  <c r="T581" i="88"/>
  <c r="S581" i="88"/>
  <c r="R581" i="88"/>
  <c r="Q581" i="88"/>
  <c r="P581" i="88"/>
  <c r="O581" i="88"/>
  <c r="N581" i="88"/>
  <c r="M581" i="88"/>
  <c r="L581" i="88"/>
  <c r="K581" i="88"/>
  <c r="J581" i="88"/>
  <c r="I581" i="88"/>
  <c r="H581" i="88"/>
  <c r="G581" i="88"/>
  <c r="F581" i="88"/>
  <c r="E581" i="88"/>
  <c r="D581" i="88"/>
  <c r="C581" i="88"/>
  <c r="B581" i="88"/>
  <c r="AF580" i="88"/>
  <c r="AE580" i="88"/>
  <c r="AD580" i="88"/>
  <c r="AC580" i="88"/>
  <c r="AB580" i="88"/>
  <c r="AA580" i="88"/>
  <c r="Z580" i="88"/>
  <c r="Y580" i="88"/>
  <c r="X580" i="88"/>
  <c r="W580" i="88"/>
  <c r="V580" i="88"/>
  <c r="U580" i="88"/>
  <c r="T580" i="88"/>
  <c r="S580" i="88"/>
  <c r="R580" i="88"/>
  <c r="Q580" i="88"/>
  <c r="P580" i="88"/>
  <c r="O580" i="88"/>
  <c r="N580" i="88"/>
  <c r="M580" i="88"/>
  <c r="L580" i="88"/>
  <c r="K580" i="88"/>
  <c r="J580" i="88"/>
  <c r="I580" i="88"/>
  <c r="H580" i="88"/>
  <c r="G580" i="88"/>
  <c r="F580" i="88"/>
  <c r="E580" i="88"/>
  <c r="D580" i="88"/>
  <c r="C580" i="88"/>
  <c r="B580" i="88"/>
  <c r="AF573" i="88"/>
  <c r="M570" i="88"/>
  <c r="G570" i="88"/>
  <c r="S570" i="88" s="1"/>
  <c r="AE570" i="88" s="1"/>
  <c r="AE569" i="88"/>
  <c r="I564" i="88"/>
  <c r="K564" i="88" s="1"/>
  <c r="M564" i="88" s="1"/>
  <c r="O564" i="88" s="1"/>
  <c r="Q564" i="88" s="1"/>
  <c r="S564" i="88" s="1"/>
  <c r="U564" i="88" s="1"/>
  <c r="W564" i="88" s="1"/>
  <c r="G564" i="88"/>
  <c r="AA547" i="88"/>
  <c r="AC546" i="88"/>
  <c r="AA546" i="88"/>
  <c r="Y546" i="88"/>
  <c r="AC544" i="88"/>
  <c r="AA544" i="88"/>
  <c r="Y544" i="88"/>
  <c r="W544" i="88"/>
  <c r="U544" i="88"/>
  <c r="S544" i="88"/>
  <c r="Q544" i="88"/>
  <c r="O544" i="88"/>
  <c r="M544" i="88"/>
  <c r="K544" i="88"/>
  <c r="I544" i="88"/>
  <c r="G544" i="88"/>
  <c r="AE530" i="88"/>
  <c r="AD530" i="88"/>
  <c r="AC530" i="88"/>
  <c r="AB530" i="88"/>
  <c r="AA530" i="88"/>
  <c r="Z530" i="88"/>
  <c r="Y530" i="88"/>
  <c r="X530" i="88"/>
  <c r="W530" i="88"/>
  <c r="V530" i="88"/>
  <c r="U530" i="88"/>
  <c r="T530" i="88"/>
  <c r="S530" i="88"/>
  <c r="R530" i="88"/>
  <c r="Q530" i="88"/>
  <c r="P530" i="88"/>
  <c r="O530" i="88"/>
  <c r="N530" i="88"/>
  <c r="M530" i="88"/>
  <c r="L530" i="88"/>
  <c r="K530" i="88"/>
  <c r="J530" i="88"/>
  <c r="I530" i="88"/>
  <c r="H530" i="88"/>
  <c r="G530" i="88"/>
  <c r="F530" i="88"/>
  <c r="E530" i="88"/>
  <c r="D530" i="88"/>
  <c r="C530" i="88"/>
  <c r="B530" i="88"/>
  <c r="AF524" i="88"/>
  <c r="AE524" i="88"/>
  <c r="AD524" i="88"/>
  <c r="AC524" i="88"/>
  <c r="AB524" i="88"/>
  <c r="AA524" i="88"/>
  <c r="Z524" i="88"/>
  <c r="Y524" i="88"/>
  <c r="X524" i="88"/>
  <c r="W524" i="88"/>
  <c r="V524" i="88"/>
  <c r="U524" i="88"/>
  <c r="T524" i="88"/>
  <c r="S524" i="88"/>
  <c r="R524" i="88"/>
  <c r="Q524" i="88"/>
  <c r="P524" i="88"/>
  <c r="O524" i="88"/>
  <c r="N524" i="88"/>
  <c r="M524" i="88"/>
  <c r="L524" i="88"/>
  <c r="K524" i="88"/>
  <c r="J524" i="88"/>
  <c r="I524" i="88"/>
  <c r="H524" i="88"/>
  <c r="G524" i="88"/>
  <c r="F524" i="88"/>
  <c r="E524" i="88"/>
  <c r="D524" i="88"/>
  <c r="C524" i="88"/>
  <c r="B524" i="88"/>
  <c r="AG521" i="88"/>
  <c r="AG520" i="88"/>
  <c r="AG536" i="88" s="1"/>
  <c r="AG519" i="88"/>
  <c r="AE518" i="88"/>
  <c r="AD518" i="88"/>
  <c r="AC518" i="88"/>
  <c r="AB518" i="88"/>
  <c r="AA518" i="88"/>
  <c r="Z518" i="88"/>
  <c r="Y518" i="88"/>
  <c r="X518" i="88"/>
  <c r="W518" i="88"/>
  <c r="V518" i="88"/>
  <c r="U518" i="88"/>
  <c r="T518" i="88"/>
  <c r="S518" i="88"/>
  <c r="R518" i="88"/>
  <c r="Q518" i="88"/>
  <c r="P518" i="88"/>
  <c r="O518" i="88"/>
  <c r="N518" i="88"/>
  <c r="M518" i="88"/>
  <c r="L518" i="88"/>
  <c r="K518" i="88"/>
  <c r="J518" i="88"/>
  <c r="I518" i="88"/>
  <c r="H518" i="88"/>
  <c r="G518" i="88"/>
  <c r="F518" i="88"/>
  <c r="E518" i="88"/>
  <c r="D518" i="88"/>
  <c r="C518" i="88"/>
  <c r="B518" i="88"/>
  <c r="AE517" i="88"/>
  <c r="AD517" i="88"/>
  <c r="AC517" i="88"/>
  <c r="AB517" i="88"/>
  <c r="AA517" i="88"/>
  <c r="Z517" i="88"/>
  <c r="Y517" i="88"/>
  <c r="X517" i="88"/>
  <c r="W517" i="88"/>
  <c r="V517" i="88"/>
  <c r="U517" i="88"/>
  <c r="T517" i="88"/>
  <c r="S517" i="88"/>
  <c r="R517" i="88"/>
  <c r="Q517" i="88"/>
  <c r="P517" i="88"/>
  <c r="O517" i="88"/>
  <c r="N517" i="88"/>
  <c r="M517" i="88"/>
  <c r="L517" i="88"/>
  <c r="K517" i="88"/>
  <c r="J517" i="88"/>
  <c r="I517" i="88"/>
  <c r="H517" i="88"/>
  <c r="G517" i="88"/>
  <c r="F517" i="88"/>
  <c r="E517" i="88"/>
  <c r="D517" i="88"/>
  <c r="C517" i="88"/>
  <c r="B517" i="88"/>
  <c r="AF515" i="88"/>
  <c r="AF510" i="88"/>
  <c r="M507" i="88"/>
  <c r="G507" i="88"/>
  <c r="S507" i="88" s="1"/>
  <c r="AE507" i="88" s="1"/>
  <c r="AE506" i="88"/>
  <c r="G501" i="88"/>
  <c r="I501" i="88" s="1"/>
  <c r="K501" i="88" s="1"/>
  <c r="M501" i="88" s="1"/>
  <c r="O501" i="88" s="1"/>
  <c r="Q501" i="88" s="1"/>
  <c r="S501" i="88" s="1"/>
  <c r="U501" i="88" s="1"/>
  <c r="W501" i="88" s="1"/>
  <c r="AA484" i="88"/>
  <c r="AC483" i="88"/>
  <c r="AA483" i="88"/>
  <c r="Y483" i="88"/>
  <c r="AC481" i="88"/>
  <c r="AA481" i="88"/>
  <c r="Y481" i="88"/>
  <c r="W481" i="88"/>
  <c r="U481" i="88"/>
  <c r="S481" i="88"/>
  <c r="Q481" i="88"/>
  <c r="O481" i="88"/>
  <c r="M481" i="88"/>
  <c r="K481" i="88"/>
  <c r="I481" i="88"/>
  <c r="G481" i="88"/>
  <c r="AF467" i="88"/>
  <c r="AE467" i="88"/>
  <c r="AD467" i="88"/>
  <c r="AC467" i="88"/>
  <c r="AB467" i="88"/>
  <c r="AA467" i="88"/>
  <c r="Z467" i="88"/>
  <c r="Y467" i="88"/>
  <c r="X467" i="88"/>
  <c r="W467" i="88"/>
  <c r="V467" i="88"/>
  <c r="U467" i="88"/>
  <c r="T467" i="88"/>
  <c r="S467" i="88"/>
  <c r="R467" i="88"/>
  <c r="Q467" i="88"/>
  <c r="P467" i="88"/>
  <c r="O467" i="88"/>
  <c r="N467" i="88"/>
  <c r="M467" i="88"/>
  <c r="L467" i="88"/>
  <c r="K467" i="88"/>
  <c r="J467" i="88"/>
  <c r="I467" i="88"/>
  <c r="H467" i="88"/>
  <c r="G467" i="88"/>
  <c r="F467" i="88"/>
  <c r="E467" i="88"/>
  <c r="D467" i="88"/>
  <c r="C467" i="88"/>
  <c r="B467" i="88"/>
  <c r="AF461" i="88"/>
  <c r="AE461" i="88"/>
  <c r="AD461" i="88"/>
  <c r="AC461" i="88"/>
  <c r="AB461" i="88"/>
  <c r="AA461" i="88"/>
  <c r="Z461" i="88"/>
  <c r="Y461" i="88"/>
  <c r="X461" i="88"/>
  <c r="W461" i="88"/>
  <c r="V461" i="88"/>
  <c r="U461" i="88"/>
  <c r="T461" i="88"/>
  <c r="S461" i="88"/>
  <c r="R461" i="88"/>
  <c r="Q461" i="88"/>
  <c r="P461" i="88"/>
  <c r="O461" i="88"/>
  <c r="N461" i="88"/>
  <c r="M461" i="88"/>
  <c r="L461" i="88"/>
  <c r="K461" i="88"/>
  <c r="J461" i="88"/>
  <c r="I461" i="88"/>
  <c r="H461" i="88"/>
  <c r="G461" i="88"/>
  <c r="F461" i="88"/>
  <c r="E461" i="88"/>
  <c r="D461" i="88"/>
  <c r="C461" i="88"/>
  <c r="B461" i="88"/>
  <c r="AG458" i="88"/>
  <c r="AG457" i="88"/>
  <c r="AG473" i="88" s="1"/>
  <c r="AG456" i="88"/>
  <c r="AF455" i="88"/>
  <c r="AE455" i="88"/>
  <c r="AD455" i="88"/>
  <c r="AC455" i="88"/>
  <c r="AB455" i="88"/>
  <c r="AA455" i="88"/>
  <c r="Z455" i="88"/>
  <c r="Y455" i="88"/>
  <c r="X455" i="88"/>
  <c r="W455" i="88"/>
  <c r="V455" i="88"/>
  <c r="U455" i="88"/>
  <c r="T455" i="88"/>
  <c r="S455" i="88"/>
  <c r="R455" i="88"/>
  <c r="Q455" i="88"/>
  <c r="P455" i="88"/>
  <c r="O455" i="88"/>
  <c r="N455" i="88"/>
  <c r="M455" i="88"/>
  <c r="L455" i="88"/>
  <c r="K455" i="88"/>
  <c r="J455" i="88"/>
  <c r="I455" i="88"/>
  <c r="H455" i="88"/>
  <c r="G455" i="88"/>
  <c r="F455" i="88"/>
  <c r="E455" i="88"/>
  <c r="D455" i="88"/>
  <c r="C455" i="88"/>
  <c r="B455" i="88"/>
  <c r="AF454" i="88"/>
  <c r="AE454" i="88"/>
  <c r="AD454" i="88"/>
  <c r="AC454" i="88"/>
  <c r="AB454" i="88"/>
  <c r="AA454" i="88"/>
  <c r="Z454" i="88"/>
  <c r="Y454" i="88"/>
  <c r="X454" i="88"/>
  <c r="W454" i="88"/>
  <c r="V454" i="88"/>
  <c r="U454" i="88"/>
  <c r="T454" i="88"/>
  <c r="S454" i="88"/>
  <c r="R454" i="88"/>
  <c r="Q454" i="88"/>
  <c r="P454" i="88"/>
  <c r="O454" i="88"/>
  <c r="N454" i="88"/>
  <c r="M454" i="88"/>
  <c r="L454" i="88"/>
  <c r="K454" i="88"/>
  <c r="J454" i="88"/>
  <c r="I454" i="88"/>
  <c r="H454" i="88"/>
  <c r="G454" i="88"/>
  <c r="F454" i="88"/>
  <c r="E454" i="88"/>
  <c r="D454" i="88"/>
  <c r="C454" i="88"/>
  <c r="B454" i="88"/>
  <c r="AF447" i="88"/>
  <c r="M444" i="88"/>
  <c r="G444" i="88"/>
  <c r="S444" i="88" s="1"/>
  <c r="AE444" i="88" s="1"/>
  <c r="AE443" i="88"/>
  <c r="G438" i="88"/>
  <c r="I438" i="88" s="1"/>
  <c r="K438" i="88" s="1"/>
  <c r="M438" i="88" s="1"/>
  <c r="O438" i="88" s="1"/>
  <c r="Q438" i="88" s="1"/>
  <c r="S438" i="88" s="1"/>
  <c r="U438" i="88" s="1"/>
  <c r="W438" i="88" s="1"/>
  <c r="AA421" i="88"/>
  <c r="AC420" i="88"/>
  <c r="AA420" i="88"/>
  <c r="Y420" i="88"/>
  <c r="AC418" i="88"/>
  <c r="AA418" i="88"/>
  <c r="Y418" i="88"/>
  <c r="W418" i="88"/>
  <c r="U418" i="88"/>
  <c r="S418" i="88"/>
  <c r="Q418" i="88"/>
  <c r="O418" i="88"/>
  <c r="M418" i="88"/>
  <c r="K418" i="88"/>
  <c r="I418" i="88"/>
  <c r="G418" i="88"/>
  <c r="AF404" i="88"/>
  <c r="AE404" i="88"/>
  <c r="AD404" i="88"/>
  <c r="AC404" i="88"/>
  <c r="AB404" i="88"/>
  <c r="AA404" i="88"/>
  <c r="Z404" i="88"/>
  <c r="Y404" i="88"/>
  <c r="X404" i="88"/>
  <c r="W404" i="88"/>
  <c r="V404" i="88"/>
  <c r="U404" i="88"/>
  <c r="T404" i="88"/>
  <c r="S404" i="88"/>
  <c r="R404" i="88"/>
  <c r="Q404" i="88"/>
  <c r="P404" i="88"/>
  <c r="O404" i="88"/>
  <c r="N404" i="88"/>
  <c r="M404" i="88"/>
  <c r="L404" i="88"/>
  <c r="K404" i="88"/>
  <c r="J404" i="88"/>
  <c r="I404" i="88"/>
  <c r="H404" i="88"/>
  <c r="G404" i="88"/>
  <c r="F404" i="88"/>
  <c r="E404" i="88"/>
  <c r="D404" i="88"/>
  <c r="C404" i="88"/>
  <c r="B404" i="88"/>
  <c r="AF398" i="88"/>
  <c r="AE398" i="88"/>
  <c r="AD398" i="88"/>
  <c r="AC398" i="88"/>
  <c r="AB398" i="88"/>
  <c r="AA398" i="88"/>
  <c r="Z398" i="88"/>
  <c r="Y398" i="88"/>
  <c r="X398" i="88"/>
  <c r="W398" i="88"/>
  <c r="V398" i="88"/>
  <c r="U398" i="88"/>
  <c r="T398" i="88"/>
  <c r="S398" i="88"/>
  <c r="R398" i="88"/>
  <c r="Q398" i="88"/>
  <c r="P398" i="88"/>
  <c r="O398" i="88"/>
  <c r="N398" i="88"/>
  <c r="M398" i="88"/>
  <c r="L398" i="88"/>
  <c r="K398" i="88"/>
  <c r="J398" i="88"/>
  <c r="I398" i="88"/>
  <c r="H398" i="88"/>
  <c r="G398" i="88"/>
  <c r="F398" i="88"/>
  <c r="E398" i="88"/>
  <c r="D398" i="88"/>
  <c r="C398" i="88"/>
  <c r="B398" i="88"/>
  <c r="AG395" i="88"/>
  <c r="AG394" i="88"/>
  <c r="AG410" i="88" s="1"/>
  <c r="AG393" i="88"/>
  <c r="AF392" i="88"/>
  <c r="AE392" i="88"/>
  <c r="AD392" i="88"/>
  <c r="AC392" i="88"/>
  <c r="AB392" i="88"/>
  <c r="AA392" i="88"/>
  <c r="Z392" i="88"/>
  <c r="Y392" i="88"/>
  <c r="X392" i="88"/>
  <c r="W392" i="88"/>
  <c r="V392" i="88"/>
  <c r="U392" i="88"/>
  <c r="T392" i="88"/>
  <c r="S392" i="88"/>
  <c r="R392" i="88"/>
  <c r="Q392" i="88"/>
  <c r="P392" i="88"/>
  <c r="O392" i="88"/>
  <c r="N392" i="88"/>
  <c r="M392" i="88"/>
  <c r="L392" i="88"/>
  <c r="K392" i="88"/>
  <c r="J392" i="88"/>
  <c r="I392" i="88"/>
  <c r="H392" i="88"/>
  <c r="G392" i="88"/>
  <c r="F392" i="88"/>
  <c r="E392" i="88"/>
  <c r="D392" i="88"/>
  <c r="C392" i="88"/>
  <c r="B392" i="88"/>
  <c r="AF391" i="88"/>
  <c r="AE391" i="88"/>
  <c r="AD391" i="88"/>
  <c r="AC391" i="88"/>
  <c r="AB391" i="88"/>
  <c r="AA391" i="88"/>
  <c r="Z391" i="88"/>
  <c r="Y391" i="88"/>
  <c r="X391" i="88"/>
  <c r="W391" i="88"/>
  <c r="V391" i="88"/>
  <c r="U391" i="88"/>
  <c r="T391" i="88"/>
  <c r="S391" i="88"/>
  <c r="R391" i="88"/>
  <c r="Q391" i="88"/>
  <c r="P391" i="88"/>
  <c r="O391" i="88"/>
  <c r="N391" i="88"/>
  <c r="M391" i="88"/>
  <c r="L391" i="88"/>
  <c r="K391" i="88"/>
  <c r="J391" i="88"/>
  <c r="I391" i="88"/>
  <c r="H391" i="88"/>
  <c r="G391" i="88"/>
  <c r="F391" i="88"/>
  <c r="E391" i="88"/>
  <c r="D391" i="88"/>
  <c r="C391" i="88"/>
  <c r="B391" i="88"/>
  <c r="AF384" i="88"/>
  <c r="M381" i="88"/>
  <c r="G381" i="88"/>
  <c r="AE380" i="88"/>
  <c r="G375" i="88"/>
  <c r="I375" i="88" s="1"/>
  <c r="K375" i="88" s="1"/>
  <c r="M375" i="88" s="1"/>
  <c r="O375" i="88" s="1"/>
  <c r="Q375" i="88" s="1"/>
  <c r="S375" i="88" s="1"/>
  <c r="U375" i="88" s="1"/>
  <c r="W375" i="88" s="1"/>
  <c r="AA358" i="88"/>
  <c r="AC357" i="88"/>
  <c r="AA357" i="88"/>
  <c r="Y357" i="88"/>
  <c r="W357" i="88"/>
  <c r="S357" i="88"/>
  <c r="AC355" i="88"/>
  <c r="AA355" i="88"/>
  <c r="Y355" i="88"/>
  <c r="W355" i="88"/>
  <c r="U355" i="88"/>
  <c r="S355" i="88"/>
  <c r="Q355" i="88"/>
  <c r="O355" i="88"/>
  <c r="M355" i="88"/>
  <c r="K355" i="88"/>
  <c r="I355" i="88"/>
  <c r="G355" i="88"/>
  <c r="AE341" i="88"/>
  <c r="AD341" i="88"/>
  <c r="AC341" i="88"/>
  <c r="AB341" i="88"/>
  <c r="AA341" i="88"/>
  <c r="Z341" i="88"/>
  <c r="Y341" i="88"/>
  <c r="X341" i="88"/>
  <c r="W341" i="88"/>
  <c r="V341" i="88"/>
  <c r="U341" i="88"/>
  <c r="T341" i="88"/>
  <c r="S341" i="88"/>
  <c r="R341" i="88"/>
  <c r="Q341" i="88"/>
  <c r="P341" i="88"/>
  <c r="O341" i="88"/>
  <c r="N341" i="88"/>
  <c r="M341" i="88"/>
  <c r="L341" i="88"/>
  <c r="K341" i="88"/>
  <c r="J341" i="88"/>
  <c r="I341" i="88"/>
  <c r="H341" i="88"/>
  <c r="G341" i="88"/>
  <c r="F341" i="88"/>
  <c r="E341" i="88"/>
  <c r="D341" i="88"/>
  <c r="C341" i="88"/>
  <c r="B341" i="88"/>
  <c r="AE335" i="88"/>
  <c r="AD335" i="88"/>
  <c r="AC335" i="88"/>
  <c r="AB335" i="88"/>
  <c r="AA335" i="88"/>
  <c r="Z335" i="88"/>
  <c r="Y335" i="88"/>
  <c r="X335" i="88"/>
  <c r="W335" i="88"/>
  <c r="V335" i="88"/>
  <c r="U335" i="88"/>
  <c r="T335" i="88"/>
  <c r="S335" i="88"/>
  <c r="R335" i="88"/>
  <c r="Q335" i="88"/>
  <c r="P335" i="88"/>
  <c r="O335" i="88"/>
  <c r="N335" i="88"/>
  <c r="M335" i="88"/>
  <c r="L335" i="88"/>
  <c r="K335" i="88"/>
  <c r="J335" i="88"/>
  <c r="I335" i="88"/>
  <c r="H335" i="88"/>
  <c r="G335" i="88"/>
  <c r="F335" i="88"/>
  <c r="E335" i="88"/>
  <c r="D335" i="88"/>
  <c r="C335" i="88"/>
  <c r="B335" i="88"/>
  <c r="AG332" i="88"/>
  <c r="AG331" i="88"/>
  <c r="AG347" i="88" s="1"/>
  <c r="AG330" i="88"/>
  <c r="AE329" i="88"/>
  <c r="AD329" i="88"/>
  <c r="AC329" i="88"/>
  <c r="AB329" i="88"/>
  <c r="AA329" i="88"/>
  <c r="Z329" i="88"/>
  <c r="Y329" i="88"/>
  <c r="X329" i="88"/>
  <c r="W329" i="88"/>
  <c r="V329" i="88"/>
  <c r="U329" i="88"/>
  <c r="T329" i="88"/>
  <c r="S329" i="88"/>
  <c r="R329" i="88"/>
  <c r="Q329" i="88"/>
  <c r="P329" i="88"/>
  <c r="O329" i="88"/>
  <c r="N329" i="88"/>
  <c r="M329" i="88"/>
  <c r="L329" i="88"/>
  <c r="K329" i="88"/>
  <c r="J329" i="88"/>
  <c r="I329" i="88"/>
  <c r="H329" i="88"/>
  <c r="G329" i="88"/>
  <c r="F329" i="88"/>
  <c r="E329" i="88"/>
  <c r="D329" i="88"/>
  <c r="C329" i="88"/>
  <c r="B329" i="88"/>
  <c r="AE328" i="88"/>
  <c r="AD328" i="88"/>
  <c r="AC328" i="88"/>
  <c r="AB328" i="88"/>
  <c r="AA328" i="88"/>
  <c r="Z328" i="88"/>
  <c r="Y328" i="88"/>
  <c r="X328" i="88"/>
  <c r="W328" i="88"/>
  <c r="V328" i="88"/>
  <c r="U328" i="88"/>
  <c r="T328" i="88"/>
  <c r="S328" i="88"/>
  <c r="R328" i="88"/>
  <c r="Q328" i="88"/>
  <c r="P328" i="88"/>
  <c r="O328" i="88"/>
  <c r="N328" i="88"/>
  <c r="M328" i="88"/>
  <c r="L328" i="88"/>
  <c r="K328" i="88"/>
  <c r="J328" i="88"/>
  <c r="I328" i="88"/>
  <c r="H328" i="88"/>
  <c r="G328" i="88"/>
  <c r="F328" i="88"/>
  <c r="E328" i="88"/>
  <c r="D328" i="88"/>
  <c r="C328" i="88"/>
  <c r="B328" i="88"/>
  <c r="AF326" i="88"/>
  <c r="AF321" i="88"/>
  <c r="S318" i="88"/>
  <c r="AE318" i="88" s="1"/>
  <c r="M318" i="88"/>
  <c r="G318" i="88"/>
  <c r="AE317" i="88"/>
  <c r="G312" i="88"/>
  <c r="I312" i="88" s="1"/>
  <c r="K312" i="88" s="1"/>
  <c r="M312" i="88" s="1"/>
  <c r="O312" i="88" s="1"/>
  <c r="Q312" i="88" s="1"/>
  <c r="S312" i="88" s="1"/>
  <c r="U312" i="88" s="1"/>
  <c r="W312" i="88" s="1"/>
  <c r="AA295" i="88"/>
  <c r="AC294" i="88"/>
  <c r="AA294" i="88"/>
  <c r="Y294" i="88"/>
  <c r="W294" i="88"/>
  <c r="S294" i="88"/>
  <c r="AC292" i="88"/>
  <c r="AA292" i="88"/>
  <c r="Y292" i="88"/>
  <c r="W292" i="88"/>
  <c r="U292" i="88"/>
  <c r="S292" i="88"/>
  <c r="Q292" i="88"/>
  <c r="O292" i="88"/>
  <c r="M292" i="88"/>
  <c r="K292" i="88"/>
  <c r="I292" i="88"/>
  <c r="G292" i="88"/>
  <c r="AF278" i="88"/>
  <c r="AE278" i="88"/>
  <c r="AD278" i="88"/>
  <c r="AC278" i="88"/>
  <c r="AB278" i="88"/>
  <c r="AA278" i="88"/>
  <c r="Z278" i="88"/>
  <c r="Y278" i="88"/>
  <c r="X278" i="88"/>
  <c r="W278" i="88"/>
  <c r="V278" i="88"/>
  <c r="U278" i="88"/>
  <c r="T278" i="88"/>
  <c r="S278" i="88"/>
  <c r="R278" i="88"/>
  <c r="Q278" i="88"/>
  <c r="P278" i="88"/>
  <c r="O278" i="88"/>
  <c r="N278" i="88"/>
  <c r="M278" i="88"/>
  <c r="L278" i="88"/>
  <c r="K278" i="88"/>
  <c r="J278" i="88"/>
  <c r="I278" i="88"/>
  <c r="H278" i="88"/>
  <c r="G278" i="88"/>
  <c r="F278" i="88"/>
  <c r="E278" i="88"/>
  <c r="D278" i="88"/>
  <c r="C278" i="88"/>
  <c r="AG278" i="88" s="1"/>
  <c r="B278" i="88"/>
  <c r="AF272" i="88"/>
  <c r="AE272" i="88"/>
  <c r="AD272" i="88"/>
  <c r="AC272" i="88"/>
  <c r="AB272" i="88"/>
  <c r="AA272" i="88"/>
  <c r="Z272" i="88"/>
  <c r="Y272" i="88"/>
  <c r="X272" i="88"/>
  <c r="W272" i="88"/>
  <c r="V272" i="88"/>
  <c r="U272" i="88"/>
  <c r="T272" i="88"/>
  <c r="S272" i="88"/>
  <c r="R272" i="88"/>
  <c r="Q272" i="88"/>
  <c r="P272" i="88"/>
  <c r="O272" i="88"/>
  <c r="N272" i="88"/>
  <c r="M272" i="88"/>
  <c r="L272" i="88"/>
  <c r="K272" i="88"/>
  <c r="J272" i="88"/>
  <c r="I272" i="88"/>
  <c r="H272" i="88"/>
  <c r="G272" i="88"/>
  <c r="F272" i="88"/>
  <c r="E272" i="88"/>
  <c r="D272" i="88"/>
  <c r="C272" i="88"/>
  <c r="B272" i="88"/>
  <c r="AG269" i="88"/>
  <c r="AG268" i="88"/>
  <c r="AG284" i="88" s="1"/>
  <c r="AG267" i="88"/>
  <c r="AF266" i="88"/>
  <c r="AE266" i="88"/>
  <c r="AD266" i="88"/>
  <c r="AC266" i="88"/>
  <c r="AB266" i="88"/>
  <c r="AA266" i="88"/>
  <c r="Z266" i="88"/>
  <c r="Y266" i="88"/>
  <c r="X266" i="88"/>
  <c r="W266" i="88"/>
  <c r="V266" i="88"/>
  <c r="U266" i="88"/>
  <c r="T266" i="88"/>
  <c r="S266" i="88"/>
  <c r="R266" i="88"/>
  <c r="Q266" i="88"/>
  <c r="P266" i="88"/>
  <c r="O266" i="88"/>
  <c r="N266" i="88"/>
  <c r="M266" i="88"/>
  <c r="L266" i="88"/>
  <c r="K266" i="88"/>
  <c r="J266" i="88"/>
  <c r="I266" i="88"/>
  <c r="H266" i="88"/>
  <c r="G266" i="88"/>
  <c r="F266" i="88"/>
  <c r="E266" i="88"/>
  <c r="D266" i="88"/>
  <c r="C266" i="88"/>
  <c r="B266" i="88"/>
  <c r="AF265" i="88"/>
  <c r="AE265" i="88"/>
  <c r="AD265" i="88"/>
  <c r="AC265" i="88"/>
  <c r="AB265" i="88"/>
  <c r="AA265" i="88"/>
  <c r="Z265" i="88"/>
  <c r="Y265" i="88"/>
  <c r="X265" i="88"/>
  <c r="W265" i="88"/>
  <c r="V265" i="88"/>
  <c r="U265" i="88"/>
  <c r="T265" i="88"/>
  <c r="S265" i="88"/>
  <c r="R265" i="88"/>
  <c r="Q265" i="88"/>
  <c r="P265" i="88"/>
  <c r="O265" i="88"/>
  <c r="N265" i="88"/>
  <c r="M265" i="88"/>
  <c r="L265" i="88"/>
  <c r="K265" i="88"/>
  <c r="J265" i="88"/>
  <c r="I265" i="88"/>
  <c r="H265" i="88"/>
  <c r="G265" i="88"/>
  <c r="F265" i="88"/>
  <c r="E265" i="88"/>
  <c r="D265" i="88"/>
  <c r="C265" i="88"/>
  <c r="B265" i="88"/>
  <c r="AF258" i="88"/>
  <c r="M255" i="88"/>
  <c r="G255" i="88"/>
  <c r="S255" i="88" s="1"/>
  <c r="AE255" i="88" s="1"/>
  <c r="AE254" i="88"/>
  <c r="G249" i="88"/>
  <c r="I249" i="88" s="1"/>
  <c r="K249" i="88" s="1"/>
  <c r="M249" i="88" s="1"/>
  <c r="O249" i="88" s="1"/>
  <c r="Q249" i="88" s="1"/>
  <c r="S249" i="88" s="1"/>
  <c r="U249" i="88" s="1"/>
  <c r="W249" i="88" s="1"/>
  <c r="AA232" i="88"/>
  <c r="AC231" i="88"/>
  <c r="AA231" i="88"/>
  <c r="Y231" i="88"/>
  <c r="W231" i="88"/>
  <c r="S231" i="88"/>
  <c r="AC229" i="88"/>
  <c r="AA229" i="88"/>
  <c r="Y229" i="88"/>
  <c r="W229" i="88"/>
  <c r="U229" i="88"/>
  <c r="S229" i="88"/>
  <c r="Q229" i="88"/>
  <c r="O229" i="88"/>
  <c r="M229" i="88"/>
  <c r="K229" i="88"/>
  <c r="I229" i="88"/>
  <c r="G229" i="88"/>
  <c r="AE215" i="88"/>
  <c r="AD215" i="88"/>
  <c r="AC215" i="88"/>
  <c r="AB215" i="88"/>
  <c r="AA215" i="88"/>
  <c r="Z215" i="88"/>
  <c r="Y215" i="88"/>
  <c r="X215" i="88"/>
  <c r="W215" i="88"/>
  <c r="V215" i="88"/>
  <c r="U215" i="88"/>
  <c r="T215" i="88"/>
  <c r="S215" i="88"/>
  <c r="R215" i="88"/>
  <c r="Q215" i="88"/>
  <c r="P215" i="88"/>
  <c r="O215" i="88"/>
  <c r="N215" i="88"/>
  <c r="M215" i="88"/>
  <c r="L215" i="88"/>
  <c r="K215" i="88"/>
  <c r="J215" i="88"/>
  <c r="I215" i="88"/>
  <c r="H215" i="88"/>
  <c r="G215" i="88"/>
  <c r="F215" i="88"/>
  <c r="E215" i="88"/>
  <c r="D215" i="88"/>
  <c r="C215" i="88"/>
  <c r="B215" i="88"/>
  <c r="AE209" i="88"/>
  <c r="AD209" i="88"/>
  <c r="AC209" i="88"/>
  <c r="AB209" i="88"/>
  <c r="AA209" i="88"/>
  <c r="Z209" i="88"/>
  <c r="Y209" i="88"/>
  <c r="X209" i="88"/>
  <c r="W209" i="88"/>
  <c r="V209" i="88"/>
  <c r="U209" i="88"/>
  <c r="T209" i="88"/>
  <c r="S209" i="88"/>
  <c r="R209" i="88"/>
  <c r="Q209" i="88"/>
  <c r="P209" i="88"/>
  <c r="O209" i="88"/>
  <c r="N209" i="88"/>
  <c r="M209" i="88"/>
  <c r="L209" i="88"/>
  <c r="K209" i="88"/>
  <c r="J209" i="88"/>
  <c r="I209" i="88"/>
  <c r="H209" i="88"/>
  <c r="G209" i="88"/>
  <c r="F209" i="88"/>
  <c r="E209" i="88"/>
  <c r="D209" i="88"/>
  <c r="C209" i="88"/>
  <c r="B209" i="88"/>
  <c r="AG206" i="88"/>
  <c r="AG223" i="88" s="1"/>
  <c r="AG205" i="88"/>
  <c r="AG221" i="88" s="1"/>
  <c r="AG204" i="88"/>
  <c r="AE203" i="88"/>
  <c r="AD203" i="88"/>
  <c r="AC203" i="88"/>
  <c r="AB203" i="88"/>
  <c r="AA203" i="88"/>
  <c r="Z203" i="88"/>
  <c r="Y203" i="88"/>
  <c r="X203" i="88"/>
  <c r="W203" i="88"/>
  <c r="V203" i="88"/>
  <c r="U203" i="88"/>
  <c r="T203" i="88"/>
  <c r="S203" i="88"/>
  <c r="R203" i="88"/>
  <c r="Q203" i="88"/>
  <c r="P203" i="88"/>
  <c r="O203" i="88"/>
  <c r="N203" i="88"/>
  <c r="M203" i="88"/>
  <c r="L203" i="88"/>
  <c r="K203" i="88"/>
  <c r="J203" i="88"/>
  <c r="I203" i="88"/>
  <c r="H203" i="88"/>
  <c r="G203" i="88"/>
  <c r="F203" i="88"/>
  <c r="E203" i="88"/>
  <c r="D203" i="88"/>
  <c r="C203" i="88"/>
  <c r="B203" i="88"/>
  <c r="AE202" i="88"/>
  <c r="AD202" i="88"/>
  <c r="AC202" i="88"/>
  <c r="AB202" i="88"/>
  <c r="AA202" i="88"/>
  <c r="Z202" i="88"/>
  <c r="Y202" i="88"/>
  <c r="X202" i="88"/>
  <c r="W202" i="88"/>
  <c r="V202" i="88"/>
  <c r="U202" i="88"/>
  <c r="T202" i="88"/>
  <c r="S202" i="88"/>
  <c r="R202" i="88"/>
  <c r="Q202" i="88"/>
  <c r="P202" i="88"/>
  <c r="O202" i="88"/>
  <c r="N202" i="88"/>
  <c r="M202" i="88"/>
  <c r="L202" i="88"/>
  <c r="K202" i="88"/>
  <c r="J202" i="88"/>
  <c r="I202" i="88"/>
  <c r="H202" i="88"/>
  <c r="G202" i="88"/>
  <c r="F202" i="88"/>
  <c r="E202" i="88"/>
  <c r="D202" i="88"/>
  <c r="C202" i="88"/>
  <c r="B202" i="88"/>
  <c r="AF200" i="88"/>
  <c r="AF195" i="88"/>
  <c r="M192" i="88"/>
  <c r="G192" i="88"/>
  <c r="S192" i="88" s="1"/>
  <c r="AE192" i="88" s="1"/>
  <c r="G186" i="88"/>
  <c r="I186" i="88" s="1"/>
  <c r="K186" i="88" s="1"/>
  <c r="M186" i="88" s="1"/>
  <c r="O186" i="88" s="1"/>
  <c r="Q186" i="88" s="1"/>
  <c r="S186" i="88" s="1"/>
  <c r="U186" i="88" s="1"/>
  <c r="W186" i="88" s="1"/>
  <c r="AA169" i="88"/>
  <c r="AC168" i="88"/>
  <c r="AA168" i="88"/>
  <c r="Y168" i="88"/>
  <c r="W168" i="88"/>
  <c r="S168" i="88"/>
  <c r="O168" i="88"/>
  <c r="AC166" i="88"/>
  <c r="AA166" i="88"/>
  <c r="Y166" i="88"/>
  <c r="W166" i="88"/>
  <c r="U166" i="88"/>
  <c r="S166" i="88"/>
  <c r="Q166" i="88"/>
  <c r="O166" i="88"/>
  <c r="M166" i="88"/>
  <c r="K166" i="88"/>
  <c r="I166" i="88"/>
  <c r="G166" i="88"/>
  <c r="AF152" i="88"/>
  <c r="AE152" i="88"/>
  <c r="AD152" i="88"/>
  <c r="AC152" i="88"/>
  <c r="AB152" i="88"/>
  <c r="AA152" i="88"/>
  <c r="Z152" i="88"/>
  <c r="Y152" i="88"/>
  <c r="X152" i="88"/>
  <c r="W152" i="88"/>
  <c r="V152" i="88"/>
  <c r="U152" i="88"/>
  <c r="T152" i="88"/>
  <c r="S152" i="88"/>
  <c r="R152" i="88"/>
  <c r="Q152" i="88"/>
  <c r="P152" i="88"/>
  <c r="O152" i="88"/>
  <c r="N152" i="88"/>
  <c r="M152" i="88"/>
  <c r="L152" i="88"/>
  <c r="K152" i="88"/>
  <c r="J152" i="88"/>
  <c r="I152" i="88"/>
  <c r="H152" i="88"/>
  <c r="G152" i="88"/>
  <c r="F152" i="88"/>
  <c r="E152" i="88"/>
  <c r="D152" i="88"/>
  <c r="C152" i="88"/>
  <c r="B152" i="88"/>
  <c r="AF146" i="88"/>
  <c r="AE146" i="88"/>
  <c r="AD146" i="88"/>
  <c r="AC146" i="88"/>
  <c r="AB146" i="88"/>
  <c r="AA146" i="88"/>
  <c r="Z146" i="88"/>
  <c r="Y146" i="88"/>
  <c r="X146" i="88"/>
  <c r="W146" i="88"/>
  <c r="V146" i="88"/>
  <c r="U146" i="88"/>
  <c r="T146" i="88"/>
  <c r="S146" i="88"/>
  <c r="R146" i="88"/>
  <c r="Q146" i="88"/>
  <c r="P146" i="88"/>
  <c r="O146" i="88"/>
  <c r="N146" i="88"/>
  <c r="M146" i="88"/>
  <c r="L146" i="88"/>
  <c r="K146" i="88"/>
  <c r="J146" i="88"/>
  <c r="I146" i="88"/>
  <c r="H146" i="88"/>
  <c r="G146" i="88"/>
  <c r="F146" i="88"/>
  <c r="E146" i="88"/>
  <c r="D146" i="88"/>
  <c r="C146" i="88"/>
  <c r="B146" i="88"/>
  <c r="AG143" i="88"/>
  <c r="AG159" i="88" s="1"/>
  <c r="AG142" i="88"/>
  <c r="AG141" i="88"/>
  <c r="AF140" i="88"/>
  <c r="AE140" i="88"/>
  <c r="AD140" i="88"/>
  <c r="AC140" i="88"/>
  <c r="AB140" i="88"/>
  <c r="AA140" i="88"/>
  <c r="Z140" i="88"/>
  <c r="Y140" i="88"/>
  <c r="X140" i="88"/>
  <c r="W140" i="88"/>
  <c r="V140" i="88"/>
  <c r="U140" i="88"/>
  <c r="T140" i="88"/>
  <c r="S140" i="88"/>
  <c r="R140" i="88"/>
  <c r="Q140" i="88"/>
  <c r="P140" i="88"/>
  <c r="O140" i="88"/>
  <c r="N140" i="88"/>
  <c r="M140" i="88"/>
  <c r="L140" i="88"/>
  <c r="K140" i="88"/>
  <c r="J140" i="88"/>
  <c r="I140" i="88"/>
  <c r="H140" i="88"/>
  <c r="G140" i="88"/>
  <c r="F140" i="88"/>
  <c r="E140" i="88"/>
  <c r="D140" i="88"/>
  <c r="C140" i="88"/>
  <c r="B140" i="88"/>
  <c r="AF139" i="88"/>
  <c r="AE139" i="88"/>
  <c r="AD139" i="88"/>
  <c r="AC139" i="88"/>
  <c r="AB139" i="88"/>
  <c r="AA139" i="88"/>
  <c r="Z139" i="88"/>
  <c r="Y139" i="88"/>
  <c r="X139" i="88"/>
  <c r="W139" i="88"/>
  <c r="V139" i="88"/>
  <c r="U139" i="88"/>
  <c r="T139" i="88"/>
  <c r="S139" i="88"/>
  <c r="R139" i="88"/>
  <c r="Q139" i="88"/>
  <c r="P139" i="88"/>
  <c r="O139" i="88"/>
  <c r="N139" i="88"/>
  <c r="M139" i="88"/>
  <c r="L139" i="88"/>
  <c r="K139" i="88"/>
  <c r="J139" i="88"/>
  <c r="I139" i="88"/>
  <c r="H139" i="88"/>
  <c r="G139" i="88"/>
  <c r="F139" i="88"/>
  <c r="E139" i="88"/>
  <c r="D139" i="88"/>
  <c r="C139" i="88"/>
  <c r="B139" i="88"/>
  <c r="AF132" i="88"/>
  <c r="M129" i="88"/>
  <c r="G129" i="88"/>
  <c r="S129" i="88" s="1"/>
  <c r="AE129" i="88" s="1"/>
  <c r="AE128" i="88"/>
  <c r="G123" i="88"/>
  <c r="I123" i="88" s="1"/>
  <c r="K123" i="88" s="1"/>
  <c r="M123" i="88" s="1"/>
  <c r="O123" i="88" s="1"/>
  <c r="Q123" i="88" s="1"/>
  <c r="S123" i="88" s="1"/>
  <c r="U123" i="88" s="1"/>
  <c r="W123" i="88" s="1"/>
  <c r="AA106" i="88"/>
  <c r="K106" i="88"/>
  <c r="AC105" i="88"/>
  <c r="AA105" i="88"/>
  <c r="Y105" i="88"/>
  <c r="W105" i="88"/>
  <c r="S105" i="88"/>
  <c r="Q105" i="88"/>
  <c r="O105" i="88"/>
  <c r="M105" i="88"/>
  <c r="AC103" i="88"/>
  <c r="AA103" i="88"/>
  <c r="Y103" i="88"/>
  <c r="W103" i="88"/>
  <c r="U103" i="88"/>
  <c r="S103" i="88"/>
  <c r="Q103" i="88"/>
  <c r="O103" i="88"/>
  <c r="M103" i="88"/>
  <c r="K103" i="88"/>
  <c r="I103" i="88"/>
  <c r="G103" i="88"/>
  <c r="AD89" i="88"/>
  <c r="AC89" i="88"/>
  <c r="AB89" i="88"/>
  <c r="AA89" i="88"/>
  <c r="Z89" i="88"/>
  <c r="Y89" i="88"/>
  <c r="X89" i="88"/>
  <c r="W89" i="88"/>
  <c r="V89" i="88"/>
  <c r="U89" i="88"/>
  <c r="T89" i="88"/>
  <c r="S89" i="88"/>
  <c r="R89" i="88"/>
  <c r="Q89" i="88"/>
  <c r="P89" i="88"/>
  <c r="O89" i="88"/>
  <c r="N89" i="88"/>
  <c r="M89" i="88"/>
  <c r="L89" i="88"/>
  <c r="K89" i="88"/>
  <c r="J89" i="88"/>
  <c r="I89" i="88"/>
  <c r="H89" i="88"/>
  <c r="G89" i="88"/>
  <c r="F89" i="88"/>
  <c r="E89" i="88"/>
  <c r="D89" i="88"/>
  <c r="C89" i="88"/>
  <c r="B89" i="88"/>
  <c r="AC83" i="88"/>
  <c r="AB83" i="88"/>
  <c r="AA83" i="88"/>
  <c r="Z83" i="88"/>
  <c r="Y83" i="88"/>
  <c r="X83" i="88"/>
  <c r="W83" i="88"/>
  <c r="V83" i="88"/>
  <c r="U83" i="88"/>
  <c r="T83" i="88"/>
  <c r="S83" i="88"/>
  <c r="R83" i="88"/>
  <c r="Q83" i="88"/>
  <c r="P83" i="88"/>
  <c r="O83" i="88"/>
  <c r="N83" i="88"/>
  <c r="M83" i="88"/>
  <c r="L83" i="88"/>
  <c r="K83" i="88"/>
  <c r="J83" i="88"/>
  <c r="I83" i="88"/>
  <c r="H83" i="88"/>
  <c r="G83" i="88"/>
  <c r="F83" i="88"/>
  <c r="E83" i="88"/>
  <c r="D83" i="88"/>
  <c r="C83" i="88"/>
  <c r="B83" i="88"/>
  <c r="AC77" i="88"/>
  <c r="AB77" i="88"/>
  <c r="AA77" i="88"/>
  <c r="Z77" i="88"/>
  <c r="Y77" i="88"/>
  <c r="X77" i="88"/>
  <c r="W77" i="88"/>
  <c r="V77" i="88"/>
  <c r="U77" i="88"/>
  <c r="T77" i="88"/>
  <c r="S77" i="88"/>
  <c r="R77" i="88"/>
  <c r="Q77" i="88"/>
  <c r="P77" i="88"/>
  <c r="O77" i="88"/>
  <c r="N77" i="88"/>
  <c r="M77" i="88"/>
  <c r="L77" i="88"/>
  <c r="K77" i="88"/>
  <c r="J77" i="88"/>
  <c r="I77" i="88"/>
  <c r="H77" i="88"/>
  <c r="G77" i="88"/>
  <c r="F77" i="88"/>
  <c r="E77" i="88"/>
  <c r="D77" i="88"/>
  <c r="C77" i="88"/>
  <c r="B77" i="88"/>
  <c r="AC76" i="88"/>
  <c r="AB76" i="88"/>
  <c r="AA76" i="88"/>
  <c r="Z76" i="88"/>
  <c r="Y76" i="88"/>
  <c r="X76" i="88"/>
  <c r="W76" i="88"/>
  <c r="V76" i="88"/>
  <c r="U76" i="88"/>
  <c r="T76" i="88"/>
  <c r="S76" i="88"/>
  <c r="R76" i="88"/>
  <c r="Q76" i="88"/>
  <c r="P76" i="88"/>
  <c r="O76" i="88"/>
  <c r="N76" i="88"/>
  <c r="M76" i="88"/>
  <c r="L76" i="88"/>
  <c r="K76" i="88"/>
  <c r="J76" i="88"/>
  <c r="I76" i="88"/>
  <c r="H76" i="88"/>
  <c r="G76" i="88"/>
  <c r="F76" i="88"/>
  <c r="E76" i="88"/>
  <c r="D76" i="88"/>
  <c r="C76" i="88"/>
  <c r="B76" i="88"/>
  <c r="AE74" i="88"/>
  <c r="AF69" i="88"/>
  <c r="M66" i="88"/>
  <c r="G66" i="88"/>
  <c r="S66" i="88" s="1"/>
  <c r="AE66" i="88" s="1"/>
  <c r="G60" i="88"/>
  <c r="I60" i="88" s="1"/>
  <c r="K60" i="88" s="1"/>
  <c r="M60" i="88" s="1"/>
  <c r="O60" i="88" s="1"/>
  <c r="Q60" i="88" s="1"/>
  <c r="S60" i="88" s="1"/>
  <c r="U60" i="88" s="1"/>
  <c r="W60" i="88" s="1"/>
  <c r="AY39" i="88" s="1"/>
  <c r="AA43" i="88"/>
  <c r="K43" i="88"/>
  <c r="AC42" i="88"/>
  <c r="AA42" i="88"/>
  <c r="Y42" i="88"/>
  <c r="W42" i="88"/>
  <c r="S42" i="88"/>
  <c r="Q42" i="88"/>
  <c r="O42" i="88"/>
  <c r="M42" i="88"/>
  <c r="AC40" i="88"/>
  <c r="AA40" i="88"/>
  <c r="Y40" i="88"/>
  <c r="W40" i="88"/>
  <c r="U40" i="88"/>
  <c r="S40" i="88"/>
  <c r="Q40" i="88"/>
  <c r="O40" i="88"/>
  <c r="M40" i="88"/>
  <c r="K40" i="88"/>
  <c r="I40" i="88"/>
  <c r="G40" i="88"/>
  <c r="AF26" i="88"/>
  <c r="AE26" i="88"/>
  <c r="AD26" i="88"/>
  <c r="AC26" i="88"/>
  <c r="AB26" i="88"/>
  <c r="AA26" i="88"/>
  <c r="Z26" i="88"/>
  <c r="Y26" i="88"/>
  <c r="X26" i="88"/>
  <c r="W26" i="88"/>
  <c r="V26" i="88"/>
  <c r="U26" i="88"/>
  <c r="T26" i="88"/>
  <c r="S26" i="88"/>
  <c r="R26" i="88"/>
  <c r="Q26" i="88"/>
  <c r="P26" i="88"/>
  <c r="O26" i="88"/>
  <c r="N26" i="88"/>
  <c r="M26" i="88"/>
  <c r="L26" i="88"/>
  <c r="K26" i="88"/>
  <c r="J26" i="88"/>
  <c r="I26" i="88"/>
  <c r="H26" i="88"/>
  <c r="G26" i="88"/>
  <c r="F26" i="88"/>
  <c r="E26" i="88"/>
  <c r="D26" i="88"/>
  <c r="C26" i="88"/>
  <c r="B26" i="88"/>
  <c r="AF20" i="88"/>
  <c r="AE20" i="88"/>
  <c r="AD20" i="88"/>
  <c r="AC20" i="88"/>
  <c r="AB20" i="88"/>
  <c r="AA20" i="88"/>
  <c r="Z20" i="88"/>
  <c r="Y20" i="88"/>
  <c r="X20" i="88"/>
  <c r="W20" i="88"/>
  <c r="V20" i="88"/>
  <c r="U20" i="88"/>
  <c r="T20" i="88"/>
  <c r="S20" i="88"/>
  <c r="R20" i="88"/>
  <c r="Q20" i="88"/>
  <c r="P20" i="88"/>
  <c r="O20" i="88"/>
  <c r="N20" i="88"/>
  <c r="M20" i="88"/>
  <c r="L20" i="88"/>
  <c r="K20" i="88"/>
  <c r="J20" i="88"/>
  <c r="I20" i="88"/>
  <c r="H20" i="88"/>
  <c r="G20" i="88"/>
  <c r="F20" i="88"/>
  <c r="E20" i="88"/>
  <c r="D20" i="88"/>
  <c r="C20" i="88"/>
  <c r="B20" i="88"/>
  <c r="AU19" i="88"/>
  <c r="AC124" i="88" s="1"/>
  <c r="AT19" i="88"/>
  <c r="AA187" i="88" s="1"/>
  <c r="AS19" i="88"/>
  <c r="AR19" i="88"/>
  <c r="W61" i="88" s="1"/>
  <c r="AQ19" i="88"/>
  <c r="U61" i="88" s="1"/>
  <c r="AP19" i="88"/>
  <c r="AO19" i="88"/>
  <c r="Q61" i="88" s="1"/>
  <c r="AN19" i="88"/>
  <c r="AM19" i="88"/>
  <c r="M61" i="88" s="1"/>
  <c r="AL19" i="88"/>
  <c r="K61" i="88" s="1"/>
  <c r="AK19" i="88"/>
  <c r="AJ19" i="88"/>
  <c r="G61" i="88" s="1"/>
  <c r="AR18" i="88"/>
  <c r="AQ18" i="88"/>
  <c r="AP18" i="88"/>
  <c r="S122" i="88" s="1"/>
  <c r="AO18" i="88"/>
  <c r="Q59" i="88" s="1"/>
  <c r="AN18" i="88"/>
  <c r="AM18" i="88"/>
  <c r="M311" i="88" s="1"/>
  <c r="AL18" i="88"/>
  <c r="K59" i="88" s="1"/>
  <c r="AK18" i="88"/>
  <c r="AJ18" i="88"/>
  <c r="G122" i="88" s="1"/>
  <c r="AG17" i="88"/>
  <c r="AG16" i="88"/>
  <c r="AG32" i="88" s="1"/>
  <c r="G42" i="88" s="1"/>
  <c r="AG15" i="88"/>
  <c r="AU14" i="88"/>
  <c r="AC247" i="88" s="1"/>
  <c r="AT14" i="88"/>
  <c r="AS14" i="88"/>
  <c r="Y58" i="88" s="1"/>
  <c r="AR14" i="88"/>
  <c r="AQ14" i="88"/>
  <c r="AP14" i="88"/>
  <c r="S58" i="88" s="1"/>
  <c r="AO14" i="88"/>
  <c r="AN14" i="88"/>
  <c r="O58" i="88" s="1"/>
  <c r="AM14" i="88"/>
  <c r="M58" i="88" s="1"/>
  <c r="AL14" i="88"/>
  <c r="AJ14" i="88"/>
  <c r="AF14" i="88"/>
  <c r="AE14" i="88"/>
  <c r="AD14" i="88"/>
  <c r="AC14" i="88"/>
  <c r="AB14" i="88"/>
  <c r="AA14" i="88"/>
  <c r="Z14" i="88"/>
  <c r="Y14" i="88"/>
  <c r="X14" i="88"/>
  <c r="W14" i="88"/>
  <c r="V14" i="88"/>
  <c r="U14" i="88"/>
  <c r="T14" i="88"/>
  <c r="S14" i="88"/>
  <c r="R14" i="88"/>
  <c r="Q14" i="88"/>
  <c r="P14" i="88"/>
  <c r="O14" i="88"/>
  <c r="N14" i="88"/>
  <c r="M14" i="88"/>
  <c r="L14" i="88"/>
  <c r="K14" i="88"/>
  <c r="J14" i="88"/>
  <c r="I14" i="88"/>
  <c r="H14" i="88"/>
  <c r="G14" i="88"/>
  <c r="F14" i="88"/>
  <c r="E14" i="88"/>
  <c r="D14" i="88"/>
  <c r="C14" i="88"/>
  <c r="AU13" i="88"/>
  <c r="AC62" i="88" s="1"/>
  <c r="AT13" i="88"/>
  <c r="AA251" i="88" s="1"/>
  <c r="AS13" i="88"/>
  <c r="Y440" i="88" s="1"/>
  <c r="AR13" i="88"/>
  <c r="AQ13" i="88"/>
  <c r="U62" i="88" s="1"/>
  <c r="AP13" i="88"/>
  <c r="S188" i="88" s="1"/>
  <c r="AO13" i="88"/>
  <c r="Q125" i="88" s="1"/>
  <c r="AN13" i="88"/>
  <c r="AM13" i="88"/>
  <c r="AL13" i="88"/>
  <c r="K188" i="88" s="1"/>
  <c r="AJ13" i="88"/>
  <c r="G314" i="88" s="1"/>
  <c r="AF13" i="88"/>
  <c r="AE13" i="88"/>
  <c r="AD13" i="88"/>
  <c r="AC13" i="88"/>
  <c r="AB13" i="88"/>
  <c r="AA13" i="88"/>
  <c r="Z13" i="88"/>
  <c r="Y13" i="88"/>
  <c r="X13" i="88"/>
  <c r="W13" i="88"/>
  <c r="V13" i="88"/>
  <c r="U13" i="88"/>
  <c r="T13" i="88"/>
  <c r="S13" i="88"/>
  <c r="R13" i="88"/>
  <c r="Q13" i="88"/>
  <c r="P13" i="88"/>
  <c r="O13" i="88"/>
  <c r="N13" i="88"/>
  <c r="M13" i="88"/>
  <c r="L13" i="88"/>
  <c r="K13" i="88"/>
  <c r="J13" i="88"/>
  <c r="I13" i="88"/>
  <c r="H13" i="88"/>
  <c r="G13" i="88"/>
  <c r="F13" i="88"/>
  <c r="E13" i="88"/>
  <c r="D13" i="88"/>
  <c r="C13" i="88"/>
  <c r="AU12" i="88"/>
  <c r="AT12" i="88"/>
  <c r="AS12" i="88"/>
  <c r="AR12" i="88"/>
  <c r="W120" i="88" s="1"/>
  <c r="AQ12" i="88"/>
  <c r="AP12" i="88"/>
  <c r="S57" i="88" s="1"/>
  <c r="AO12" i="88"/>
  <c r="Q57" i="88" s="1"/>
  <c r="AN12" i="88"/>
  <c r="O120" i="88" s="1"/>
  <c r="AM12" i="88"/>
  <c r="AL12" i="88"/>
  <c r="K57" i="88" s="1"/>
  <c r="AJ12" i="88"/>
  <c r="G120" i="88" s="1"/>
  <c r="AU11" i="88"/>
  <c r="AC54" i="88" s="1"/>
  <c r="AT11" i="88"/>
  <c r="AS11" i="88"/>
  <c r="AR11" i="88"/>
  <c r="W117" i="88" s="1"/>
  <c r="AQ11" i="88"/>
  <c r="U54" i="88" s="1"/>
  <c r="AP11" i="88"/>
  <c r="S54" i="88" s="1"/>
  <c r="AO11" i="88"/>
  <c r="Q306" i="88" s="1"/>
  <c r="AN11" i="88"/>
  <c r="AM11" i="88"/>
  <c r="M54" i="88" s="1"/>
  <c r="AL11" i="88"/>
  <c r="AJ11" i="88"/>
  <c r="G54" i="88" s="1"/>
  <c r="AU10" i="88"/>
  <c r="AT10" i="88"/>
  <c r="AS10" i="88"/>
  <c r="AR10" i="88"/>
  <c r="W56" i="88" s="1"/>
  <c r="AQ10" i="88"/>
  <c r="AP10" i="88"/>
  <c r="S119" i="88" s="1"/>
  <c r="AO10" i="88"/>
  <c r="Q182" i="88" s="1"/>
  <c r="AN10" i="88"/>
  <c r="AM10" i="88"/>
  <c r="M119" i="88" s="1"/>
  <c r="AL10" i="88"/>
  <c r="AJ10" i="88"/>
  <c r="AU9" i="88"/>
  <c r="AT9" i="88"/>
  <c r="AS9" i="88"/>
  <c r="Y55" i="88" s="1"/>
  <c r="AR9" i="88"/>
  <c r="AQ9" i="88"/>
  <c r="U55" i="88" s="1"/>
  <c r="AP9" i="88"/>
  <c r="AO9" i="88"/>
  <c r="Q55" i="88" s="1"/>
  <c r="AN9" i="88"/>
  <c r="O118" i="88" s="1"/>
  <c r="AM9" i="88"/>
  <c r="AL9" i="88"/>
  <c r="K244" i="88" s="1"/>
  <c r="AJ9" i="88"/>
  <c r="G181" i="88" s="1"/>
  <c r="AU8" i="88"/>
  <c r="AC242" i="88" s="1"/>
  <c r="AT8" i="88"/>
  <c r="AA179" i="88" s="1"/>
  <c r="AS8" i="88"/>
  <c r="AR8" i="88"/>
  <c r="W53" i="88" s="1"/>
  <c r="AQ8" i="88"/>
  <c r="U116" i="88" s="1"/>
  <c r="AP8" i="88"/>
  <c r="S116" i="88" s="1"/>
  <c r="AO8" i="88"/>
  <c r="Q116" i="88" s="1"/>
  <c r="AN8" i="88"/>
  <c r="O305" i="88" s="1"/>
  <c r="AM8" i="88"/>
  <c r="M53" i="88" s="1"/>
  <c r="AL8" i="88"/>
  <c r="K116" i="88" s="1"/>
  <c r="AJ8" i="88"/>
  <c r="G53" i="88" s="1"/>
  <c r="AU7" i="88"/>
  <c r="AC52" i="88" s="1"/>
  <c r="AT7" i="88"/>
  <c r="AA52" i="88" s="1"/>
  <c r="AS7" i="88"/>
  <c r="Y52" i="88" s="1"/>
  <c r="AR7" i="88"/>
  <c r="W115" i="88" s="1"/>
  <c r="AQ7" i="88"/>
  <c r="AP7" i="88"/>
  <c r="S52" i="88" s="1"/>
  <c r="AO7" i="88"/>
  <c r="Q52" i="88" s="1"/>
  <c r="AN7" i="88"/>
  <c r="AM7" i="88"/>
  <c r="M52" i="88" s="1"/>
  <c r="AL7" i="88"/>
  <c r="K52" i="88" s="1"/>
  <c r="AJ7" i="88"/>
  <c r="AU6" i="88"/>
  <c r="AC51" i="88" s="1"/>
  <c r="AT6" i="88"/>
  <c r="AS6" i="88"/>
  <c r="AR6" i="88"/>
  <c r="W114" i="88" s="1"/>
  <c r="AQ6" i="88"/>
  <c r="U114" i="88" s="1"/>
  <c r="AP6" i="88"/>
  <c r="AO6" i="88"/>
  <c r="Q51" i="88" s="1"/>
  <c r="AN6" i="88"/>
  <c r="O51" i="88" s="1"/>
  <c r="AM6" i="88"/>
  <c r="M429" i="88" s="1"/>
  <c r="AL6" i="88"/>
  <c r="AJ6" i="88"/>
  <c r="G177" i="88" s="1"/>
  <c r="AU5" i="88"/>
  <c r="AC50" i="88" s="1"/>
  <c r="AT5" i="88"/>
  <c r="AA50" i="88" s="1"/>
  <c r="AS5" i="88"/>
  <c r="AR5" i="88"/>
  <c r="AQ5" i="88"/>
  <c r="U50" i="88" s="1"/>
  <c r="AP5" i="88"/>
  <c r="AO5" i="88"/>
  <c r="AN5" i="88"/>
  <c r="O50" i="88" s="1"/>
  <c r="AM5" i="88"/>
  <c r="M176" i="88" s="1"/>
  <c r="AL5" i="88"/>
  <c r="K302" i="88" s="1"/>
  <c r="AJ5" i="88"/>
  <c r="G491" i="88" s="1"/>
  <c r="B5" i="88"/>
  <c r="A7" i="88" s="1"/>
  <c r="AU4" i="88"/>
  <c r="AT4" i="88"/>
  <c r="AA174" i="88" s="1"/>
  <c r="AS4" i="88"/>
  <c r="Y48" i="88" s="1"/>
  <c r="AR4" i="88"/>
  <c r="AQ4" i="88"/>
  <c r="U111" i="88" s="1"/>
  <c r="AP4" i="88"/>
  <c r="S48" i="88" s="1"/>
  <c r="AO4" i="88"/>
  <c r="AN4" i="88"/>
  <c r="AM4" i="88"/>
  <c r="M48" i="88" s="1"/>
  <c r="AL4" i="88"/>
  <c r="AJ4" i="88"/>
  <c r="AU3" i="88"/>
  <c r="AT3" i="88"/>
  <c r="AA110" i="88" s="1"/>
  <c r="AS3" i="88"/>
  <c r="Y173" i="88" s="1"/>
  <c r="AR3" i="88"/>
  <c r="W47" i="88" s="1"/>
  <c r="AQ3" i="88"/>
  <c r="AP3" i="88"/>
  <c r="AO3" i="88"/>
  <c r="Q173" i="88" s="1"/>
  <c r="AN3" i="88"/>
  <c r="AM3" i="88"/>
  <c r="AG202" i="88" s="1"/>
  <c r="AL3" i="88"/>
  <c r="K47" i="88" s="1"/>
  <c r="AJ3" i="88"/>
  <c r="G47" i="88" s="1"/>
  <c r="D805" i="93" l="1"/>
  <c r="D31" i="93"/>
  <c r="D30" i="93"/>
  <c r="D19" i="93"/>
  <c r="C27" i="93"/>
  <c r="D27" i="93"/>
  <c r="E29" i="93"/>
  <c r="E28" i="93"/>
  <c r="E18" i="93"/>
  <c r="E12" i="93"/>
  <c r="E11" i="93"/>
  <c r="F10" i="93"/>
  <c r="Q753" i="93"/>
  <c r="Q690" i="93"/>
  <c r="D803" i="93"/>
  <c r="D802" i="93"/>
  <c r="E801" i="93"/>
  <c r="B14" i="88"/>
  <c r="B796" i="88"/>
  <c r="B13" i="88"/>
  <c r="AG34" i="88"/>
  <c r="U231" i="88"/>
  <c r="U105" i="88"/>
  <c r="U168" i="88"/>
  <c r="U42" i="88"/>
  <c r="AA47" i="88"/>
  <c r="G50" i="88"/>
  <c r="G51" i="88"/>
  <c r="AC53" i="88"/>
  <c r="G57" i="88"/>
  <c r="M59" i="88"/>
  <c r="AA61" i="88"/>
  <c r="K110" i="88"/>
  <c r="K113" i="88"/>
  <c r="S115" i="88"/>
  <c r="G117" i="88"/>
  <c r="Q119" i="88"/>
  <c r="S121" i="88"/>
  <c r="AA125" i="88"/>
  <c r="AC176" i="88"/>
  <c r="M180" i="88"/>
  <c r="Y184" i="88"/>
  <c r="S241" i="88"/>
  <c r="M250" i="88"/>
  <c r="AG404" i="88"/>
  <c r="AG467" i="88"/>
  <c r="S633" i="88"/>
  <c r="AE633" i="88" s="1"/>
  <c r="AG664" i="88"/>
  <c r="K50" i="88"/>
  <c r="Q53" i="88"/>
  <c r="O55" i="88"/>
  <c r="Q56" i="88"/>
  <c r="AC61" i="88"/>
  <c r="AA62" i="88"/>
  <c r="Q110" i="88"/>
  <c r="AA113" i="88"/>
  <c r="G118" i="88"/>
  <c r="W124" i="88"/>
  <c r="S185" i="88"/>
  <c r="AG222" i="88"/>
  <c r="M43" i="88" s="1"/>
  <c r="Y251" i="88"/>
  <c r="AG286" i="88"/>
  <c r="Q47" i="88"/>
  <c r="W51" i="88"/>
  <c r="U53" i="88"/>
  <c r="S56" i="88"/>
  <c r="K62" i="88"/>
  <c r="Y110" i="88"/>
  <c r="AC113" i="88"/>
  <c r="K118" i="88"/>
  <c r="AG152" i="88"/>
  <c r="W177" i="88"/>
  <c r="O181" i="88"/>
  <c r="AG285" i="88"/>
  <c r="O43" i="88" s="1"/>
  <c r="AA673" i="88"/>
  <c r="U48" i="88"/>
  <c r="AA53" i="88"/>
  <c r="W54" i="88"/>
  <c r="W57" i="88"/>
  <c r="Q62" i="88"/>
  <c r="M241" i="88"/>
  <c r="S306" i="88"/>
  <c r="AG530" i="88"/>
  <c r="U7" i="88"/>
  <c r="Z7" i="88" s="1"/>
  <c r="AC677" i="88"/>
  <c r="AG706" i="88"/>
  <c r="AC551" i="88"/>
  <c r="AC614" i="88"/>
  <c r="AC488" i="88"/>
  <c r="AC740" i="88"/>
  <c r="AC425" i="88"/>
  <c r="AC299" i="88"/>
  <c r="AC173" i="88"/>
  <c r="AC236" i="88"/>
  <c r="AC362" i="88"/>
  <c r="AC110" i="88"/>
  <c r="AC47" i="88"/>
  <c r="O628" i="88"/>
  <c r="O754" i="88"/>
  <c r="O565" i="88"/>
  <c r="O691" i="88"/>
  <c r="O439" i="88"/>
  <c r="O502" i="88"/>
  <c r="O376" i="88"/>
  <c r="O313" i="88"/>
  <c r="O124" i="88"/>
  <c r="O187" i="88"/>
  <c r="O250" i="88"/>
  <c r="O61" i="88"/>
  <c r="U685" i="88"/>
  <c r="U622" i="88"/>
  <c r="U748" i="88"/>
  <c r="U559" i="88"/>
  <c r="U496" i="88"/>
  <c r="U370" i="88"/>
  <c r="U244" i="88"/>
  <c r="U433" i="88"/>
  <c r="U181" i="88"/>
  <c r="U118" i="88"/>
  <c r="U307" i="88"/>
  <c r="Y744" i="88"/>
  <c r="Y681" i="88"/>
  <c r="Y618" i="88"/>
  <c r="Y429" i="88"/>
  <c r="Y555" i="88"/>
  <c r="Y492" i="88"/>
  <c r="Y366" i="88"/>
  <c r="Y303" i="88"/>
  <c r="Y177" i="88"/>
  <c r="Y240" i="88"/>
  <c r="Y114" i="88"/>
  <c r="Y746" i="88"/>
  <c r="Y683" i="88"/>
  <c r="Y620" i="88"/>
  <c r="Y557" i="88"/>
  <c r="Y494" i="88"/>
  <c r="Y368" i="88"/>
  <c r="Y305" i="88"/>
  <c r="Y431" i="88"/>
  <c r="Y179" i="88"/>
  <c r="Y242" i="88"/>
  <c r="Y116" i="88"/>
  <c r="Y53" i="88"/>
  <c r="O747" i="88"/>
  <c r="O684" i="88"/>
  <c r="O621" i="88"/>
  <c r="O432" i="88"/>
  <c r="O369" i="88"/>
  <c r="O558" i="88"/>
  <c r="O495" i="88"/>
  <c r="O306" i="88"/>
  <c r="O180" i="88"/>
  <c r="O243" i="88"/>
  <c r="O117" i="88"/>
  <c r="S740" i="88"/>
  <c r="S677" i="88"/>
  <c r="S614" i="88"/>
  <c r="S425" i="88"/>
  <c r="S551" i="88"/>
  <c r="AG391" i="88"/>
  <c r="S488" i="88"/>
  <c r="S362" i="88"/>
  <c r="S299" i="88"/>
  <c r="S173" i="88"/>
  <c r="S110" i="88"/>
  <c r="AC678" i="88"/>
  <c r="AC741" i="88"/>
  <c r="AC615" i="88"/>
  <c r="AC552" i="88"/>
  <c r="AC489" i="88"/>
  <c r="AC363" i="88"/>
  <c r="AC426" i="88"/>
  <c r="AC300" i="88"/>
  <c r="AC174" i="88"/>
  <c r="AC237" i="88"/>
  <c r="AC111" i="88"/>
  <c r="K744" i="88"/>
  <c r="K618" i="88"/>
  <c r="K555" i="88"/>
  <c r="K681" i="88"/>
  <c r="K429" i="88"/>
  <c r="K366" i="88"/>
  <c r="K114" i="88"/>
  <c r="K240" i="88"/>
  <c r="K177" i="88"/>
  <c r="K492" i="88"/>
  <c r="K303" i="88"/>
  <c r="K51" i="88"/>
  <c r="K746" i="88"/>
  <c r="K683" i="88"/>
  <c r="K620" i="88"/>
  <c r="K557" i="88"/>
  <c r="K431" i="88"/>
  <c r="K494" i="88"/>
  <c r="K305" i="88"/>
  <c r="K368" i="88"/>
  <c r="K242" i="88"/>
  <c r="K179" i="88"/>
  <c r="O749" i="88"/>
  <c r="O686" i="88"/>
  <c r="O623" i="88"/>
  <c r="O560" i="88"/>
  <c r="O497" i="88"/>
  <c r="O371" i="88"/>
  <c r="O308" i="88"/>
  <c r="O434" i="88"/>
  <c r="O245" i="88"/>
  <c r="O182" i="88"/>
  <c r="O119" i="88"/>
  <c r="O56" i="88"/>
  <c r="O680" i="88"/>
  <c r="O743" i="88"/>
  <c r="O617" i="88"/>
  <c r="O554" i="88"/>
  <c r="O491" i="88"/>
  <c r="O365" i="88"/>
  <c r="O428" i="88"/>
  <c r="O302" i="88"/>
  <c r="O176" i="88"/>
  <c r="O113" i="88"/>
  <c r="S681" i="88"/>
  <c r="S744" i="88"/>
  <c r="S618" i="88"/>
  <c r="S555" i="88"/>
  <c r="S492" i="88"/>
  <c r="S429" i="88"/>
  <c r="S366" i="88"/>
  <c r="S303" i="88"/>
  <c r="S177" i="88"/>
  <c r="S240" i="88"/>
  <c r="S114" i="88"/>
  <c r="S51" i="88"/>
  <c r="O682" i="88"/>
  <c r="O745" i="88"/>
  <c r="O619" i="88"/>
  <c r="O556" i="88"/>
  <c r="O493" i="88"/>
  <c r="O241" i="88"/>
  <c r="O430" i="88"/>
  <c r="O178" i="88"/>
  <c r="O304" i="88"/>
  <c r="O367" i="88"/>
  <c r="S683" i="88"/>
  <c r="S746" i="88"/>
  <c r="S620" i="88"/>
  <c r="S557" i="88"/>
  <c r="S494" i="88"/>
  <c r="S368" i="88"/>
  <c r="S242" i="88"/>
  <c r="S431" i="88"/>
  <c r="S305" i="88"/>
  <c r="S53" i="88"/>
  <c r="S179" i="88"/>
  <c r="W686" i="88"/>
  <c r="W749" i="88"/>
  <c r="W623" i="88"/>
  <c r="W560" i="88"/>
  <c r="W497" i="88"/>
  <c r="W245" i="88"/>
  <c r="W182" i="88"/>
  <c r="W308" i="88"/>
  <c r="W119" i="88"/>
  <c r="W434" i="88"/>
  <c r="Y684" i="88"/>
  <c r="Y747" i="88"/>
  <c r="Y621" i="88"/>
  <c r="Y558" i="88"/>
  <c r="Y495" i="88"/>
  <c r="Y432" i="88"/>
  <c r="Y369" i="88"/>
  <c r="Y306" i="88"/>
  <c r="Y180" i="88"/>
  <c r="Y243" i="88"/>
  <c r="Y54" i="88"/>
  <c r="Y117" i="88"/>
  <c r="M750" i="88"/>
  <c r="M687" i="88"/>
  <c r="M624" i="88"/>
  <c r="M561" i="88"/>
  <c r="M498" i="88"/>
  <c r="M435" i="88"/>
  <c r="M372" i="88"/>
  <c r="M183" i="88"/>
  <c r="M309" i="88"/>
  <c r="M120" i="88"/>
  <c r="M246" i="88"/>
  <c r="M57" i="88"/>
  <c r="S755" i="88"/>
  <c r="S629" i="88"/>
  <c r="S692" i="88"/>
  <c r="S566" i="88"/>
  <c r="S503" i="88"/>
  <c r="S377" i="88"/>
  <c r="S314" i="88"/>
  <c r="S251" i="88"/>
  <c r="S440" i="88"/>
  <c r="S125" i="88"/>
  <c r="S62" i="88"/>
  <c r="G751" i="88"/>
  <c r="G688" i="88"/>
  <c r="G625" i="88"/>
  <c r="G562" i="88"/>
  <c r="G499" i="88"/>
  <c r="G373" i="88"/>
  <c r="G310" i="88"/>
  <c r="G436" i="88"/>
  <c r="G184" i="88"/>
  <c r="G247" i="88"/>
  <c r="G121" i="88"/>
  <c r="G58" i="88"/>
  <c r="AG33" i="88"/>
  <c r="Y51" i="88"/>
  <c r="Y111" i="88"/>
  <c r="O239" i="88"/>
  <c r="W371" i="88"/>
  <c r="M110" i="88"/>
  <c r="O740" i="88"/>
  <c r="O614" i="88"/>
  <c r="O677" i="88"/>
  <c r="O551" i="88"/>
  <c r="O488" i="88"/>
  <c r="O425" i="88"/>
  <c r="O362" i="88"/>
  <c r="O299" i="88"/>
  <c r="O173" i="88"/>
  <c r="O236" i="88"/>
  <c r="O47" i="88"/>
  <c r="O110" i="88"/>
  <c r="AA686" i="88"/>
  <c r="AA749" i="88"/>
  <c r="AA560" i="88"/>
  <c r="AA497" i="88"/>
  <c r="AA371" i="88"/>
  <c r="AA434" i="88"/>
  <c r="AA623" i="88"/>
  <c r="AA182" i="88"/>
  <c r="AA119" i="88"/>
  <c r="AA308" i="88"/>
  <c r="AA245" i="88"/>
  <c r="W755" i="88"/>
  <c r="W692" i="88"/>
  <c r="W566" i="88"/>
  <c r="W503" i="88"/>
  <c r="W629" i="88"/>
  <c r="W440" i="88"/>
  <c r="W377" i="88"/>
  <c r="W188" i="88"/>
  <c r="W251" i="88"/>
  <c r="W314" i="88"/>
  <c r="W125" i="88"/>
  <c r="W62" i="88"/>
  <c r="Y60" i="88"/>
  <c r="U682" i="88"/>
  <c r="U745" i="88"/>
  <c r="U556" i="88"/>
  <c r="U619" i="88"/>
  <c r="U493" i="88"/>
  <c r="U430" i="88"/>
  <c r="U304" i="88"/>
  <c r="U178" i="88"/>
  <c r="U367" i="88"/>
  <c r="U241" i="88"/>
  <c r="U52" i="88"/>
  <c r="U115" i="88"/>
  <c r="G755" i="88"/>
  <c r="G692" i="88"/>
  <c r="G629" i="88"/>
  <c r="G566" i="88"/>
  <c r="G503" i="88"/>
  <c r="G440" i="88"/>
  <c r="G377" i="88"/>
  <c r="G188" i="88"/>
  <c r="G62" i="88"/>
  <c r="G251" i="88"/>
  <c r="I752" i="88"/>
  <c r="I689" i="88"/>
  <c r="I626" i="88"/>
  <c r="I563" i="88"/>
  <c r="I500" i="88"/>
  <c r="I437" i="88"/>
  <c r="I311" i="88"/>
  <c r="I374" i="88"/>
  <c r="I185" i="88"/>
  <c r="I248" i="88"/>
  <c r="I59" i="88"/>
  <c r="I122" i="88"/>
  <c r="S47" i="88"/>
  <c r="U740" i="88"/>
  <c r="U677" i="88"/>
  <c r="U614" i="88"/>
  <c r="U551" i="88"/>
  <c r="AG454" i="88"/>
  <c r="U488" i="88"/>
  <c r="U425" i="88"/>
  <c r="U362" i="88"/>
  <c r="U110" i="88"/>
  <c r="U236" i="88"/>
  <c r="U299" i="88"/>
  <c r="U173" i="88"/>
  <c r="U47" i="88"/>
  <c r="O678" i="88"/>
  <c r="O552" i="88"/>
  <c r="O741" i="88"/>
  <c r="O615" i="88"/>
  <c r="O489" i="88"/>
  <c r="O426" i="88"/>
  <c r="O300" i="88"/>
  <c r="O174" i="88"/>
  <c r="O237" i="88"/>
  <c r="O363" i="88"/>
  <c r="O111" i="88"/>
  <c r="O48" i="88"/>
  <c r="M681" i="88"/>
  <c r="M744" i="88"/>
  <c r="M618" i="88"/>
  <c r="M555" i="88"/>
  <c r="M492" i="88"/>
  <c r="M366" i="88"/>
  <c r="M240" i="88"/>
  <c r="M177" i="88"/>
  <c r="M303" i="88"/>
  <c r="M114" i="88"/>
  <c r="S747" i="88"/>
  <c r="S684" i="88"/>
  <c r="S621" i="88"/>
  <c r="S558" i="88"/>
  <c r="S495" i="88"/>
  <c r="S432" i="88"/>
  <c r="S243" i="88"/>
  <c r="S369" i="88"/>
  <c r="S180" i="88"/>
  <c r="M755" i="88"/>
  <c r="M692" i="88"/>
  <c r="M629" i="88"/>
  <c r="M440" i="88"/>
  <c r="M566" i="88"/>
  <c r="M503" i="88"/>
  <c r="M377" i="88"/>
  <c r="M314" i="88"/>
  <c r="M251" i="88"/>
  <c r="M125" i="88"/>
  <c r="M188" i="88"/>
  <c r="S688" i="88"/>
  <c r="S625" i="88"/>
  <c r="S751" i="88"/>
  <c r="S562" i="88"/>
  <c r="S499" i="88"/>
  <c r="S373" i="88"/>
  <c r="S310" i="88"/>
  <c r="S436" i="88"/>
  <c r="S184" i="88"/>
  <c r="S247" i="88"/>
  <c r="M51" i="88"/>
  <c r="K53" i="88"/>
  <c r="M677" i="88"/>
  <c r="M740" i="88"/>
  <c r="M614" i="88"/>
  <c r="M551" i="88"/>
  <c r="M488" i="88"/>
  <c r="M425" i="88"/>
  <c r="M362" i="88"/>
  <c r="M299" i="88"/>
  <c r="M173" i="88"/>
  <c r="M236" i="88"/>
  <c r="M47" i="88"/>
  <c r="G615" i="88"/>
  <c r="G552" i="88"/>
  <c r="G741" i="88"/>
  <c r="G678" i="88"/>
  <c r="G426" i="88"/>
  <c r="G489" i="88"/>
  <c r="G363" i="88"/>
  <c r="G111" i="88"/>
  <c r="G174" i="88"/>
  <c r="G300" i="88"/>
  <c r="G237" i="88"/>
  <c r="G48" i="88"/>
  <c r="W741" i="88"/>
  <c r="W678" i="88"/>
  <c r="W615" i="88"/>
  <c r="W552" i="88"/>
  <c r="W489" i="88"/>
  <c r="W363" i="88"/>
  <c r="W426" i="88"/>
  <c r="W111" i="88"/>
  <c r="W237" i="88"/>
  <c r="W300" i="88"/>
  <c r="W174" i="88"/>
  <c r="W48" i="88"/>
  <c r="Q680" i="88"/>
  <c r="Q743" i="88"/>
  <c r="Q554" i="88"/>
  <c r="Q617" i="88"/>
  <c r="Q491" i="88"/>
  <c r="Q428" i="88"/>
  <c r="Q365" i="88"/>
  <c r="Q302" i="88"/>
  <c r="Q176" i="88"/>
  <c r="Q239" i="88"/>
  <c r="Q113" i="88"/>
  <c r="Q50" i="88"/>
  <c r="S748" i="88"/>
  <c r="S559" i="88"/>
  <c r="S622" i="88"/>
  <c r="S685" i="88"/>
  <c r="S433" i="88"/>
  <c r="S370" i="88"/>
  <c r="S496" i="88"/>
  <c r="S118" i="88"/>
  <c r="S244" i="88"/>
  <c r="S181" i="88"/>
  <c r="S307" i="88"/>
  <c r="S55" i="88"/>
  <c r="G686" i="88"/>
  <c r="G623" i="88"/>
  <c r="G749" i="88"/>
  <c r="G560" i="88"/>
  <c r="G497" i="88"/>
  <c r="G434" i="88"/>
  <c r="G371" i="88"/>
  <c r="G245" i="88"/>
  <c r="G182" i="88"/>
  <c r="G308" i="88"/>
  <c r="G119" i="88"/>
  <c r="K747" i="88"/>
  <c r="K684" i="88"/>
  <c r="K621" i="88"/>
  <c r="K558" i="88"/>
  <c r="K495" i="88"/>
  <c r="K432" i="88"/>
  <c r="K369" i="88"/>
  <c r="K306" i="88"/>
  <c r="K243" i="88"/>
  <c r="K180" i="88"/>
  <c r="K117" i="88"/>
  <c r="K54" i="88"/>
  <c r="AA747" i="88"/>
  <c r="AA684" i="88"/>
  <c r="AA621" i="88"/>
  <c r="AA558" i="88"/>
  <c r="AA495" i="88"/>
  <c r="AA432" i="88"/>
  <c r="AA369" i="88"/>
  <c r="AA306" i="88"/>
  <c r="AA180" i="88"/>
  <c r="AA243" i="88"/>
  <c r="AA54" i="88"/>
  <c r="AA117" i="88"/>
  <c r="AG13" i="88"/>
  <c r="K751" i="88"/>
  <c r="K688" i="88"/>
  <c r="K436" i="88"/>
  <c r="K499" i="88"/>
  <c r="K625" i="88"/>
  <c r="K562" i="88"/>
  <c r="K310" i="88"/>
  <c r="K184" i="88"/>
  <c r="K373" i="88"/>
  <c r="K247" i="88"/>
  <c r="K121" i="88"/>
  <c r="AA751" i="88"/>
  <c r="AA688" i="88"/>
  <c r="AA625" i="88"/>
  <c r="AA436" i="88"/>
  <c r="AA373" i="88"/>
  <c r="AA310" i="88"/>
  <c r="AA184" i="88"/>
  <c r="AA247" i="88"/>
  <c r="AA499" i="88"/>
  <c r="AA562" i="88"/>
  <c r="AA121" i="88"/>
  <c r="U689" i="88"/>
  <c r="U752" i="88"/>
  <c r="U626" i="88"/>
  <c r="U563" i="88"/>
  <c r="U500" i="88"/>
  <c r="U374" i="88"/>
  <c r="U311" i="88"/>
  <c r="U437" i="88"/>
  <c r="U185" i="88"/>
  <c r="U248" i="88"/>
  <c r="U122" i="88"/>
  <c r="AV19" i="88"/>
  <c r="AV18" i="88"/>
  <c r="AA56" i="88"/>
  <c r="AA58" i="88"/>
  <c r="G125" i="88"/>
  <c r="M678" i="88"/>
  <c r="M741" i="88"/>
  <c r="M615" i="88"/>
  <c r="M552" i="88"/>
  <c r="M489" i="88"/>
  <c r="M363" i="88"/>
  <c r="M426" i="88"/>
  <c r="M300" i="88"/>
  <c r="M174" i="88"/>
  <c r="M237" i="88"/>
  <c r="M111" i="88"/>
  <c r="W743" i="88"/>
  <c r="W680" i="88"/>
  <c r="W617" i="88"/>
  <c r="W428" i="88"/>
  <c r="W554" i="88"/>
  <c r="W491" i="88"/>
  <c r="W365" i="88"/>
  <c r="W239" i="88"/>
  <c r="W302" i="88"/>
  <c r="W176" i="88"/>
  <c r="W113" i="88"/>
  <c r="AA744" i="88"/>
  <c r="AA681" i="88"/>
  <c r="AA618" i="88"/>
  <c r="AA555" i="88"/>
  <c r="AA492" i="88"/>
  <c r="AA429" i="88"/>
  <c r="AA366" i="88"/>
  <c r="AA114" i="88"/>
  <c r="AA240" i="88"/>
  <c r="AA303" i="88"/>
  <c r="AA177" i="88"/>
  <c r="AA51" i="88"/>
  <c r="W745" i="88"/>
  <c r="W682" i="88"/>
  <c r="W619" i="88"/>
  <c r="W493" i="88"/>
  <c r="W304" i="88"/>
  <c r="W430" i="88"/>
  <c r="W367" i="88"/>
  <c r="W178" i="88"/>
  <c r="W556" i="88"/>
  <c r="W241" i="88"/>
  <c r="W52" i="88"/>
  <c r="U750" i="88"/>
  <c r="U561" i="88"/>
  <c r="U687" i="88"/>
  <c r="U624" i="88"/>
  <c r="U435" i="88"/>
  <c r="U498" i="88"/>
  <c r="U309" i="88"/>
  <c r="U120" i="88"/>
  <c r="U246" i="88"/>
  <c r="U372" i="88"/>
  <c r="U183" i="88"/>
  <c r="U57" i="88"/>
  <c r="AC681" i="88"/>
  <c r="AC555" i="88"/>
  <c r="AC744" i="88"/>
  <c r="AC492" i="88"/>
  <c r="AC429" i="88"/>
  <c r="AC618" i="88"/>
  <c r="AC366" i="88"/>
  <c r="AC240" i="88"/>
  <c r="AC303" i="88"/>
  <c r="AC177" i="88"/>
  <c r="AC114" i="88"/>
  <c r="G735" i="88"/>
  <c r="G672" i="88"/>
  <c r="G546" i="88"/>
  <c r="G609" i="88"/>
  <c r="G420" i="88"/>
  <c r="G483" i="88"/>
  <c r="G357" i="88"/>
  <c r="G294" i="88"/>
  <c r="G231" i="88"/>
  <c r="G168" i="88"/>
  <c r="G105" i="88"/>
  <c r="W677" i="88"/>
  <c r="W740" i="88"/>
  <c r="W551" i="88"/>
  <c r="AG517" i="88"/>
  <c r="W488" i="88"/>
  <c r="W425" i="88"/>
  <c r="W362" i="88"/>
  <c r="W236" i="88"/>
  <c r="W299" i="88"/>
  <c r="W173" i="88"/>
  <c r="W614" i="88"/>
  <c r="W110" i="88"/>
  <c r="Q741" i="88"/>
  <c r="Q678" i="88"/>
  <c r="Q615" i="88"/>
  <c r="Q489" i="88"/>
  <c r="Q552" i="88"/>
  <c r="Q300" i="88"/>
  <c r="Q426" i="88"/>
  <c r="Q174" i="88"/>
  <c r="Q363" i="88"/>
  <c r="Q237" i="88"/>
  <c r="Q48" i="88"/>
  <c r="Q111" i="88"/>
  <c r="K745" i="88"/>
  <c r="K682" i="88"/>
  <c r="K619" i="88"/>
  <c r="K430" i="88"/>
  <c r="K367" i="88"/>
  <c r="K493" i="88"/>
  <c r="K556" i="88"/>
  <c r="K304" i="88"/>
  <c r="K241" i="88"/>
  <c r="K178" i="88"/>
  <c r="K115" i="88"/>
  <c r="AA745" i="88"/>
  <c r="AA682" i="88"/>
  <c r="AA619" i="88"/>
  <c r="AA430" i="88"/>
  <c r="AA556" i="88"/>
  <c r="AA493" i="88"/>
  <c r="AA367" i="88"/>
  <c r="AA241" i="88"/>
  <c r="AA304" i="88"/>
  <c r="AA178" i="88"/>
  <c r="AA115" i="88"/>
  <c r="O620" i="88"/>
  <c r="O746" i="88"/>
  <c r="O557" i="88"/>
  <c r="O683" i="88"/>
  <c r="O431" i="88"/>
  <c r="O494" i="88"/>
  <c r="O116" i="88"/>
  <c r="O242" i="88"/>
  <c r="O368" i="88"/>
  <c r="O179" i="88"/>
  <c r="O53" i="88"/>
  <c r="M748" i="88"/>
  <c r="M685" i="88"/>
  <c r="M622" i="88"/>
  <c r="M559" i="88"/>
  <c r="M433" i="88"/>
  <c r="M496" i="88"/>
  <c r="M307" i="88"/>
  <c r="M181" i="88"/>
  <c r="M370" i="88"/>
  <c r="M55" i="88"/>
  <c r="M118" i="88"/>
  <c r="M244" i="88"/>
  <c r="AC748" i="88"/>
  <c r="AC685" i="88"/>
  <c r="AC622" i="88"/>
  <c r="AC559" i="88"/>
  <c r="AC496" i="88"/>
  <c r="AC433" i="88"/>
  <c r="AC370" i="88"/>
  <c r="AC307" i="88"/>
  <c r="AC181" i="88"/>
  <c r="AC244" i="88"/>
  <c r="AC55" i="88"/>
  <c r="AC118" i="88"/>
  <c r="O755" i="88"/>
  <c r="O566" i="88"/>
  <c r="O692" i="88"/>
  <c r="O629" i="88"/>
  <c r="O440" i="88"/>
  <c r="O503" i="88"/>
  <c r="O314" i="88"/>
  <c r="O125" i="88"/>
  <c r="O251" i="88"/>
  <c r="O188" i="88"/>
  <c r="O377" i="88"/>
  <c r="O62" i="88"/>
  <c r="O689" i="88"/>
  <c r="O563" i="88"/>
  <c r="O752" i="88"/>
  <c r="O500" i="88"/>
  <c r="O626" i="88"/>
  <c r="O374" i="88"/>
  <c r="O437" i="88"/>
  <c r="O122" i="88"/>
  <c r="O248" i="88"/>
  <c r="O185" i="88"/>
  <c r="O59" i="88"/>
  <c r="I754" i="88"/>
  <c r="I691" i="88"/>
  <c r="I628" i="88"/>
  <c r="I565" i="88"/>
  <c r="I502" i="88"/>
  <c r="I376" i="88"/>
  <c r="I313" i="88"/>
  <c r="I439" i="88"/>
  <c r="I250" i="88"/>
  <c r="I187" i="88"/>
  <c r="I124" i="88"/>
  <c r="I61" i="88"/>
  <c r="Y754" i="88"/>
  <c r="Y691" i="88"/>
  <c r="Y628" i="88"/>
  <c r="Y565" i="88"/>
  <c r="Y502" i="88"/>
  <c r="Y439" i="88"/>
  <c r="Y313" i="88"/>
  <c r="Y376" i="88"/>
  <c r="Y187" i="88"/>
  <c r="Y124" i="88"/>
  <c r="Y250" i="88"/>
  <c r="Y61" i="88"/>
  <c r="AC48" i="88"/>
  <c r="W50" i="88"/>
  <c r="O52" i="88"/>
  <c r="G56" i="88"/>
  <c r="S236" i="88"/>
  <c r="O311" i="88"/>
  <c r="U744" i="88"/>
  <c r="U681" i="88"/>
  <c r="U618" i="88"/>
  <c r="U555" i="88"/>
  <c r="U492" i="88"/>
  <c r="U429" i="88"/>
  <c r="U366" i="88"/>
  <c r="U303" i="88"/>
  <c r="U177" i="88"/>
  <c r="U240" i="88"/>
  <c r="U51" i="88"/>
  <c r="M736" i="88"/>
  <c r="M673" i="88"/>
  <c r="M610" i="88"/>
  <c r="M421" i="88"/>
  <c r="M484" i="88"/>
  <c r="M358" i="88"/>
  <c r="M547" i="88"/>
  <c r="M169" i="88"/>
  <c r="M232" i="88"/>
  <c r="M295" i="88"/>
  <c r="M106" i="88"/>
  <c r="Y741" i="88"/>
  <c r="Y678" i="88"/>
  <c r="Y552" i="88"/>
  <c r="Y489" i="88"/>
  <c r="Y363" i="88"/>
  <c r="Y426" i="88"/>
  <c r="Y237" i="88"/>
  <c r="Y615" i="88"/>
  <c r="Y300" i="88"/>
  <c r="Y174" i="88"/>
  <c r="K749" i="88"/>
  <c r="K686" i="88"/>
  <c r="K623" i="88"/>
  <c r="K560" i="88"/>
  <c r="K497" i="88"/>
  <c r="K371" i="88"/>
  <c r="K434" i="88"/>
  <c r="K308" i="88"/>
  <c r="K182" i="88"/>
  <c r="K245" i="88"/>
  <c r="K119" i="88"/>
  <c r="Q750" i="88"/>
  <c r="Q687" i="88"/>
  <c r="Q561" i="88"/>
  <c r="Q624" i="88"/>
  <c r="Q435" i="88"/>
  <c r="Q498" i="88"/>
  <c r="Q372" i="88"/>
  <c r="Q309" i="88"/>
  <c r="Q246" i="88"/>
  <c r="Q120" i="88"/>
  <c r="Q183" i="88"/>
  <c r="U59" i="88"/>
  <c r="U743" i="88"/>
  <c r="U680" i="88"/>
  <c r="U554" i="88"/>
  <c r="U617" i="88"/>
  <c r="U428" i="88"/>
  <c r="U491" i="88"/>
  <c r="U302" i="88"/>
  <c r="U239" i="88"/>
  <c r="U365" i="88"/>
  <c r="U113" i="88"/>
  <c r="U176" i="88"/>
  <c r="S628" i="88"/>
  <c r="S691" i="88"/>
  <c r="S754" i="88"/>
  <c r="S565" i="88"/>
  <c r="S502" i="88"/>
  <c r="S376" i="88"/>
  <c r="S439" i="88"/>
  <c r="S250" i="88"/>
  <c r="S313" i="88"/>
  <c r="S124" i="88"/>
  <c r="S187" i="88"/>
  <c r="S61" i="88"/>
  <c r="G743" i="88"/>
  <c r="G680" i="88"/>
  <c r="G617" i="88"/>
  <c r="G428" i="88"/>
  <c r="G365" i="88"/>
  <c r="G554" i="88"/>
  <c r="G302" i="88"/>
  <c r="G176" i="88"/>
  <c r="G239" i="88"/>
  <c r="G113" i="88"/>
  <c r="AA746" i="88"/>
  <c r="AA683" i="88"/>
  <c r="AA557" i="88"/>
  <c r="AA431" i="88"/>
  <c r="AA620" i="88"/>
  <c r="AA368" i="88"/>
  <c r="AA494" i="88"/>
  <c r="AA305" i="88"/>
  <c r="AA116" i="88"/>
  <c r="AA242" i="88"/>
  <c r="Y685" i="88"/>
  <c r="Y748" i="88"/>
  <c r="Y622" i="88"/>
  <c r="Y559" i="88"/>
  <c r="Y496" i="88"/>
  <c r="Y370" i="88"/>
  <c r="Y433" i="88"/>
  <c r="Y307" i="88"/>
  <c r="Y244" i="88"/>
  <c r="Y181" i="88"/>
  <c r="Y118" i="88"/>
  <c r="Q751" i="88"/>
  <c r="Q625" i="88"/>
  <c r="Q688" i="88"/>
  <c r="Q562" i="88"/>
  <c r="Q499" i="88"/>
  <c r="Q373" i="88"/>
  <c r="Q436" i="88"/>
  <c r="Q247" i="88"/>
  <c r="Q310" i="88"/>
  <c r="Q184" i="88"/>
  <c r="Q58" i="88"/>
  <c r="Q121" i="88"/>
  <c r="Y743" i="88"/>
  <c r="Y680" i="88"/>
  <c r="Y617" i="88"/>
  <c r="Y554" i="88"/>
  <c r="Y491" i="88"/>
  <c r="Y365" i="88"/>
  <c r="Y428" i="88"/>
  <c r="Y113" i="88"/>
  <c r="Y239" i="88"/>
  <c r="Y302" i="88"/>
  <c r="Y176" i="88"/>
  <c r="Y50" i="88"/>
  <c r="G745" i="88"/>
  <c r="G682" i="88"/>
  <c r="G619" i="88"/>
  <c r="G556" i="88"/>
  <c r="G493" i="88"/>
  <c r="G367" i="88"/>
  <c r="G304" i="88"/>
  <c r="G241" i="88"/>
  <c r="G178" i="88"/>
  <c r="G430" i="88"/>
  <c r="G115" i="88"/>
  <c r="G52" i="88"/>
  <c r="AC755" i="88"/>
  <c r="AC692" i="88"/>
  <c r="AC440" i="88"/>
  <c r="AC629" i="88"/>
  <c r="AC566" i="88"/>
  <c r="AC503" i="88"/>
  <c r="AC314" i="88"/>
  <c r="AC125" i="88"/>
  <c r="AC377" i="88"/>
  <c r="AC251" i="88"/>
  <c r="AC188" i="88"/>
  <c r="G740" i="88"/>
  <c r="G614" i="88"/>
  <c r="G551" i="88"/>
  <c r="G677" i="88"/>
  <c r="G488" i="88"/>
  <c r="G362" i="88"/>
  <c r="G236" i="88"/>
  <c r="G425" i="88"/>
  <c r="G173" i="88"/>
  <c r="G110" i="88"/>
  <c r="G299" i="88"/>
  <c r="AP28" i="88"/>
  <c r="P7" i="88"/>
  <c r="U623" i="88"/>
  <c r="U749" i="88"/>
  <c r="U560" i="88"/>
  <c r="U686" i="88"/>
  <c r="U434" i="88"/>
  <c r="U497" i="88"/>
  <c r="U371" i="88"/>
  <c r="U308" i="88"/>
  <c r="U119" i="88"/>
  <c r="U182" i="88"/>
  <c r="U245" i="88"/>
  <c r="U56" i="88"/>
  <c r="K687" i="88"/>
  <c r="K750" i="88"/>
  <c r="K624" i="88"/>
  <c r="K561" i="88"/>
  <c r="K498" i="88"/>
  <c r="K372" i="88"/>
  <c r="K435" i="88"/>
  <c r="K183" i="88"/>
  <c r="K309" i="88"/>
  <c r="K246" i="88"/>
  <c r="K120" i="88"/>
  <c r="W751" i="88"/>
  <c r="W688" i="88"/>
  <c r="W625" i="88"/>
  <c r="W562" i="88"/>
  <c r="W499" i="88"/>
  <c r="W436" i="88"/>
  <c r="W373" i="88"/>
  <c r="W310" i="88"/>
  <c r="W247" i="88"/>
  <c r="W184" i="88"/>
  <c r="W121" i="88"/>
  <c r="W58" i="88"/>
  <c r="Q752" i="88"/>
  <c r="Q689" i="88"/>
  <c r="Q626" i="88"/>
  <c r="Q563" i="88"/>
  <c r="Q500" i="88"/>
  <c r="Q374" i="88"/>
  <c r="Q437" i="88"/>
  <c r="Q248" i="88"/>
  <c r="Q185" i="88"/>
  <c r="Q311" i="88"/>
  <c r="Q122" i="88"/>
  <c r="K754" i="88"/>
  <c r="K565" i="88"/>
  <c r="K628" i="88"/>
  <c r="K439" i="88"/>
  <c r="K691" i="88"/>
  <c r="K376" i="88"/>
  <c r="K313" i="88"/>
  <c r="K502" i="88"/>
  <c r="K250" i="88"/>
  <c r="K187" i="88"/>
  <c r="K124" i="88"/>
  <c r="AA754" i="88"/>
  <c r="AA691" i="88"/>
  <c r="AA565" i="88"/>
  <c r="AA628" i="88"/>
  <c r="AA439" i="88"/>
  <c r="AA502" i="88"/>
  <c r="AA376" i="88"/>
  <c r="AA313" i="88"/>
  <c r="AA250" i="88"/>
  <c r="AA124" i="88"/>
  <c r="AG26" i="88"/>
  <c r="O54" i="88"/>
  <c r="K56" i="88"/>
  <c r="K58" i="88"/>
  <c r="M62" i="88"/>
  <c r="O115" i="88"/>
  <c r="S117" i="88"/>
  <c r="AG265" i="88"/>
  <c r="Q305" i="88"/>
  <c r="Q740" i="88"/>
  <c r="Q677" i="88"/>
  <c r="Q551" i="88"/>
  <c r="Q425" i="88"/>
  <c r="Q614" i="88"/>
  <c r="AG328" i="88"/>
  <c r="Q362" i="88"/>
  <c r="Q299" i="88"/>
  <c r="Q488" i="88"/>
  <c r="K678" i="88"/>
  <c r="K741" i="88"/>
  <c r="K615" i="88"/>
  <c r="K552" i="88"/>
  <c r="K489" i="88"/>
  <c r="K363" i="88"/>
  <c r="K426" i="88"/>
  <c r="K237" i="88"/>
  <c r="K300" i="88"/>
  <c r="K111" i="88"/>
  <c r="AA741" i="88"/>
  <c r="AA678" i="88"/>
  <c r="AA615" i="88"/>
  <c r="AA552" i="88"/>
  <c r="AA489" i="88"/>
  <c r="AA363" i="88"/>
  <c r="AA426" i="88"/>
  <c r="AA237" i="88"/>
  <c r="AA300" i="88"/>
  <c r="S743" i="88"/>
  <c r="S680" i="88"/>
  <c r="S617" i="88"/>
  <c r="S554" i="88"/>
  <c r="S491" i="88"/>
  <c r="S428" i="88"/>
  <c r="S365" i="88"/>
  <c r="S302" i="88"/>
  <c r="S176" i="88"/>
  <c r="S239" i="88"/>
  <c r="G744" i="88"/>
  <c r="G681" i="88"/>
  <c r="G618" i="88"/>
  <c r="G555" i="88"/>
  <c r="G429" i="88"/>
  <c r="G492" i="88"/>
  <c r="G303" i="88"/>
  <c r="G240" i="88"/>
  <c r="G366" i="88"/>
  <c r="W744" i="88"/>
  <c r="W681" i="88"/>
  <c r="W555" i="88"/>
  <c r="W429" i="88"/>
  <c r="W618" i="88"/>
  <c r="W366" i="88"/>
  <c r="W303" i="88"/>
  <c r="W492" i="88"/>
  <c r="Y745" i="88"/>
  <c r="Y682" i="88"/>
  <c r="Y556" i="88"/>
  <c r="Y430" i="88"/>
  <c r="Y619" i="88"/>
  <c r="Y493" i="88"/>
  <c r="Y304" i="88"/>
  <c r="Y367" i="88"/>
  <c r="Y241" i="88"/>
  <c r="Y115" i="88"/>
  <c r="M746" i="88"/>
  <c r="M683" i="88"/>
  <c r="M620" i="88"/>
  <c r="M557" i="88"/>
  <c r="M431" i="88"/>
  <c r="M494" i="88"/>
  <c r="M368" i="88"/>
  <c r="M305" i="88"/>
  <c r="M242" i="88"/>
  <c r="M179" i="88"/>
  <c r="M116" i="88"/>
  <c r="AC746" i="88"/>
  <c r="AC683" i="88"/>
  <c r="AC620" i="88"/>
  <c r="AC431" i="88"/>
  <c r="AC494" i="88"/>
  <c r="AC305" i="88"/>
  <c r="AC179" i="88"/>
  <c r="G748" i="88"/>
  <c r="G622" i="88"/>
  <c r="G685" i="88"/>
  <c r="G559" i="88"/>
  <c r="G496" i="88"/>
  <c r="G370" i="88"/>
  <c r="G433" i="88"/>
  <c r="G244" i="88"/>
  <c r="G307" i="88"/>
  <c r="W622" i="88"/>
  <c r="W748" i="88"/>
  <c r="W685" i="88"/>
  <c r="W559" i="88"/>
  <c r="W496" i="88"/>
  <c r="W370" i="88"/>
  <c r="W433" i="88"/>
  <c r="W244" i="88"/>
  <c r="W307" i="88"/>
  <c r="Y623" i="88"/>
  <c r="Y686" i="88"/>
  <c r="Y749" i="88"/>
  <c r="Y560" i="88"/>
  <c r="Y497" i="88"/>
  <c r="Y371" i="88"/>
  <c r="Y434" i="88"/>
  <c r="Y245" i="88"/>
  <c r="Y119" i="88"/>
  <c r="M747" i="88"/>
  <c r="M684" i="88"/>
  <c r="M621" i="88"/>
  <c r="M558" i="88"/>
  <c r="M432" i="88"/>
  <c r="M369" i="88"/>
  <c r="M306" i="88"/>
  <c r="M243" i="88"/>
  <c r="M495" i="88"/>
  <c r="M117" i="88"/>
  <c r="AC747" i="88"/>
  <c r="AC684" i="88"/>
  <c r="AC558" i="88"/>
  <c r="AC621" i="88"/>
  <c r="AC432" i="88"/>
  <c r="AC495" i="88"/>
  <c r="AC306" i="88"/>
  <c r="AC243" i="88"/>
  <c r="AC369" i="88"/>
  <c r="AC117" i="88"/>
  <c r="O750" i="88"/>
  <c r="O624" i="88"/>
  <c r="O687" i="88"/>
  <c r="O561" i="88"/>
  <c r="O435" i="88"/>
  <c r="O498" i="88"/>
  <c r="O309" i="88"/>
  <c r="O372" i="88"/>
  <c r="O183" i="88"/>
  <c r="Q692" i="88"/>
  <c r="Q755" i="88"/>
  <c r="Q629" i="88"/>
  <c r="Q566" i="88"/>
  <c r="Q503" i="88"/>
  <c r="Q377" i="88"/>
  <c r="Q314" i="88"/>
  <c r="Q251" i="88"/>
  <c r="Q188" i="88"/>
  <c r="Q440" i="88"/>
  <c r="U751" i="88"/>
  <c r="U688" i="88"/>
  <c r="U625" i="88"/>
  <c r="U562" i="88"/>
  <c r="U499" i="88"/>
  <c r="U436" i="88"/>
  <c r="U373" i="88"/>
  <c r="U184" i="88"/>
  <c r="U247" i="88"/>
  <c r="U310" i="88"/>
  <c r="S752" i="88"/>
  <c r="S626" i="88"/>
  <c r="S689" i="88"/>
  <c r="S563" i="88"/>
  <c r="S500" i="88"/>
  <c r="S374" i="88"/>
  <c r="S437" i="88"/>
  <c r="S248" i="88"/>
  <c r="S311" i="88"/>
  <c r="M754" i="88"/>
  <c r="M691" i="88"/>
  <c r="M628" i="88"/>
  <c r="M439" i="88"/>
  <c r="M565" i="88"/>
  <c r="M376" i="88"/>
  <c r="M313" i="88"/>
  <c r="M502" i="88"/>
  <c r="M187" i="88"/>
  <c r="AC754" i="88"/>
  <c r="AC691" i="88"/>
  <c r="AC628" i="88"/>
  <c r="AC439" i="88"/>
  <c r="AC565" i="88"/>
  <c r="AC502" i="88"/>
  <c r="AC376" i="88"/>
  <c r="AC313" i="88"/>
  <c r="AC250" i="88"/>
  <c r="AC187" i="88"/>
  <c r="Q54" i="88"/>
  <c r="AC58" i="88"/>
  <c r="AA111" i="88"/>
  <c r="O177" i="88"/>
  <c r="W181" i="88"/>
  <c r="Q236" i="88"/>
  <c r="G242" i="88"/>
  <c r="M745" i="88"/>
  <c r="M619" i="88"/>
  <c r="M556" i="88"/>
  <c r="M682" i="88"/>
  <c r="M430" i="88"/>
  <c r="M493" i="88"/>
  <c r="M367" i="88"/>
  <c r="M115" i="88"/>
  <c r="M178" i="88"/>
  <c r="AC745" i="88"/>
  <c r="AC682" i="88"/>
  <c r="AC619" i="88"/>
  <c r="AC556" i="88"/>
  <c r="AC493" i="88"/>
  <c r="AC367" i="88"/>
  <c r="AC430" i="88"/>
  <c r="AC115" i="88"/>
  <c r="AC241" i="88"/>
  <c r="AC304" i="88"/>
  <c r="AC178" i="88"/>
  <c r="Q746" i="88"/>
  <c r="Q683" i="88"/>
  <c r="Q620" i="88"/>
  <c r="Q557" i="88"/>
  <c r="Q494" i="88"/>
  <c r="Q368" i="88"/>
  <c r="Q431" i="88"/>
  <c r="Q242" i="88"/>
  <c r="Q179" i="88"/>
  <c r="K685" i="88"/>
  <c r="K748" i="88"/>
  <c r="K622" i="88"/>
  <c r="K559" i="88"/>
  <c r="K496" i="88"/>
  <c r="K433" i="88"/>
  <c r="K370" i="88"/>
  <c r="K307" i="88"/>
  <c r="K181" i="88"/>
  <c r="AA685" i="88"/>
  <c r="AA748" i="88"/>
  <c r="AA622" i="88"/>
  <c r="AA559" i="88"/>
  <c r="AA496" i="88"/>
  <c r="AA433" i="88"/>
  <c r="AA370" i="88"/>
  <c r="AA307" i="88"/>
  <c r="AA181" i="88"/>
  <c r="AA244" i="88"/>
  <c r="AA118" i="88"/>
  <c r="M686" i="88"/>
  <c r="M749" i="88"/>
  <c r="M623" i="88"/>
  <c r="M560" i="88"/>
  <c r="M497" i="88"/>
  <c r="M434" i="88"/>
  <c r="M308" i="88"/>
  <c r="M182" i="88"/>
  <c r="M245" i="88"/>
  <c r="M371" i="88"/>
  <c r="AC749" i="88"/>
  <c r="AC686" i="88"/>
  <c r="AC623" i="88"/>
  <c r="AC560" i="88"/>
  <c r="AC497" i="88"/>
  <c r="AC434" i="88"/>
  <c r="AC182" i="88"/>
  <c r="AC245" i="88"/>
  <c r="AC308" i="88"/>
  <c r="AC371" i="88"/>
  <c r="Q747" i="88"/>
  <c r="Q621" i="88"/>
  <c r="Q684" i="88"/>
  <c r="Q558" i="88"/>
  <c r="Q432" i="88"/>
  <c r="Q495" i="88"/>
  <c r="Q369" i="88"/>
  <c r="Q117" i="88"/>
  <c r="Q180" i="88"/>
  <c r="S750" i="88"/>
  <c r="S687" i="88"/>
  <c r="S624" i="88"/>
  <c r="S561" i="88"/>
  <c r="S435" i="88"/>
  <c r="S498" i="88"/>
  <c r="S372" i="88"/>
  <c r="S309" i="88"/>
  <c r="S246" i="88"/>
  <c r="S183" i="88"/>
  <c r="S120" i="88"/>
  <c r="U692" i="88"/>
  <c r="U755" i="88"/>
  <c r="U629" i="88"/>
  <c r="U503" i="88"/>
  <c r="U377" i="88"/>
  <c r="U566" i="88"/>
  <c r="U251" i="88"/>
  <c r="U188" i="88"/>
  <c r="U440" i="88"/>
  <c r="U314" i="88"/>
  <c r="U125" i="88"/>
  <c r="Y751" i="88"/>
  <c r="Y688" i="88"/>
  <c r="Y625" i="88"/>
  <c r="Y562" i="88"/>
  <c r="Y436" i="88"/>
  <c r="Y373" i="88"/>
  <c r="Y247" i="88"/>
  <c r="Y499" i="88"/>
  <c r="Y310" i="88"/>
  <c r="Y121" i="88"/>
  <c r="G752" i="88"/>
  <c r="G689" i="88"/>
  <c r="G626" i="88"/>
  <c r="G563" i="88"/>
  <c r="G500" i="88"/>
  <c r="G437" i="88"/>
  <c r="G311" i="88"/>
  <c r="G374" i="88"/>
  <c r="G185" i="88"/>
  <c r="G248" i="88"/>
  <c r="W752" i="88"/>
  <c r="W689" i="88"/>
  <c r="W626" i="88"/>
  <c r="W563" i="88"/>
  <c r="W500" i="88"/>
  <c r="W437" i="88"/>
  <c r="W374" i="88"/>
  <c r="W311" i="88"/>
  <c r="W185" i="88"/>
  <c r="W122" i="88"/>
  <c r="Q691" i="88"/>
  <c r="Q754" i="88"/>
  <c r="Q628" i="88"/>
  <c r="Q565" i="88"/>
  <c r="Q502" i="88"/>
  <c r="Q439" i="88"/>
  <c r="Q250" i="88"/>
  <c r="Q376" i="88"/>
  <c r="Q313" i="88"/>
  <c r="Q187" i="88"/>
  <c r="Q124" i="88"/>
  <c r="Y47" i="88"/>
  <c r="K48" i="88"/>
  <c r="AA48" i="88"/>
  <c r="M50" i="88"/>
  <c r="G55" i="88"/>
  <c r="W55" i="88"/>
  <c r="Y56" i="88"/>
  <c r="S59" i="88"/>
  <c r="G114" i="88"/>
  <c r="W118" i="88"/>
  <c r="U121" i="88"/>
  <c r="K736" i="88"/>
  <c r="K673" i="88"/>
  <c r="K547" i="88"/>
  <c r="K421" i="88"/>
  <c r="K610" i="88"/>
  <c r="K484" i="88"/>
  <c r="K295" i="88"/>
  <c r="K358" i="88"/>
  <c r="K232" i="88"/>
  <c r="AA188" i="88"/>
  <c r="W248" i="88"/>
  <c r="Q735" i="88"/>
  <c r="Q672" i="88"/>
  <c r="Q609" i="88"/>
  <c r="Q546" i="88"/>
  <c r="Q483" i="88"/>
  <c r="Q357" i="88"/>
  <c r="Q420" i="88"/>
  <c r="Q294" i="88"/>
  <c r="Q168" i="88"/>
  <c r="Q231" i="88"/>
  <c r="G376" i="88"/>
  <c r="AC557" i="88"/>
  <c r="Y740" i="88"/>
  <c r="Y677" i="88"/>
  <c r="AG580" i="88"/>
  <c r="Y614" i="88"/>
  <c r="Y551" i="88"/>
  <c r="Y488" i="88"/>
  <c r="Y362" i="88"/>
  <c r="Y425" i="88"/>
  <c r="Y236" i="88"/>
  <c r="Y299" i="88"/>
  <c r="S741" i="88"/>
  <c r="S678" i="88"/>
  <c r="S552" i="88"/>
  <c r="S426" i="88"/>
  <c r="S489" i="88"/>
  <c r="S300" i="88"/>
  <c r="S363" i="88"/>
  <c r="S615" i="88"/>
  <c r="S237" i="88"/>
  <c r="K743" i="88"/>
  <c r="K680" i="88"/>
  <c r="K617" i="88"/>
  <c r="K554" i="88"/>
  <c r="K491" i="88"/>
  <c r="K428" i="88"/>
  <c r="K239" i="88"/>
  <c r="K365" i="88"/>
  <c r="K176" i="88"/>
  <c r="AA680" i="88"/>
  <c r="AA743" i="88"/>
  <c r="AA554" i="88"/>
  <c r="AA617" i="88"/>
  <c r="AA491" i="88"/>
  <c r="AA365" i="88"/>
  <c r="AA428" i="88"/>
  <c r="AA239" i="88"/>
  <c r="AA302" i="88"/>
  <c r="AA176" i="88"/>
  <c r="O681" i="88"/>
  <c r="O744" i="88"/>
  <c r="O618" i="88"/>
  <c r="O555" i="88"/>
  <c r="O492" i="88"/>
  <c r="O366" i="88"/>
  <c r="O429" i="88"/>
  <c r="O240" i="88"/>
  <c r="O303" i="88"/>
  <c r="Q745" i="88"/>
  <c r="Q682" i="88"/>
  <c r="Q619" i="88"/>
  <c r="Q556" i="88"/>
  <c r="Q493" i="88"/>
  <c r="Q367" i="88"/>
  <c r="Q430" i="88"/>
  <c r="Q241" i="88"/>
  <c r="Q304" i="88"/>
  <c r="Q115" i="88"/>
  <c r="U746" i="88"/>
  <c r="U683" i="88"/>
  <c r="U620" i="88"/>
  <c r="U557" i="88"/>
  <c r="U494" i="88"/>
  <c r="U368" i="88"/>
  <c r="U431" i="88"/>
  <c r="U305" i="88"/>
  <c r="U242" i="88"/>
  <c r="U179" i="88"/>
  <c r="O748" i="88"/>
  <c r="O685" i="88"/>
  <c r="O622" i="88"/>
  <c r="O559" i="88"/>
  <c r="O433" i="88"/>
  <c r="O496" i="88"/>
  <c r="O307" i="88"/>
  <c r="O370" i="88"/>
  <c r="O244" i="88"/>
  <c r="Q749" i="88"/>
  <c r="Q560" i="88"/>
  <c r="Q434" i="88"/>
  <c r="Q623" i="88"/>
  <c r="Q686" i="88"/>
  <c r="Q371" i="88"/>
  <c r="Q308" i="88"/>
  <c r="Q497" i="88"/>
  <c r="Q245" i="88"/>
  <c r="U747" i="88"/>
  <c r="U621" i="88"/>
  <c r="U684" i="88"/>
  <c r="U558" i="88"/>
  <c r="U495" i="88"/>
  <c r="U369" i="88"/>
  <c r="U432" i="88"/>
  <c r="U243" i="88"/>
  <c r="U306" i="88"/>
  <c r="U117" i="88"/>
  <c r="G750" i="88"/>
  <c r="G687" i="88"/>
  <c r="G624" i="88"/>
  <c r="G561" i="88"/>
  <c r="G498" i="88"/>
  <c r="G372" i="88"/>
  <c r="G435" i="88"/>
  <c r="G309" i="88"/>
  <c r="G246" i="88"/>
  <c r="G183" i="88"/>
  <c r="W687" i="88"/>
  <c r="W750" i="88"/>
  <c r="W624" i="88"/>
  <c r="W561" i="88"/>
  <c r="W498" i="88"/>
  <c r="W372" i="88"/>
  <c r="W435" i="88"/>
  <c r="W309" i="88"/>
  <c r="W246" i="88"/>
  <c r="W183" i="88"/>
  <c r="Y755" i="88"/>
  <c r="Y692" i="88"/>
  <c r="Y629" i="88"/>
  <c r="Y566" i="88"/>
  <c r="Y503" i="88"/>
  <c r="Y377" i="88"/>
  <c r="Y314" i="88"/>
  <c r="Y188" i="88"/>
  <c r="M751" i="88"/>
  <c r="M688" i="88"/>
  <c r="M562" i="88"/>
  <c r="M625" i="88"/>
  <c r="M499" i="88"/>
  <c r="M436" i="88"/>
  <c r="M310" i="88"/>
  <c r="M121" i="88"/>
  <c r="M373" i="88"/>
  <c r="M247" i="88"/>
  <c r="M184" i="88"/>
  <c r="AC625" i="88"/>
  <c r="AC688" i="88"/>
  <c r="AC562" i="88"/>
  <c r="AC751" i="88"/>
  <c r="AC436" i="88"/>
  <c r="AC499" i="88"/>
  <c r="AC373" i="88"/>
  <c r="AC310" i="88"/>
  <c r="AC121" i="88"/>
  <c r="AC184" i="88"/>
  <c r="K752" i="88"/>
  <c r="K689" i="88"/>
  <c r="K563" i="88"/>
  <c r="K626" i="88"/>
  <c r="K437" i="88"/>
  <c r="K500" i="88"/>
  <c r="K248" i="88"/>
  <c r="K374" i="88"/>
  <c r="K311" i="88"/>
  <c r="K122" i="88"/>
  <c r="U691" i="88"/>
  <c r="U754" i="88"/>
  <c r="U565" i="88"/>
  <c r="U502" i="88"/>
  <c r="U376" i="88"/>
  <c r="U628" i="88"/>
  <c r="U439" i="88"/>
  <c r="U313" i="88"/>
  <c r="U187" i="88"/>
  <c r="U250" i="88"/>
  <c r="K55" i="88"/>
  <c r="AA55" i="88"/>
  <c r="M56" i="88"/>
  <c r="AC56" i="88"/>
  <c r="U58" i="88"/>
  <c r="G59" i="88"/>
  <c r="W59" i="88"/>
  <c r="S113" i="88"/>
  <c r="O114" i="88"/>
  <c r="AC116" i="88"/>
  <c r="AC119" i="88"/>
  <c r="M124" i="88"/>
  <c r="K174" i="88"/>
  <c r="Q178" i="88"/>
  <c r="U180" i="88"/>
  <c r="Y182" i="88"/>
  <c r="W240" i="88"/>
  <c r="Q243" i="88"/>
  <c r="M304" i="88"/>
  <c r="Y308" i="88"/>
  <c r="AC368" i="88"/>
  <c r="AG411" i="88"/>
  <c r="AG412" i="88"/>
  <c r="O736" i="88"/>
  <c r="O673" i="88"/>
  <c r="O610" i="88"/>
  <c r="O547" i="88"/>
  <c r="O484" i="88"/>
  <c r="O358" i="88"/>
  <c r="O106" i="88"/>
  <c r="O232" i="88"/>
  <c r="O295" i="88"/>
  <c r="O421" i="88"/>
  <c r="O169" i="88"/>
  <c r="K677" i="88"/>
  <c r="K740" i="88"/>
  <c r="K614" i="88"/>
  <c r="K551" i="88"/>
  <c r="K488" i="88"/>
  <c r="K362" i="88"/>
  <c r="K425" i="88"/>
  <c r="K299" i="88"/>
  <c r="K236" i="88"/>
  <c r="K173" i="88"/>
  <c r="AG139" i="88"/>
  <c r="AA740" i="88"/>
  <c r="AA677" i="88"/>
  <c r="AG643" i="88"/>
  <c r="AA614" i="88"/>
  <c r="AA551" i="88"/>
  <c r="AA488" i="88"/>
  <c r="AA362" i="88"/>
  <c r="AA425" i="88"/>
  <c r="AA299" i="88"/>
  <c r="AA173" i="88"/>
  <c r="AA236" i="88"/>
  <c r="U741" i="88"/>
  <c r="U678" i="88"/>
  <c r="U615" i="88"/>
  <c r="U426" i="88"/>
  <c r="U552" i="88"/>
  <c r="U489" i="88"/>
  <c r="U363" i="88"/>
  <c r="U237" i="88"/>
  <c r="U300" i="88"/>
  <c r="U174" i="88"/>
  <c r="M743" i="88"/>
  <c r="M680" i="88"/>
  <c r="M617" i="88"/>
  <c r="M554" i="88"/>
  <c r="M491" i="88"/>
  <c r="M365" i="88"/>
  <c r="M428" i="88"/>
  <c r="M239" i="88"/>
  <c r="M302" i="88"/>
  <c r="M113" i="88"/>
  <c r="AC743" i="88"/>
  <c r="AC680" i="88"/>
  <c r="AC617" i="88"/>
  <c r="AC554" i="88"/>
  <c r="AC491" i="88"/>
  <c r="AC365" i="88"/>
  <c r="AC428" i="88"/>
  <c r="AC239" i="88"/>
  <c r="AC302" i="88"/>
  <c r="Q681" i="88"/>
  <c r="Q744" i="88"/>
  <c r="Q618" i="88"/>
  <c r="Q555" i="88"/>
  <c r="Q492" i="88"/>
  <c r="Q366" i="88"/>
  <c r="Q429" i="88"/>
  <c r="Q303" i="88"/>
  <c r="Q240" i="88"/>
  <c r="Q177" i="88"/>
  <c r="S682" i="88"/>
  <c r="S745" i="88"/>
  <c r="S619" i="88"/>
  <c r="S556" i="88"/>
  <c r="S493" i="88"/>
  <c r="S367" i="88"/>
  <c r="S430" i="88"/>
  <c r="S304" i="88"/>
  <c r="S178" i="88"/>
  <c r="G683" i="88"/>
  <c r="G746" i="88"/>
  <c r="G620" i="88"/>
  <c r="G557" i="88"/>
  <c r="G494" i="88"/>
  <c r="G431" i="88"/>
  <c r="G368" i="88"/>
  <c r="G305" i="88"/>
  <c r="G179" i="88"/>
  <c r="W746" i="88"/>
  <c r="W683" i="88"/>
  <c r="W620" i="88"/>
  <c r="W557" i="88"/>
  <c r="W494" i="88"/>
  <c r="W431" i="88"/>
  <c r="W368" i="88"/>
  <c r="W305" i="88"/>
  <c r="W179" i="88"/>
  <c r="W242" i="88"/>
  <c r="W116" i="88"/>
  <c r="Q748" i="88"/>
  <c r="Q685" i="88"/>
  <c r="Q622" i="88"/>
  <c r="Q559" i="88"/>
  <c r="Q433" i="88"/>
  <c r="Q496" i="88"/>
  <c r="Q370" i="88"/>
  <c r="Q307" i="88"/>
  <c r="Q181" i="88"/>
  <c r="Q244" i="88"/>
  <c r="Q118" i="88"/>
  <c r="S749" i="88"/>
  <c r="S686" i="88"/>
  <c r="S623" i="88"/>
  <c r="S434" i="88"/>
  <c r="S371" i="88"/>
  <c r="S560" i="88"/>
  <c r="S308" i="88"/>
  <c r="S497" i="88"/>
  <c r="S245" i="88"/>
  <c r="S182" i="88"/>
  <c r="G684" i="88"/>
  <c r="G747" i="88"/>
  <c r="G621" i="88"/>
  <c r="G558" i="88"/>
  <c r="G495" i="88"/>
  <c r="G369" i="88"/>
  <c r="G306" i="88"/>
  <c r="G432" i="88"/>
  <c r="G180" i="88"/>
  <c r="G243" i="88"/>
  <c r="W684" i="88"/>
  <c r="W621" i="88"/>
  <c r="W558" i="88"/>
  <c r="W495" i="88"/>
  <c r="W369" i="88"/>
  <c r="W747" i="88"/>
  <c r="W432" i="88"/>
  <c r="W306" i="88"/>
  <c r="W180" i="88"/>
  <c r="K755" i="88"/>
  <c r="K692" i="88"/>
  <c r="K566" i="88"/>
  <c r="K629" i="88"/>
  <c r="K440" i="88"/>
  <c r="K503" i="88"/>
  <c r="K377" i="88"/>
  <c r="K251" i="88"/>
  <c r="K314" i="88"/>
  <c r="K125" i="88"/>
  <c r="AA755" i="88"/>
  <c r="AA692" i="88"/>
  <c r="AA629" i="88"/>
  <c r="AA566" i="88"/>
  <c r="AA440" i="88"/>
  <c r="AA377" i="88"/>
  <c r="AA503" i="88"/>
  <c r="AA314" i="88"/>
  <c r="O751" i="88"/>
  <c r="O688" i="88"/>
  <c r="O625" i="88"/>
  <c r="O562" i="88"/>
  <c r="O499" i="88"/>
  <c r="O436" i="88"/>
  <c r="O247" i="88"/>
  <c r="O310" i="88"/>
  <c r="O373" i="88"/>
  <c r="O184" i="88"/>
  <c r="O121" i="88"/>
  <c r="M752" i="88"/>
  <c r="M689" i="88"/>
  <c r="M626" i="88"/>
  <c r="M437" i="88"/>
  <c r="M563" i="88"/>
  <c r="M500" i="88"/>
  <c r="M374" i="88"/>
  <c r="M248" i="88"/>
  <c r="M122" i="88"/>
  <c r="M185" i="88"/>
  <c r="G754" i="88"/>
  <c r="G691" i="88"/>
  <c r="G565" i="88"/>
  <c r="G628" i="88"/>
  <c r="G502" i="88"/>
  <c r="G439" i="88"/>
  <c r="G313" i="88"/>
  <c r="G187" i="88"/>
  <c r="G250" i="88"/>
  <c r="G124" i="88"/>
  <c r="W754" i="88"/>
  <c r="W691" i="88"/>
  <c r="W628" i="88"/>
  <c r="W565" i="88"/>
  <c r="W502" i="88"/>
  <c r="W439" i="88"/>
  <c r="W376" i="88"/>
  <c r="W313" i="88"/>
  <c r="W187" i="88"/>
  <c r="W250" i="88"/>
  <c r="S50" i="88"/>
  <c r="O57" i="88"/>
  <c r="Y62" i="88"/>
  <c r="S111" i="88"/>
  <c r="Q114" i="88"/>
  <c r="G116" i="88"/>
  <c r="U124" i="88"/>
  <c r="Y125" i="88"/>
  <c r="K169" i="88"/>
  <c r="S174" i="88"/>
  <c r="Y178" i="88"/>
  <c r="AC180" i="88"/>
  <c r="K185" i="88"/>
  <c r="W243" i="88"/>
  <c r="O246" i="88"/>
  <c r="AG160" i="88"/>
  <c r="AG158" i="88"/>
  <c r="M672" i="88"/>
  <c r="M735" i="88"/>
  <c r="M546" i="88"/>
  <c r="M609" i="88"/>
  <c r="M483" i="88"/>
  <c r="M420" i="88"/>
  <c r="M357" i="88"/>
  <c r="M231" i="88"/>
  <c r="M168" i="88"/>
  <c r="AG215" i="88"/>
  <c r="M294" i="88"/>
  <c r="O735" i="88"/>
  <c r="O672" i="88"/>
  <c r="O546" i="88"/>
  <c r="O609" i="88"/>
  <c r="O483" i="88"/>
  <c r="O357" i="88"/>
  <c r="O420" i="88"/>
  <c r="O294" i="88"/>
  <c r="O231" i="88"/>
  <c r="U735" i="88"/>
  <c r="U609" i="88"/>
  <c r="U672" i="88"/>
  <c r="U546" i="88"/>
  <c r="U483" i="88"/>
  <c r="U420" i="88"/>
  <c r="U357" i="88"/>
  <c r="U294" i="88"/>
  <c r="AG341" i="88"/>
  <c r="W735" i="88"/>
  <c r="W546" i="88"/>
  <c r="W672" i="88"/>
  <c r="W609" i="88"/>
  <c r="W420" i="88"/>
  <c r="W483" i="88"/>
  <c r="S381" i="88"/>
  <c r="AE381" i="88" s="1"/>
  <c r="S672" i="88"/>
  <c r="S735" i="88"/>
  <c r="S609" i="88"/>
  <c r="S546" i="88"/>
  <c r="S483" i="88"/>
  <c r="S420" i="88"/>
  <c r="AG474" i="88"/>
  <c r="AG475" i="88"/>
  <c r="AG348" i="88"/>
  <c r="AG349" i="88"/>
  <c r="I690" i="88"/>
  <c r="I753" i="88"/>
  <c r="AG537" i="88"/>
  <c r="AG538" i="88"/>
  <c r="AG601" i="88"/>
  <c r="AG600" i="88"/>
  <c r="D706" i="88"/>
  <c r="D707" i="88"/>
  <c r="Y735" i="88"/>
  <c r="Y672" i="88"/>
  <c r="Y609" i="88"/>
  <c r="AG593" i="88"/>
  <c r="AG656" i="88"/>
  <c r="AA610" i="88"/>
  <c r="AA672" i="88"/>
  <c r="AG727" i="88"/>
  <c r="AG726" i="88"/>
  <c r="AG719" i="88"/>
  <c r="S753" i="93" l="1"/>
  <c r="S690" i="93"/>
  <c r="E805" i="93"/>
  <c r="E30" i="93"/>
  <c r="E31" i="93"/>
  <c r="E19" i="93"/>
  <c r="F29" i="93"/>
  <c r="F24" i="93"/>
  <c r="F32" i="93" s="1"/>
  <c r="F25" i="93" s="1"/>
  <c r="F11" i="93"/>
  <c r="F28" i="93"/>
  <c r="F18" i="93"/>
  <c r="F12" i="93"/>
  <c r="G10" i="93"/>
  <c r="E27" i="93"/>
  <c r="E803" i="93"/>
  <c r="E802" i="93"/>
  <c r="F801" i="93"/>
  <c r="W673" i="88"/>
  <c r="W736" i="88"/>
  <c r="W610" i="88"/>
  <c r="W547" i="88"/>
  <c r="W484" i="88"/>
  <c r="W421" i="88"/>
  <c r="W358" i="88"/>
  <c r="W295" i="88"/>
  <c r="W169" i="88"/>
  <c r="W232" i="88"/>
  <c r="W43" i="88"/>
  <c r="W106" i="88"/>
  <c r="Y753" i="88"/>
  <c r="Y690" i="88"/>
  <c r="Y627" i="88"/>
  <c r="Y564" i="88"/>
  <c r="Y501" i="88"/>
  <c r="Y438" i="88"/>
  <c r="Y375" i="88"/>
  <c r="Y249" i="88"/>
  <c r="Y186" i="88"/>
  <c r="Y123" i="88"/>
  <c r="Y312" i="88"/>
  <c r="K753" i="88"/>
  <c r="K690" i="88"/>
  <c r="AC736" i="88"/>
  <c r="AC673" i="88"/>
  <c r="AC610" i="88"/>
  <c r="AC547" i="88"/>
  <c r="AC421" i="88"/>
  <c r="AC484" i="88"/>
  <c r="AC358" i="88"/>
  <c r="AC295" i="88"/>
  <c r="AC169" i="88"/>
  <c r="AC232" i="88"/>
  <c r="AC106" i="88"/>
  <c r="AC43" i="88"/>
  <c r="K735" i="88"/>
  <c r="K672" i="88"/>
  <c r="K609" i="88"/>
  <c r="K546" i="88"/>
  <c r="K483" i="88"/>
  <c r="K420" i="88"/>
  <c r="K357" i="88"/>
  <c r="K105" i="88"/>
  <c r="K231" i="88"/>
  <c r="K294" i="88"/>
  <c r="K168" i="88"/>
  <c r="K42" i="88"/>
  <c r="B10" i="88"/>
  <c r="B18" i="88" s="1"/>
  <c r="B19" i="88" s="1"/>
  <c r="G673" i="88"/>
  <c r="G736" i="88"/>
  <c r="G547" i="88"/>
  <c r="G610" i="88"/>
  <c r="G484" i="88"/>
  <c r="G421" i="88"/>
  <c r="G295" i="88"/>
  <c r="G169" i="88"/>
  <c r="G358" i="88"/>
  <c r="G232" i="88"/>
  <c r="G43" i="88"/>
  <c r="G106" i="88"/>
  <c r="Y736" i="88"/>
  <c r="Y610" i="88"/>
  <c r="Y547" i="88"/>
  <c r="Y421" i="88"/>
  <c r="Y484" i="88"/>
  <c r="Y673" i="88"/>
  <c r="Y295" i="88"/>
  <c r="Y358" i="88"/>
  <c r="Y169" i="88"/>
  <c r="Y43" i="88"/>
  <c r="Y106" i="88"/>
  <c r="Y232" i="88"/>
  <c r="S673" i="88"/>
  <c r="S736" i="88"/>
  <c r="S610" i="88"/>
  <c r="S547" i="88"/>
  <c r="S484" i="88"/>
  <c r="S358" i="88"/>
  <c r="S421" i="88"/>
  <c r="S295" i="88"/>
  <c r="S232" i="88"/>
  <c r="S106" i="88"/>
  <c r="S43" i="88"/>
  <c r="S169" i="88"/>
  <c r="Q736" i="88"/>
  <c r="Q673" i="88"/>
  <c r="Q547" i="88"/>
  <c r="Q484" i="88"/>
  <c r="Q610" i="88"/>
  <c r="Q358" i="88"/>
  <c r="Q421" i="88"/>
  <c r="Q232" i="88"/>
  <c r="Q169" i="88"/>
  <c r="Q295" i="88"/>
  <c r="Q106" i="88"/>
  <c r="Q43" i="88"/>
  <c r="AE752" i="88"/>
  <c r="AE689" i="88"/>
  <c r="AE563" i="88"/>
  <c r="AE626" i="88"/>
  <c r="AE437" i="88"/>
  <c r="AE500" i="88"/>
  <c r="AE311" i="88"/>
  <c r="AE185" i="88"/>
  <c r="AE59" i="88"/>
  <c r="AE248" i="88"/>
  <c r="AE122" i="88"/>
  <c r="AE374" i="88"/>
  <c r="U673" i="88"/>
  <c r="U610" i="88"/>
  <c r="U736" i="88"/>
  <c r="U484" i="88"/>
  <c r="U358" i="88"/>
  <c r="U547" i="88"/>
  <c r="U421" i="88"/>
  <c r="U295" i="88"/>
  <c r="U169" i="88"/>
  <c r="U232" i="88"/>
  <c r="U106" i="88"/>
  <c r="U43" i="88"/>
  <c r="AE691" i="88"/>
  <c r="AE628" i="88"/>
  <c r="AE565" i="88"/>
  <c r="AE754" i="88"/>
  <c r="AE502" i="88"/>
  <c r="AE439" i="88"/>
  <c r="AE376" i="88"/>
  <c r="AE313" i="88"/>
  <c r="AE124" i="88"/>
  <c r="AE250" i="88"/>
  <c r="AE187" i="88"/>
  <c r="AE61" i="88"/>
  <c r="G24" i="93" l="1"/>
  <c r="G32" i="93" s="1"/>
  <c r="G25" i="93" s="1"/>
  <c r="G28" i="93"/>
  <c r="G29" i="93"/>
  <c r="G18" i="93"/>
  <c r="G12" i="93"/>
  <c r="G11" i="93"/>
  <c r="H10" i="93"/>
  <c r="F803" i="93"/>
  <c r="F802" i="93"/>
  <c r="G801" i="93"/>
  <c r="F805" i="93"/>
  <c r="F19" i="93"/>
  <c r="F31" i="93"/>
  <c r="F27" i="93" s="1"/>
  <c r="F30" i="93"/>
  <c r="U753" i="93"/>
  <c r="U690" i="93"/>
  <c r="B801" i="88"/>
  <c r="B24" i="88"/>
  <c r="B32" i="88" s="1"/>
  <c r="B25" i="88" s="1"/>
  <c r="B11" i="88"/>
  <c r="B29" i="88"/>
  <c r="B23" i="88"/>
  <c r="B28" i="88"/>
  <c r="B12" i="88"/>
  <c r="C10" i="88"/>
  <c r="C18" i="88" s="1"/>
  <c r="C19" i="88" s="1"/>
  <c r="M690" i="88"/>
  <c r="M753" i="88"/>
  <c r="W753" i="93" l="1"/>
  <c r="W690" i="93"/>
  <c r="G803" i="93"/>
  <c r="G802" i="93"/>
  <c r="H801" i="93"/>
  <c r="G805" i="93"/>
  <c r="G19" i="93"/>
  <c r="G31" i="93"/>
  <c r="G30" i="93"/>
  <c r="H28" i="93"/>
  <c r="H18" i="93"/>
  <c r="H12" i="93"/>
  <c r="I10" i="93"/>
  <c r="H29" i="93"/>
  <c r="H24" i="93"/>
  <c r="H32" i="93" s="1"/>
  <c r="H25" i="93" s="1"/>
  <c r="H11" i="93"/>
  <c r="G27" i="93"/>
  <c r="C12" i="88"/>
  <c r="D10" i="88"/>
  <c r="D18" i="88" s="1"/>
  <c r="D19" i="88" s="1"/>
  <c r="C11" i="88"/>
  <c r="C29" i="88"/>
  <c r="C28" i="88"/>
  <c r="B803" i="88"/>
  <c r="B802" i="88"/>
  <c r="C801" i="88"/>
  <c r="O753" i="88"/>
  <c r="O690" i="88"/>
  <c r="H805" i="93" l="1"/>
  <c r="H31" i="93"/>
  <c r="H30" i="93"/>
  <c r="H27" i="93" s="1"/>
  <c r="H19" i="93"/>
  <c r="H803" i="93"/>
  <c r="H802" i="93"/>
  <c r="I801" i="93"/>
  <c r="I18" i="93"/>
  <c r="I12" i="93"/>
  <c r="I29" i="93"/>
  <c r="I24" i="93"/>
  <c r="I32" i="93" s="1"/>
  <c r="I25" i="93" s="1"/>
  <c r="I28" i="93"/>
  <c r="I11" i="93"/>
  <c r="J10" i="93"/>
  <c r="Q753" i="88"/>
  <c r="Q690" i="88"/>
  <c r="C803" i="88"/>
  <c r="C802" i="88"/>
  <c r="D801" i="88"/>
  <c r="D12" i="88"/>
  <c r="D29" i="88"/>
  <c r="D28" i="88"/>
  <c r="D11" i="88"/>
  <c r="D24" i="88"/>
  <c r="D32" i="88" s="1"/>
  <c r="D25" i="88" s="1"/>
  <c r="E10" i="88"/>
  <c r="E18" i="88" s="1"/>
  <c r="E19" i="88" s="1"/>
  <c r="J29" i="93" l="1"/>
  <c r="J24" i="93"/>
  <c r="J32" i="93" s="1"/>
  <c r="J25" i="93" s="1"/>
  <c r="J11" i="93"/>
  <c r="J28" i="93"/>
  <c r="J18" i="93"/>
  <c r="J12" i="93"/>
  <c r="K10" i="93"/>
  <c r="I805" i="93"/>
  <c r="I30" i="93"/>
  <c r="I27" i="93" s="1"/>
  <c r="I31" i="93"/>
  <c r="I19" i="93"/>
  <c r="I803" i="93"/>
  <c r="I802" i="93"/>
  <c r="J801" i="93"/>
  <c r="D803" i="88"/>
  <c r="D802" i="88"/>
  <c r="E801" i="88"/>
  <c r="S753" i="88"/>
  <c r="S690" i="88"/>
  <c r="E29" i="88"/>
  <c r="F10" i="88"/>
  <c r="F18" i="88" s="1"/>
  <c r="F19" i="88" s="1"/>
  <c r="E11" i="88"/>
  <c r="E12" i="88"/>
  <c r="E28" i="88"/>
  <c r="J803" i="93" l="1"/>
  <c r="J802" i="93"/>
  <c r="K801" i="93"/>
  <c r="K24" i="93"/>
  <c r="K32" i="93" s="1"/>
  <c r="K25" i="93" s="1"/>
  <c r="K28" i="93"/>
  <c r="K29" i="93"/>
  <c r="K18" i="93"/>
  <c r="L10" i="93"/>
  <c r="K11" i="93"/>
  <c r="K12" i="93"/>
  <c r="J805" i="93"/>
  <c r="J19" i="93"/>
  <c r="J31" i="93"/>
  <c r="J27" i="93" s="1"/>
  <c r="J30" i="93"/>
  <c r="F28" i="88"/>
  <c r="F12" i="88"/>
  <c r="F11" i="88"/>
  <c r="G10" i="88"/>
  <c r="G18" i="88" s="1"/>
  <c r="G19" i="88" s="1"/>
  <c r="F29" i="88"/>
  <c r="U753" i="88"/>
  <c r="U690" i="88"/>
  <c r="E803" i="88"/>
  <c r="E802" i="88"/>
  <c r="F801" i="88"/>
  <c r="L28" i="93" l="1"/>
  <c r="L18" i="93"/>
  <c r="L12" i="93"/>
  <c r="M10" i="93"/>
  <c r="L29" i="93"/>
  <c r="L11" i="93"/>
  <c r="K805" i="93"/>
  <c r="K19" i="93"/>
  <c r="K31" i="93"/>
  <c r="K27" i="93" s="1"/>
  <c r="K30" i="93"/>
  <c r="K803" i="93"/>
  <c r="K802" i="93"/>
  <c r="L801" i="93"/>
  <c r="G28" i="88"/>
  <c r="H10" i="88"/>
  <c r="H18" i="88" s="1"/>
  <c r="H19" i="88" s="1"/>
  <c r="G11" i="88"/>
  <c r="G12" i="88"/>
  <c r="G29" i="88"/>
  <c r="W753" i="88"/>
  <c r="W690" i="88"/>
  <c r="F802" i="88"/>
  <c r="G801" i="88"/>
  <c r="F803" i="88"/>
  <c r="F805" i="88"/>
  <c r="M18" i="93" l="1"/>
  <c r="M29" i="93"/>
  <c r="M24" i="93"/>
  <c r="M32" i="93" s="1"/>
  <c r="M25" i="93" s="1"/>
  <c r="M28" i="93"/>
  <c r="M12" i="93"/>
  <c r="N10" i="93"/>
  <c r="M11" i="93"/>
  <c r="L803" i="93"/>
  <c r="L802" i="93"/>
  <c r="M801" i="93"/>
  <c r="L805" i="93"/>
  <c r="L31" i="93"/>
  <c r="L30" i="93"/>
  <c r="L19" i="93"/>
  <c r="L27" i="93"/>
  <c r="I10" i="88"/>
  <c r="I18" i="88" s="1"/>
  <c r="I19" i="88" s="1"/>
  <c r="H29" i="88"/>
  <c r="H28" i="88"/>
  <c r="H24" i="88"/>
  <c r="H32" i="88" s="1"/>
  <c r="H25" i="88" s="1"/>
  <c r="H12" i="88"/>
  <c r="H11" i="88"/>
  <c r="G805" i="88"/>
  <c r="H801" i="88"/>
  <c r="G803" i="88"/>
  <c r="G802" i="88"/>
  <c r="M805" i="93" l="1"/>
  <c r="M30" i="93"/>
  <c r="M31" i="93"/>
  <c r="M27" i="93" s="1"/>
  <c r="M19" i="93"/>
  <c r="M803" i="93"/>
  <c r="M802" i="93"/>
  <c r="N801" i="93"/>
  <c r="N29" i="93"/>
  <c r="N24" i="93"/>
  <c r="N32" i="93" s="1"/>
  <c r="N25" i="93" s="1"/>
  <c r="N11" i="93"/>
  <c r="N28" i="93"/>
  <c r="N18" i="93"/>
  <c r="N12" i="93"/>
  <c r="O10" i="93"/>
  <c r="H803" i="88"/>
  <c r="H802" i="88"/>
  <c r="I801" i="88"/>
  <c r="I24" i="88"/>
  <c r="I32" i="88" s="1"/>
  <c r="I25" i="88" s="1"/>
  <c r="I11" i="88"/>
  <c r="I12" i="88"/>
  <c r="I28" i="88"/>
  <c r="J10" i="88"/>
  <c r="J18" i="88" s="1"/>
  <c r="J19" i="88" s="1"/>
  <c r="I29" i="88"/>
  <c r="O24" i="93" l="1"/>
  <c r="O32" i="93" s="1"/>
  <c r="O25" i="93" s="1"/>
  <c r="O28" i="93"/>
  <c r="O29" i="93"/>
  <c r="P10" i="93"/>
  <c r="O12" i="93"/>
  <c r="O18" i="93"/>
  <c r="O11" i="93"/>
  <c r="N805" i="93"/>
  <c r="N19" i="93"/>
  <c r="N31" i="93"/>
  <c r="N30" i="93"/>
  <c r="N27" i="93" s="1"/>
  <c r="N803" i="93"/>
  <c r="N802" i="93"/>
  <c r="O801" i="93"/>
  <c r="I803" i="88"/>
  <c r="I802" i="88"/>
  <c r="J801" i="88"/>
  <c r="J11" i="88"/>
  <c r="J29" i="88"/>
  <c r="J28" i="88"/>
  <c r="K10" i="88"/>
  <c r="K18" i="88" s="1"/>
  <c r="K19" i="88" s="1"/>
  <c r="J12" i="88"/>
  <c r="B210" i="28"/>
  <c r="B152" i="28"/>
  <c r="B160" i="28"/>
  <c r="B13" i="28"/>
  <c r="B14" i="28"/>
  <c r="B16" i="28"/>
  <c r="B15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58" i="28"/>
  <c r="B59" i="28"/>
  <c r="B60" i="28"/>
  <c r="B61" i="28"/>
  <c r="B62" i="28"/>
  <c r="B63" i="28"/>
  <c r="B64" i="28"/>
  <c r="B65" i="28"/>
  <c r="B66" i="28"/>
  <c r="B67" i="28"/>
  <c r="B68" i="28"/>
  <c r="B69" i="28"/>
  <c r="B70" i="28"/>
  <c r="B71" i="28"/>
  <c r="B72" i="28"/>
  <c r="B73" i="28"/>
  <c r="B74" i="28"/>
  <c r="B75" i="28"/>
  <c r="B76" i="28"/>
  <c r="B77" i="28"/>
  <c r="B78" i="28"/>
  <c r="B79" i="28"/>
  <c r="B80" i="28"/>
  <c r="B81" i="28"/>
  <c r="B82" i="28"/>
  <c r="B83" i="28"/>
  <c r="B84" i="28"/>
  <c r="B85" i="28"/>
  <c r="B86" i="28"/>
  <c r="B87" i="28"/>
  <c r="B88" i="28"/>
  <c r="B89" i="28"/>
  <c r="B90" i="28"/>
  <c r="B91" i="28"/>
  <c r="B92" i="28"/>
  <c r="B93" i="28"/>
  <c r="B94" i="28"/>
  <c r="B95" i="28"/>
  <c r="B96" i="28"/>
  <c r="B97" i="28"/>
  <c r="B98" i="28"/>
  <c r="B99" i="28"/>
  <c r="B100" i="28"/>
  <c r="B101" i="28"/>
  <c r="B102" i="28"/>
  <c r="B103" i="28"/>
  <c r="B104" i="28"/>
  <c r="B105" i="28"/>
  <c r="B106" i="28"/>
  <c r="B107" i="28"/>
  <c r="B108" i="28"/>
  <c r="B109" i="28"/>
  <c r="B110" i="28"/>
  <c r="B111" i="28"/>
  <c r="B112" i="28"/>
  <c r="B113" i="28"/>
  <c r="B114" i="28"/>
  <c r="B115" i="28"/>
  <c r="B116" i="28"/>
  <c r="B117" i="28"/>
  <c r="B118" i="28"/>
  <c r="B119" i="28"/>
  <c r="B120" i="28"/>
  <c r="B121" i="28"/>
  <c r="B122" i="28"/>
  <c r="B123" i="28"/>
  <c r="B124" i="28"/>
  <c r="B125" i="28"/>
  <c r="B126" i="28"/>
  <c r="B127" i="28"/>
  <c r="B128" i="28"/>
  <c r="B129" i="28"/>
  <c r="B130" i="28"/>
  <c r="B131" i="28"/>
  <c r="B132" i="28"/>
  <c r="B133" i="28"/>
  <c r="B134" i="28"/>
  <c r="B135" i="28"/>
  <c r="B136" i="28"/>
  <c r="B137" i="28"/>
  <c r="B138" i="28"/>
  <c r="B139" i="28"/>
  <c r="B140" i="28"/>
  <c r="B141" i="28"/>
  <c r="B142" i="28"/>
  <c r="B143" i="28"/>
  <c r="B144" i="28"/>
  <c r="B145" i="28"/>
  <c r="B146" i="28"/>
  <c r="B147" i="28"/>
  <c r="B148" i="28"/>
  <c r="B149" i="28"/>
  <c r="B150" i="28"/>
  <c r="B151" i="28"/>
  <c r="B153" i="28"/>
  <c r="B154" i="28"/>
  <c r="B155" i="28"/>
  <c r="B156" i="28"/>
  <c r="B157" i="28"/>
  <c r="B158" i="28"/>
  <c r="B159" i="28"/>
  <c r="B161" i="28"/>
  <c r="B162" i="28"/>
  <c r="B163" i="28"/>
  <c r="B164" i="28"/>
  <c r="B165" i="28"/>
  <c r="B166" i="28"/>
  <c r="B167" i="28"/>
  <c r="B168" i="28"/>
  <c r="B169" i="28"/>
  <c r="B170" i="28"/>
  <c r="B171" i="28"/>
  <c r="B172" i="28"/>
  <c r="B173" i="28"/>
  <c r="B174" i="28"/>
  <c r="B175" i="28"/>
  <c r="B176" i="28"/>
  <c r="B177" i="28"/>
  <c r="B178" i="28"/>
  <c r="B179" i="28"/>
  <c r="B180" i="28"/>
  <c r="B181" i="28"/>
  <c r="B182" i="28"/>
  <c r="B183" i="28"/>
  <c r="B184" i="28"/>
  <c r="B185" i="28"/>
  <c r="B186" i="28"/>
  <c r="B187" i="28"/>
  <c r="B188" i="28"/>
  <c r="B189" i="28"/>
  <c r="B190" i="28"/>
  <c r="B191" i="28"/>
  <c r="B192" i="28"/>
  <c r="B193" i="28"/>
  <c r="B194" i="28"/>
  <c r="B195" i="28"/>
  <c r="B196" i="28"/>
  <c r="B197" i="28"/>
  <c r="B198" i="28"/>
  <c r="B199" i="28"/>
  <c r="B200" i="28"/>
  <c r="B201" i="28"/>
  <c r="B202" i="28"/>
  <c r="B203" i="28"/>
  <c r="B204" i="28"/>
  <c r="B205" i="28"/>
  <c r="B206" i="28"/>
  <c r="B207" i="28"/>
  <c r="B208" i="28"/>
  <c r="B209" i="28"/>
  <c r="B211" i="28"/>
  <c r="B212" i="28"/>
  <c r="B213" i="28"/>
  <c r="B214" i="28"/>
  <c r="B215" i="28"/>
  <c r="B216" i="28"/>
  <c r="B217" i="28"/>
  <c r="B218" i="28"/>
  <c r="B219" i="28"/>
  <c r="B220" i="28"/>
  <c r="B221" i="28"/>
  <c r="B222" i="28"/>
  <c r="B223" i="28"/>
  <c r="B224" i="28"/>
  <c r="B225" i="28"/>
  <c r="B226" i="28"/>
  <c r="B227" i="28"/>
  <c r="B228" i="28"/>
  <c r="B229" i="28"/>
  <c r="B230" i="28"/>
  <c r="B231" i="28"/>
  <c r="B232" i="28"/>
  <c r="B233" i="28"/>
  <c r="B234" i="28"/>
  <c r="B235" i="28"/>
  <c r="B236" i="28"/>
  <c r="B237" i="28"/>
  <c r="B238" i="28"/>
  <c r="B239" i="28"/>
  <c r="B240" i="28"/>
  <c r="B241" i="28"/>
  <c r="B242" i="28"/>
  <c r="B243" i="28"/>
  <c r="B244" i="28"/>
  <c r="B245" i="28"/>
  <c r="B246" i="28"/>
  <c r="B247" i="28"/>
  <c r="B248" i="28"/>
  <c r="B249" i="28"/>
  <c r="B250" i="28"/>
  <c r="B251" i="28"/>
  <c r="B252" i="28"/>
  <c r="B253" i="28"/>
  <c r="B254" i="28"/>
  <c r="B255" i="28"/>
  <c r="B256" i="28"/>
  <c r="B257" i="28"/>
  <c r="B258" i="28"/>
  <c r="B259" i="28"/>
  <c r="B260" i="28"/>
  <c r="B261" i="28"/>
  <c r="B262" i="28"/>
  <c r="B263" i="28"/>
  <c r="B264" i="28"/>
  <c r="B265" i="28"/>
  <c r="B266" i="28"/>
  <c r="B267" i="28"/>
  <c r="B268" i="28"/>
  <c r="B269" i="28"/>
  <c r="B270" i="28"/>
  <c r="B271" i="28"/>
  <c r="B272" i="28"/>
  <c r="B273" i="28"/>
  <c r="B274" i="28"/>
  <c r="B275" i="28"/>
  <c r="B276" i="28"/>
  <c r="B277" i="28"/>
  <c r="B278" i="28"/>
  <c r="B279" i="28"/>
  <c r="B280" i="28"/>
  <c r="B281" i="28"/>
  <c r="B282" i="28"/>
  <c r="B283" i="28"/>
  <c r="B284" i="28"/>
  <c r="B285" i="28"/>
  <c r="B286" i="28"/>
  <c r="B287" i="28"/>
  <c r="B288" i="28"/>
  <c r="B289" i="28"/>
  <c r="B290" i="28"/>
  <c r="B291" i="28"/>
  <c r="B292" i="28"/>
  <c r="B293" i="28"/>
  <c r="B294" i="28"/>
  <c r="B295" i="28"/>
  <c r="B296" i="28"/>
  <c r="B297" i="28"/>
  <c r="B298" i="28"/>
  <c r="B299" i="28"/>
  <c r="B300" i="28"/>
  <c r="B301" i="28"/>
  <c r="B302" i="28"/>
  <c r="B303" i="28"/>
  <c r="B304" i="28"/>
  <c r="B305" i="28"/>
  <c r="B306" i="28"/>
  <c r="B307" i="28"/>
  <c r="B308" i="28"/>
  <c r="B309" i="28"/>
  <c r="B310" i="28"/>
  <c r="B311" i="28"/>
  <c r="B312" i="28"/>
  <c r="B313" i="28"/>
  <c r="B314" i="28"/>
  <c r="B315" i="28"/>
  <c r="B316" i="28"/>
  <c r="B317" i="28"/>
  <c r="B318" i="28"/>
  <c r="B319" i="28"/>
  <c r="B320" i="28"/>
  <c r="B321" i="28"/>
  <c r="B322" i="28"/>
  <c r="B323" i="28"/>
  <c r="B324" i="28"/>
  <c r="B325" i="28"/>
  <c r="B326" i="28"/>
  <c r="B327" i="28"/>
  <c r="B328" i="28"/>
  <c r="B329" i="28"/>
  <c r="B330" i="28"/>
  <c r="B331" i="28"/>
  <c r="B332" i="28"/>
  <c r="B333" i="28"/>
  <c r="B334" i="28"/>
  <c r="B335" i="28"/>
  <c r="B336" i="28"/>
  <c r="B337" i="28"/>
  <c r="B338" i="28"/>
  <c r="B339" i="28"/>
  <c r="B340" i="28"/>
  <c r="B341" i="28"/>
  <c r="B342" i="28"/>
  <c r="B343" i="28"/>
  <c r="B344" i="28"/>
  <c r="B345" i="28"/>
  <c r="B346" i="28"/>
  <c r="B347" i="28"/>
  <c r="B348" i="28"/>
  <c r="B349" i="28"/>
  <c r="B350" i="28"/>
  <c r="B351" i="28"/>
  <c r="B352" i="28"/>
  <c r="B353" i="28"/>
  <c r="B354" i="28"/>
  <c r="B355" i="28"/>
  <c r="B356" i="28"/>
  <c r="B357" i="28"/>
  <c r="B358" i="28"/>
  <c r="B359" i="28"/>
  <c r="B360" i="28"/>
  <c r="B361" i="28"/>
  <c r="B362" i="28"/>
  <c r="B363" i="28"/>
  <c r="B364" i="28"/>
  <c r="B365" i="28"/>
  <c r="B366" i="28"/>
  <c r="B367" i="28"/>
  <c r="B368" i="28"/>
  <c r="B369" i="28"/>
  <c r="B370" i="28"/>
  <c r="B371" i="28"/>
  <c r="B372" i="28"/>
  <c r="B373" i="28"/>
  <c r="B374" i="28"/>
  <c r="B375" i="28"/>
  <c r="B376" i="28"/>
  <c r="B377" i="28"/>
  <c r="B378" i="28"/>
  <c r="B379" i="28"/>
  <c r="B380" i="28"/>
  <c r="B381" i="28"/>
  <c r="B382" i="28"/>
  <c r="B383" i="28"/>
  <c r="B384" i="28"/>
  <c r="B385" i="28"/>
  <c r="B386" i="28"/>
  <c r="B387" i="28"/>
  <c r="B388" i="28"/>
  <c r="B389" i="28"/>
  <c r="B390" i="28"/>
  <c r="B391" i="28"/>
  <c r="B392" i="28"/>
  <c r="B393" i="28"/>
  <c r="B394" i="28"/>
  <c r="B395" i="28"/>
  <c r="B396" i="28"/>
  <c r="B397" i="28"/>
  <c r="B398" i="28"/>
  <c r="B399" i="28"/>
  <c r="B400" i="28"/>
  <c r="B401" i="28"/>
  <c r="B402" i="28"/>
  <c r="B403" i="28"/>
  <c r="B404" i="28"/>
  <c r="B405" i="28"/>
  <c r="B406" i="28"/>
  <c r="B407" i="28"/>
  <c r="B408" i="28"/>
  <c r="B409" i="28"/>
  <c r="B410" i="28"/>
  <c r="B411" i="28"/>
  <c r="B412" i="28"/>
  <c r="B413" i="28"/>
  <c r="B414" i="28"/>
  <c r="B415" i="28"/>
  <c r="B416" i="28"/>
  <c r="B417" i="28"/>
  <c r="B418" i="28"/>
  <c r="B419" i="28"/>
  <c r="B420" i="28"/>
  <c r="B421" i="28"/>
  <c r="B422" i="28"/>
  <c r="B423" i="28"/>
  <c r="B424" i="28"/>
  <c r="B425" i="28"/>
  <c r="B426" i="28"/>
  <c r="B427" i="28"/>
  <c r="B428" i="28"/>
  <c r="B429" i="28"/>
  <c r="B430" i="28"/>
  <c r="B431" i="28"/>
  <c r="B432" i="28"/>
  <c r="B433" i="28"/>
  <c r="B434" i="28"/>
  <c r="B435" i="28"/>
  <c r="B436" i="28"/>
  <c r="B437" i="28"/>
  <c r="B438" i="28"/>
  <c r="B439" i="28"/>
  <c r="B440" i="28"/>
  <c r="B441" i="28"/>
  <c r="B442" i="28"/>
  <c r="B443" i="28"/>
  <c r="B444" i="28"/>
  <c r="B445" i="28"/>
  <c r="B446" i="28"/>
  <c r="B447" i="28"/>
  <c r="B448" i="28"/>
  <c r="B449" i="28"/>
  <c r="B450" i="28"/>
  <c r="B451" i="28"/>
  <c r="B452" i="28"/>
  <c r="B453" i="28"/>
  <c r="B454" i="28"/>
  <c r="B455" i="28"/>
  <c r="B456" i="28"/>
  <c r="B457" i="28"/>
  <c r="B458" i="28"/>
  <c r="B459" i="28"/>
  <c r="B460" i="28"/>
  <c r="B461" i="28"/>
  <c r="B462" i="28"/>
  <c r="B463" i="28"/>
  <c r="B464" i="28"/>
  <c r="B465" i="28"/>
  <c r="B466" i="28"/>
  <c r="B467" i="28"/>
  <c r="B468" i="28"/>
  <c r="B469" i="28"/>
  <c r="B470" i="28"/>
  <c r="B471" i="28"/>
  <c r="B472" i="28"/>
  <c r="B473" i="28"/>
  <c r="B474" i="28"/>
  <c r="B475" i="28"/>
  <c r="B476" i="28"/>
  <c r="B477" i="28"/>
  <c r="B478" i="28"/>
  <c r="B479" i="28"/>
  <c r="B480" i="28"/>
  <c r="B481" i="28"/>
  <c r="B482" i="28"/>
  <c r="B483" i="28"/>
  <c r="B484" i="28"/>
  <c r="B485" i="28"/>
  <c r="B486" i="28"/>
  <c r="B487" i="28"/>
  <c r="B488" i="28"/>
  <c r="B489" i="28"/>
  <c r="B490" i="28"/>
  <c r="B491" i="28"/>
  <c r="B492" i="28"/>
  <c r="B493" i="28"/>
  <c r="B494" i="28"/>
  <c r="B495" i="28"/>
  <c r="B496" i="28"/>
  <c r="B497" i="28"/>
  <c r="B498" i="28"/>
  <c r="B499" i="28"/>
  <c r="B500" i="28"/>
  <c r="B501" i="28"/>
  <c r="B502" i="28"/>
  <c r="B503" i="28"/>
  <c r="B504" i="28"/>
  <c r="B505" i="28"/>
  <c r="B506" i="28"/>
  <c r="C3" i="14"/>
  <c r="F3" i="14" s="1"/>
  <c r="E3" i="14" s="1"/>
  <c r="O803" i="93" l="1"/>
  <c r="O802" i="93"/>
  <c r="P801" i="93"/>
  <c r="O805" i="93"/>
  <c r="O19" i="93"/>
  <c r="O31" i="93"/>
  <c r="O30" i="93"/>
  <c r="O27" i="93" s="1"/>
  <c r="P28" i="93"/>
  <c r="P18" i="93"/>
  <c r="P12" i="93"/>
  <c r="Q10" i="93"/>
  <c r="P29" i="93"/>
  <c r="P24" i="93"/>
  <c r="P32" i="93" s="1"/>
  <c r="P25" i="93" s="1"/>
  <c r="P11" i="93"/>
  <c r="H805" i="88"/>
  <c r="I805" i="88"/>
  <c r="B805" i="88"/>
  <c r="AB800" i="88"/>
  <c r="A13" i="88"/>
  <c r="A814" i="88"/>
  <c r="A806" i="88"/>
  <c r="AA66" i="88"/>
  <c r="B64" i="88"/>
  <c r="B60" i="88"/>
  <c r="A57" i="88"/>
  <c r="A53" i="88"/>
  <c r="B44" i="88"/>
  <c r="AE39" i="88"/>
  <c r="D259" i="88"/>
  <c r="W39" i="88"/>
  <c r="AE984" i="88"/>
  <c r="AR2" i="88"/>
  <c r="G39" i="88"/>
  <c r="AE800" i="88"/>
  <c r="AJ2" i="88"/>
  <c r="T33" i="88"/>
  <c r="A28" i="88"/>
  <c r="A20" i="88"/>
  <c r="A12" i="88"/>
  <c r="A803" i="88"/>
  <c r="Q7" i="88"/>
  <c r="A5" i="88"/>
  <c r="A261" i="88"/>
  <c r="A892" i="88" s="1"/>
  <c r="A702" i="88"/>
  <c r="A1053" i="88" s="1"/>
  <c r="A198" i="88"/>
  <c r="A869" i="88" s="1"/>
  <c r="A576" i="88"/>
  <c r="A1007" i="88" s="1"/>
  <c r="A9" i="88"/>
  <c r="A800" i="88" s="1"/>
  <c r="A450" i="88"/>
  <c r="A961" i="88" s="1"/>
  <c r="A72" i="88"/>
  <c r="A823" i="88" s="1"/>
  <c r="A387" i="88"/>
  <c r="A938" i="88" s="1"/>
  <c r="A639" i="88"/>
  <c r="A1030" i="88" s="1"/>
  <c r="A513" i="88"/>
  <c r="A984" i="88" s="1"/>
  <c r="A135" i="88"/>
  <c r="A846" i="88" s="1"/>
  <c r="A324" i="88"/>
  <c r="A915" i="88" s="1"/>
  <c r="A807" i="88"/>
  <c r="B61" i="88"/>
  <c r="AQ31" i="88"/>
  <c r="AI15" i="88"/>
  <c r="F49" i="88"/>
  <c r="F31" i="88"/>
  <c r="F30" i="88"/>
  <c r="G30" i="88"/>
  <c r="G31" i="88"/>
  <c r="H31" i="88"/>
  <c r="H30" i="88"/>
  <c r="A819" i="88"/>
  <c r="AV2" i="88"/>
  <c r="AE823" i="88"/>
  <c r="AK2" i="88"/>
  <c r="I39" i="88"/>
  <c r="T34" i="88"/>
  <c r="K4" i="88"/>
  <c r="A813" i="88"/>
  <c r="U66" i="88"/>
  <c r="A60" i="88"/>
  <c r="AH812" i="88"/>
  <c r="AI7" i="88"/>
  <c r="F52" i="88"/>
  <c r="A44" i="88"/>
  <c r="D196" i="88"/>
  <c r="B34" i="88"/>
  <c r="A19" i="88"/>
  <c r="K7" i="88"/>
  <c r="AI16" i="88"/>
  <c r="A811" i="88"/>
  <c r="A1" i="88"/>
  <c r="I66" i="88"/>
  <c r="A63" i="88"/>
  <c r="A61" i="88"/>
  <c r="A59" i="88"/>
  <c r="AH814" i="88"/>
  <c r="F55" i="88"/>
  <c r="AI9" i="88"/>
  <c r="AH811" i="88"/>
  <c r="AI6" i="88"/>
  <c r="F51" i="88"/>
  <c r="A48" i="88"/>
  <c r="B42" i="88"/>
  <c r="D574" i="88"/>
  <c r="D70" i="88"/>
  <c r="AO2" i="88"/>
  <c r="AE915" i="88"/>
  <c r="Q39" i="88"/>
  <c r="B33" i="88"/>
  <c r="A25" i="88"/>
  <c r="A17" i="88"/>
  <c r="L9" i="88"/>
  <c r="AC4" i="88"/>
  <c r="AC5" i="88"/>
  <c r="A3" i="88"/>
  <c r="A35" i="88"/>
  <c r="B57" i="88"/>
  <c r="B45" i="88"/>
  <c r="D322" i="88"/>
  <c r="A29" i="88"/>
  <c r="V7" i="88"/>
  <c r="A805" i="88"/>
  <c r="A64" i="88"/>
  <c r="AH815" i="88"/>
  <c r="F56" i="88"/>
  <c r="AI10" i="88"/>
  <c r="A49" i="88"/>
  <c r="D700" i="88"/>
  <c r="AQ2" i="88"/>
  <c r="AE961" i="88"/>
  <c r="U39" i="88"/>
  <c r="A27" i="88"/>
  <c r="A802" i="88"/>
  <c r="A11" i="88"/>
  <c r="A4" i="88"/>
  <c r="A40" i="88"/>
  <c r="I31" i="88"/>
  <c r="A812" i="88"/>
  <c r="B63" i="88"/>
  <c r="A52" i="88"/>
  <c r="D637" i="88"/>
  <c r="A26" i="88"/>
  <c r="A801" i="88"/>
  <c r="A10" i="88"/>
  <c r="I30" i="88"/>
  <c r="A810" i="88"/>
  <c r="B66" i="88"/>
  <c r="AH818" i="88"/>
  <c r="F62" i="88"/>
  <c r="AI13" i="88"/>
  <c r="F58" i="88"/>
  <c r="AI14" i="88"/>
  <c r="AH808" i="88"/>
  <c r="A55" i="88"/>
  <c r="A51" i="88"/>
  <c r="F47" i="88"/>
  <c r="AI3" i="88"/>
  <c r="AH809" i="88"/>
  <c r="A42" i="88"/>
  <c r="D511" i="88"/>
  <c r="D4" i="88"/>
  <c r="O39" i="88"/>
  <c r="AE892" i="88"/>
  <c r="AN2" i="88"/>
  <c r="A32" i="88"/>
  <c r="A24" i="88"/>
  <c r="A16" i="88"/>
  <c r="K9" i="88"/>
  <c r="U5" i="88"/>
  <c r="A2" i="88"/>
  <c r="A815" i="88"/>
  <c r="F53" i="88"/>
  <c r="AI8" i="88"/>
  <c r="AH813" i="88"/>
  <c r="AE1007" i="88"/>
  <c r="Y39" i="88"/>
  <c r="AS2" i="88"/>
  <c r="A804" i="88"/>
  <c r="B59" i="88"/>
  <c r="F48" i="88"/>
  <c r="AI4" i="88"/>
  <c r="AH806" i="88"/>
  <c r="D133" i="88"/>
  <c r="L33" i="88"/>
  <c r="C7" i="88"/>
  <c r="A818" i="88"/>
  <c r="A809" i="88"/>
  <c r="A66" i="88"/>
  <c r="B62" i="88"/>
  <c r="B58" i="88"/>
  <c r="AH816" i="88"/>
  <c r="F54" i="88"/>
  <c r="AI11" i="88"/>
  <c r="AH810" i="88"/>
  <c r="F50" i="88"/>
  <c r="AI5" i="88"/>
  <c r="A47" i="88"/>
  <c r="A41" i="88"/>
  <c r="D448" i="88"/>
  <c r="AC39" i="88"/>
  <c r="AE1053" i="88"/>
  <c r="AU2" i="88"/>
  <c r="AM2" i="88"/>
  <c r="AE869" i="88"/>
  <c r="M39" i="88"/>
  <c r="A31" i="88"/>
  <c r="A23" i="88"/>
  <c r="A15" i="88"/>
  <c r="B9" i="88"/>
  <c r="B800" i="88"/>
  <c r="U4" i="88"/>
  <c r="A21" i="88"/>
  <c r="O66" i="88"/>
  <c r="A56" i="88"/>
  <c r="B43" i="88"/>
  <c r="AP2" i="88"/>
  <c r="S39" i="88"/>
  <c r="AE938" i="88"/>
  <c r="A18" i="88"/>
  <c r="B3" i="88"/>
  <c r="A816" i="88"/>
  <c r="A808" i="88"/>
  <c r="AI17" i="88"/>
  <c r="B65" i="88"/>
  <c r="A62" i="88"/>
  <c r="AH807" i="88"/>
  <c r="F57" i="88"/>
  <c r="AI12" i="88"/>
  <c r="A54" i="88"/>
  <c r="A50" i="88"/>
  <c r="A46" i="88"/>
  <c r="A39" i="88"/>
  <c r="D385" i="88"/>
  <c r="AE1030" i="88"/>
  <c r="AT2" i="88"/>
  <c r="AA39" i="88"/>
  <c r="AE846" i="88"/>
  <c r="AL2" i="88"/>
  <c r="K39" i="88"/>
  <c r="A30" i="88"/>
  <c r="A22" i="88"/>
  <c r="A14" i="88"/>
  <c r="AA7" i="88"/>
  <c r="K5" i="88"/>
  <c r="J803" i="88"/>
  <c r="J802" i="88"/>
  <c r="K801" i="88"/>
  <c r="K12" i="88"/>
  <c r="L10" i="88"/>
  <c r="L18" i="88" s="1"/>
  <c r="L19" i="88" s="1"/>
  <c r="K28" i="88"/>
  <c r="K11" i="88"/>
  <c r="K24" i="88"/>
  <c r="K32" i="88" s="1"/>
  <c r="K25" i="88" s="1"/>
  <c r="K29" i="88"/>
  <c r="J805" i="88"/>
  <c r="J31" i="88"/>
  <c r="J30" i="88"/>
  <c r="Q18" i="93" l="1"/>
  <c r="Q12" i="93"/>
  <c r="Q29" i="93"/>
  <c r="Q24" i="93"/>
  <c r="Q32" i="93" s="1"/>
  <c r="Q25" i="93" s="1"/>
  <c r="Q28" i="93"/>
  <c r="Q11" i="93"/>
  <c r="R10" i="93"/>
  <c r="P803" i="93"/>
  <c r="P802" i="93"/>
  <c r="Q801" i="93"/>
  <c r="P805" i="93"/>
  <c r="P31" i="93"/>
  <c r="P30" i="93"/>
  <c r="P27" i="93" s="1"/>
  <c r="P19" i="93"/>
  <c r="B30" i="88"/>
  <c r="B31" i="88"/>
  <c r="I27" i="88"/>
  <c r="G27" i="88"/>
  <c r="F27" i="88"/>
  <c r="F750" i="88"/>
  <c r="F246" i="88"/>
  <c r="F372" i="88"/>
  <c r="F435" i="88"/>
  <c r="F309" i="88"/>
  <c r="F120" i="88"/>
  <c r="F687" i="88"/>
  <c r="F624" i="88"/>
  <c r="F561" i="88"/>
  <c r="F498" i="88"/>
  <c r="F183" i="88"/>
  <c r="F113" i="88"/>
  <c r="F302" i="88"/>
  <c r="F239" i="88"/>
  <c r="F743" i="88"/>
  <c r="F491" i="88"/>
  <c r="F680" i="88"/>
  <c r="F176" i="88"/>
  <c r="F428" i="88"/>
  <c r="F365" i="88"/>
  <c r="F617" i="88"/>
  <c r="F554" i="88"/>
  <c r="A838" i="88"/>
  <c r="A976" i="88"/>
  <c r="A884" i="88"/>
  <c r="A930" i="88"/>
  <c r="A907" i="88"/>
  <c r="A861" i="88"/>
  <c r="A953" i="88"/>
  <c r="A1068" i="88"/>
  <c r="A999" i="88"/>
  <c r="A1022" i="88"/>
  <c r="A1045" i="88"/>
  <c r="A79" i="88"/>
  <c r="A394" i="88"/>
  <c r="A709" i="88"/>
  <c r="A205" i="88"/>
  <c r="A646" i="88"/>
  <c r="A142" i="88"/>
  <c r="A520" i="88"/>
  <c r="A583" i="88"/>
  <c r="A457" i="88"/>
  <c r="A331" i="88"/>
  <c r="A268" i="88"/>
  <c r="A105" i="88"/>
  <c r="A546" i="88"/>
  <c r="A357" i="88"/>
  <c r="A231" i="88"/>
  <c r="A294" i="88"/>
  <c r="A168" i="88"/>
  <c r="A672" i="88"/>
  <c r="A483" i="88"/>
  <c r="A420" i="88"/>
  <c r="A735" i="88"/>
  <c r="A609" i="88"/>
  <c r="A240" i="88"/>
  <c r="A555" i="88"/>
  <c r="A492" i="88"/>
  <c r="A114" i="88"/>
  <c r="A366" i="88"/>
  <c r="A681" i="88"/>
  <c r="A744" i="88"/>
  <c r="A618" i="88"/>
  <c r="A429" i="88"/>
  <c r="A303" i="88"/>
  <c r="A177" i="88"/>
  <c r="F310" i="88"/>
  <c r="F436" i="88"/>
  <c r="F625" i="88"/>
  <c r="F184" i="88"/>
  <c r="F121" i="88"/>
  <c r="F751" i="88"/>
  <c r="F688" i="88"/>
  <c r="F373" i="88"/>
  <c r="F247" i="88"/>
  <c r="F499" i="88"/>
  <c r="F562" i="88"/>
  <c r="B129" i="88"/>
  <c r="B570" i="88"/>
  <c r="B633" i="88"/>
  <c r="B444" i="88"/>
  <c r="B507" i="88"/>
  <c r="B381" i="88"/>
  <c r="B318" i="88"/>
  <c r="B255" i="88"/>
  <c r="B192" i="88"/>
  <c r="B759" i="88"/>
  <c r="B696" i="88"/>
  <c r="U480" i="88"/>
  <c r="U354" i="88"/>
  <c r="U102" i="88"/>
  <c r="U291" i="88"/>
  <c r="U669" i="88"/>
  <c r="U732" i="88"/>
  <c r="U606" i="88"/>
  <c r="U543" i="88"/>
  <c r="U417" i="88"/>
  <c r="U165" i="88"/>
  <c r="U228" i="88"/>
  <c r="A966" i="88"/>
  <c r="A874" i="88"/>
  <c r="A989" i="88"/>
  <c r="A943" i="88"/>
  <c r="A1035" i="88"/>
  <c r="A851" i="88"/>
  <c r="A897" i="88"/>
  <c r="A920" i="88"/>
  <c r="A1058" i="88"/>
  <c r="A1012" i="88"/>
  <c r="A828" i="88"/>
  <c r="B423" i="88"/>
  <c r="B486" i="88"/>
  <c r="B612" i="88"/>
  <c r="B297" i="88"/>
  <c r="B549" i="88"/>
  <c r="B360" i="88"/>
  <c r="B108" i="88"/>
  <c r="B738" i="88"/>
  <c r="B234" i="88"/>
  <c r="B171" i="88"/>
  <c r="B675" i="88"/>
  <c r="A626" i="88"/>
  <c r="A311" i="88"/>
  <c r="A689" i="88"/>
  <c r="A122" i="88"/>
  <c r="A563" i="88"/>
  <c r="A500" i="88"/>
  <c r="A374" i="88"/>
  <c r="A437" i="88"/>
  <c r="A248" i="88"/>
  <c r="A752" i="88"/>
  <c r="A185" i="88"/>
  <c r="H27" i="88"/>
  <c r="E805" i="88"/>
  <c r="E31" i="88"/>
  <c r="E30" i="88"/>
  <c r="A77" i="88"/>
  <c r="A392" i="88"/>
  <c r="A329" i="88"/>
  <c r="A203" i="88"/>
  <c r="A707" i="88"/>
  <c r="A140" i="88"/>
  <c r="A455" i="88"/>
  <c r="A644" i="88"/>
  <c r="A266" i="88"/>
  <c r="A581" i="88"/>
  <c r="A518" i="88"/>
  <c r="K102" i="88"/>
  <c r="K480" i="88"/>
  <c r="K354" i="88"/>
  <c r="K291" i="88"/>
  <c r="K732" i="88"/>
  <c r="K228" i="88"/>
  <c r="K606" i="88"/>
  <c r="K543" i="88"/>
  <c r="K417" i="88"/>
  <c r="K165" i="88"/>
  <c r="K669" i="88"/>
  <c r="A743" i="88"/>
  <c r="A239" i="88"/>
  <c r="A680" i="88"/>
  <c r="A176" i="88"/>
  <c r="A617" i="88"/>
  <c r="A113" i="88"/>
  <c r="A554" i="88"/>
  <c r="A491" i="88"/>
  <c r="A428" i="88"/>
  <c r="A365" i="88"/>
  <c r="A302" i="88"/>
  <c r="AH945" i="88"/>
  <c r="AH899" i="88"/>
  <c r="AH876" i="88"/>
  <c r="AH1037" i="88"/>
  <c r="AH968" i="88"/>
  <c r="AH853" i="88"/>
  <c r="AH830" i="88"/>
  <c r="AH991" i="88"/>
  <c r="AH1014" i="88"/>
  <c r="AH1060" i="88"/>
  <c r="AH922" i="88"/>
  <c r="A877" i="88"/>
  <c r="A1038" i="88"/>
  <c r="A854" i="88"/>
  <c r="A992" i="88"/>
  <c r="A969" i="88"/>
  <c r="A1015" i="88"/>
  <c r="A1061" i="88"/>
  <c r="A923" i="88"/>
  <c r="A900" i="88"/>
  <c r="A831" i="88"/>
  <c r="A946" i="88"/>
  <c r="A119" i="88"/>
  <c r="A623" i="88"/>
  <c r="A245" i="88"/>
  <c r="A434" i="88"/>
  <c r="A560" i="88"/>
  <c r="A497" i="88"/>
  <c r="A371" i="88"/>
  <c r="A182" i="88"/>
  <c r="A686" i="88"/>
  <c r="A308" i="88"/>
  <c r="A749" i="88"/>
  <c r="A346" i="88"/>
  <c r="A283" i="88"/>
  <c r="A724" i="88"/>
  <c r="A157" i="88"/>
  <c r="A661" i="88"/>
  <c r="A94" i="88"/>
  <c r="A598" i="88"/>
  <c r="A535" i="88"/>
  <c r="A409" i="88"/>
  <c r="A472" i="88"/>
  <c r="A220" i="88"/>
  <c r="A419" i="88"/>
  <c r="A482" i="88"/>
  <c r="A608" i="88"/>
  <c r="A293" i="88"/>
  <c r="A230" i="88"/>
  <c r="A167" i="88"/>
  <c r="A104" i="88"/>
  <c r="A734" i="88"/>
  <c r="A671" i="88"/>
  <c r="A545" i="88"/>
  <c r="A356" i="88"/>
  <c r="AH902" i="88"/>
  <c r="AH833" i="88"/>
  <c r="AH1040" i="88"/>
  <c r="AH994" i="88"/>
  <c r="AH925" i="88"/>
  <c r="AH879" i="88"/>
  <c r="AH856" i="88"/>
  <c r="AH948" i="88"/>
  <c r="AH1017" i="88"/>
  <c r="AH971" i="88"/>
  <c r="AH1063" i="88"/>
  <c r="B625" i="88"/>
  <c r="B121" i="88"/>
  <c r="B562" i="88"/>
  <c r="B499" i="88"/>
  <c r="B373" i="88"/>
  <c r="B310" i="88"/>
  <c r="B436" i="88"/>
  <c r="B688" i="88"/>
  <c r="B751" i="88"/>
  <c r="B184" i="88"/>
  <c r="B247" i="88"/>
  <c r="A841" i="88"/>
  <c r="A933" i="88"/>
  <c r="A910" i="88"/>
  <c r="A864" i="88"/>
  <c r="A1002" i="88"/>
  <c r="A979" i="88"/>
  <c r="A887" i="88"/>
  <c r="A1048" i="88"/>
  <c r="A1071" i="88"/>
  <c r="A1025" i="88"/>
  <c r="A956" i="88"/>
  <c r="A965" i="88"/>
  <c r="A873" i="88"/>
  <c r="A1057" i="88"/>
  <c r="A1011" i="88"/>
  <c r="A988" i="88"/>
  <c r="A942" i="88"/>
  <c r="A850" i="88"/>
  <c r="A1034" i="88"/>
  <c r="A827" i="88"/>
  <c r="A919" i="88"/>
  <c r="A896" i="88"/>
  <c r="A152" i="88"/>
  <c r="A89" i="88"/>
  <c r="A656" i="88"/>
  <c r="A593" i="88"/>
  <c r="A530" i="88"/>
  <c r="A467" i="88"/>
  <c r="A719" i="88"/>
  <c r="A341" i="88"/>
  <c r="A404" i="88"/>
  <c r="A215" i="88"/>
  <c r="A278" i="88"/>
  <c r="A881" i="88"/>
  <c r="A1042" i="88"/>
  <c r="A904" i="88"/>
  <c r="A996" i="88"/>
  <c r="A950" i="88"/>
  <c r="A927" i="88"/>
  <c r="A1065" i="88"/>
  <c r="A858" i="88"/>
  <c r="A835" i="88"/>
  <c r="A1019" i="88"/>
  <c r="A973" i="88"/>
  <c r="A74" i="88"/>
  <c r="A578" i="88"/>
  <c r="A515" i="88"/>
  <c r="A326" i="88"/>
  <c r="A263" i="88"/>
  <c r="A704" i="88"/>
  <c r="A641" i="88"/>
  <c r="A389" i="88"/>
  <c r="A200" i="88"/>
  <c r="A137" i="88"/>
  <c r="A452" i="88"/>
  <c r="A151" i="88"/>
  <c r="A277" i="88"/>
  <c r="A718" i="88"/>
  <c r="A214" i="88"/>
  <c r="A655" i="88"/>
  <c r="A592" i="88"/>
  <c r="A466" i="88"/>
  <c r="A340" i="88"/>
  <c r="A403" i="88"/>
  <c r="A529" i="88"/>
  <c r="A88" i="88"/>
  <c r="A111" i="88"/>
  <c r="A489" i="88"/>
  <c r="A741" i="88"/>
  <c r="A237" i="88"/>
  <c r="A678" i="88"/>
  <c r="A174" i="88"/>
  <c r="A615" i="88"/>
  <c r="A363" i="88"/>
  <c r="A300" i="88"/>
  <c r="A426" i="88"/>
  <c r="A552" i="88"/>
  <c r="A124" i="88"/>
  <c r="A187" i="88"/>
  <c r="A376" i="88"/>
  <c r="A439" i="88"/>
  <c r="A754" i="88"/>
  <c r="A502" i="88"/>
  <c r="A250" i="88"/>
  <c r="A313" i="88"/>
  <c r="A628" i="88"/>
  <c r="A691" i="88"/>
  <c r="A565" i="88"/>
  <c r="A834" i="88"/>
  <c r="A1018" i="88"/>
  <c r="A949" i="88"/>
  <c r="A972" i="88"/>
  <c r="A926" i="88"/>
  <c r="A995" i="88"/>
  <c r="A1064" i="88"/>
  <c r="A880" i="88"/>
  <c r="A857" i="88"/>
  <c r="A903" i="88"/>
  <c r="A1041" i="88"/>
  <c r="B664" i="88"/>
  <c r="B412" i="88"/>
  <c r="B727" i="88"/>
  <c r="B223" i="88"/>
  <c r="B538" i="88"/>
  <c r="B97" i="88"/>
  <c r="B286" i="88"/>
  <c r="B160" i="88"/>
  <c r="B601" i="88"/>
  <c r="B475" i="88"/>
  <c r="B349" i="88"/>
  <c r="F115" i="88"/>
  <c r="F556" i="88"/>
  <c r="F619" i="88"/>
  <c r="F304" i="88"/>
  <c r="F745" i="88"/>
  <c r="F493" i="88"/>
  <c r="F178" i="88"/>
  <c r="F241" i="88"/>
  <c r="F430" i="88"/>
  <c r="F367" i="88"/>
  <c r="F682" i="88"/>
  <c r="A1066" i="88"/>
  <c r="A882" i="88"/>
  <c r="A974" i="88"/>
  <c r="A928" i="88"/>
  <c r="A951" i="88"/>
  <c r="A1043" i="88"/>
  <c r="A997" i="88"/>
  <c r="A1020" i="88"/>
  <c r="A905" i="88"/>
  <c r="A836" i="88"/>
  <c r="A859" i="88"/>
  <c r="I228" i="88"/>
  <c r="I354" i="88"/>
  <c r="I291" i="88"/>
  <c r="I669" i="88"/>
  <c r="I732" i="88"/>
  <c r="I606" i="88"/>
  <c r="I480" i="88"/>
  <c r="I102" i="88"/>
  <c r="I543" i="88"/>
  <c r="I417" i="88"/>
  <c r="I165" i="88"/>
  <c r="A280" i="88"/>
  <c r="A343" i="88"/>
  <c r="A532" i="88"/>
  <c r="A154" i="88"/>
  <c r="A595" i="88"/>
  <c r="A217" i="88"/>
  <c r="A91" i="88"/>
  <c r="A658" i="88"/>
  <c r="A406" i="88"/>
  <c r="A721" i="88"/>
  <c r="A469" i="88"/>
  <c r="G417" i="88"/>
  <c r="G291" i="88"/>
  <c r="G354" i="88"/>
  <c r="G669" i="88"/>
  <c r="G165" i="88"/>
  <c r="G102" i="88"/>
  <c r="G732" i="88"/>
  <c r="G543" i="88"/>
  <c r="G480" i="88"/>
  <c r="G228" i="88"/>
  <c r="G606" i="88"/>
  <c r="A624" i="88"/>
  <c r="A435" i="88"/>
  <c r="A498" i="88"/>
  <c r="A372" i="88"/>
  <c r="A687" i="88"/>
  <c r="A561" i="88"/>
  <c r="A309" i="88"/>
  <c r="A246" i="88"/>
  <c r="A120" i="88"/>
  <c r="A183" i="88"/>
  <c r="A750" i="88"/>
  <c r="A829" i="88"/>
  <c r="A1059" i="88"/>
  <c r="A852" i="88"/>
  <c r="A1013" i="88"/>
  <c r="A944" i="88"/>
  <c r="A1036" i="88"/>
  <c r="A990" i="88"/>
  <c r="A967" i="88"/>
  <c r="A875" i="88"/>
  <c r="A898" i="88"/>
  <c r="A921" i="88"/>
  <c r="B823" i="88"/>
  <c r="B1030" i="88"/>
  <c r="B984" i="88"/>
  <c r="B846" i="88"/>
  <c r="B961" i="88"/>
  <c r="B915" i="88"/>
  <c r="B869" i="88"/>
  <c r="B1053" i="88"/>
  <c r="B1007" i="88"/>
  <c r="B938" i="88"/>
  <c r="B892" i="88"/>
  <c r="A150" i="88"/>
  <c r="A591" i="88"/>
  <c r="A276" i="88"/>
  <c r="A528" i="88"/>
  <c r="A717" i="88"/>
  <c r="A339" i="88"/>
  <c r="A465" i="88"/>
  <c r="A87" i="88"/>
  <c r="A213" i="88"/>
  <c r="A402" i="88"/>
  <c r="A654" i="88"/>
  <c r="O165" i="88"/>
  <c r="O480" i="88"/>
  <c r="O354" i="88"/>
  <c r="O291" i="88"/>
  <c r="O732" i="88"/>
  <c r="O102" i="88"/>
  <c r="O543" i="88"/>
  <c r="O417" i="88"/>
  <c r="O228" i="88"/>
  <c r="O606" i="88"/>
  <c r="O669" i="88"/>
  <c r="A433" i="88"/>
  <c r="A748" i="88"/>
  <c r="A307" i="88"/>
  <c r="A685" i="88"/>
  <c r="A181" i="88"/>
  <c r="A559" i="88"/>
  <c r="A622" i="88"/>
  <c r="A496" i="88"/>
  <c r="A370" i="88"/>
  <c r="A118" i="88"/>
  <c r="A244" i="88"/>
  <c r="A994" i="88"/>
  <c r="A1063" i="88"/>
  <c r="A833" i="88"/>
  <c r="A948" i="88"/>
  <c r="A902" i="88"/>
  <c r="A1040" i="88"/>
  <c r="A856" i="88"/>
  <c r="A879" i="88"/>
  <c r="A971" i="88"/>
  <c r="A925" i="88"/>
  <c r="A1017" i="88"/>
  <c r="A825" i="88"/>
  <c r="A871" i="88"/>
  <c r="A1032" i="88"/>
  <c r="A963" i="88"/>
  <c r="A940" i="88"/>
  <c r="A894" i="88"/>
  <c r="A1055" i="88"/>
  <c r="A917" i="88"/>
  <c r="A848" i="88"/>
  <c r="A1009" i="88"/>
  <c r="A986" i="88"/>
  <c r="B435" i="88"/>
  <c r="B561" i="88"/>
  <c r="B498" i="88"/>
  <c r="B372" i="88"/>
  <c r="B120" i="88"/>
  <c r="B750" i="88"/>
  <c r="B687" i="88"/>
  <c r="B624" i="88"/>
  <c r="B309" i="88"/>
  <c r="B246" i="88"/>
  <c r="B183" i="88"/>
  <c r="A495" i="88"/>
  <c r="A432" i="88"/>
  <c r="A243" i="88"/>
  <c r="A306" i="88"/>
  <c r="A684" i="88"/>
  <c r="A747" i="88"/>
  <c r="A558" i="88"/>
  <c r="A621" i="88"/>
  <c r="A180" i="88"/>
  <c r="A369" i="88"/>
  <c r="A117" i="88"/>
  <c r="B72" i="88"/>
  <c r="B450" i="88"/>
  <c r="B387" i="88"/>
  <c r="B513" i="88"/>
  <c r="B324" i="88"/>
  <c r="B261" i="88"/>
  <c r="B198" i="88"/>
  <c r="B702" i="88"/>
  <c r="B135" i="88"/>
  <c r="B576" i="88"/>
  <c r="B639" i="88"/>
  <c r="B188" i="88"/>
  <c r="B377" i="88"/>
  <c r="B440" i="88"/>
  <c r="B755" i="88"/>
  <c r="B314" i="88"/>
  <c r="B629" i="88"/>
  <c r="B692" i="88"/>
  <c r="B251" i="88"/>
  <c r="B125" i="88"/>
  <c r="B503" i="88"/>
  <c r="B566" i="88"/>
  <c r="F497" i="88"/>
  <c r="F119" i="88"/>
  <c r="F308" i="88"/>
  <c r="F749" i="88"/>
  <c r="F245" i="88"/>
  <c r="F686" i="88"/>
  <c r="F182" i="88"/>
  <c r="F371" i="88"/>
  <c r="F623" i="88"/>
  <c r="F434" i="88"/>
  <c r="F560" i="88"/>
  <c r="D805" i="88"/>
  <c r="D30" i="88"/>
  <c r="D31" i="88"/>
  <c r="B691" i="88"/>
  <c r="B250" i="88"/>
  <c r="B628" i="88"/>
  <c r="B313" i="88"/>
  <c r="B502" i="88"/>
  <c r="B124" i="88"/>
  <c r="B376" i="88"/>
  <c r="B439" i="88"/>
  <c r="B187" i="88"/>
  <c r="B754" i="88"/>
  <c r="B565" i="88"/>
  <c r="B375" i="88"/>
  <c r="B753" i="88"/>
  <c r="B186" i="88"/>
  <c r="B690" i="88"/>
  <c r="B249" i="88"/>
  <c r="B627" i="88"/>
  <c r="B123" i="88"/>
  <c r="B564" i="88"/>
  <c r="B438" i="88"/>
  <c r="B501" i="88"/>
  <c r="B312" i="88"/>
  <c r="S102" i="88"/>
  <c r="S480" i="88"/>
  <c r="S354" i="88"/>
  <c r="S417" i="88"/>
  <c r="S228" i="88"/>
  <c r="S165" i="88"/>
  <c r="S291" i="88"/>
  <c r="S669" i="88"/>
  <c r="S543" i="88"/>
  <c r="S606" i="88"/>
  <c r="S732" i="88"/>
  <c r="AH905" i="88"/>
  <c r="AH997" i="88"/>
  <c r="AH836" i="88"/>
  <c r="AH1066" i="88"/>
  <c r="AH1020" i="88"/>
  <c r="AH928" i="88"/>
  <c r="AH951" i="88"/>
  <c r="AH859" i="88"/>
  <c r="AH1043" i="88"/>
  <c r="AH882" i="88"/>
  <c r="AH974" i="88"/>
  <c r="A95" i="88"/>
  <c r="A221" i="88"/>
  <c r="A725" i="88"/>
  <c r="A158" i="88"/>
  <c r="A662" i="88"/>
  <c r="A599" i="88"/>
  <c r="A536" i="88"/>
  <c r="A284" i="88"/>
  <c r="A473" i="88"/>
  <c r="A347" i="88"/>
  <c r="A410" i="88"/>
  <c r="AH947" i="88"/>
  <c r="AH1016" i="88"/>
  <c r="AH901" i="88"/>
  <c r="AH1062" i="88"/>
  <c r="AH855" i="88"/>
  <c r="AH970" i="88"/>
  <c r="AH832" i="88"/>
  <c r="AH993" i="88"/>
  <c r="AH1039" i="88"/>
  <c r="AH924" i="88"/>
  <c r="AH878" i="88"/>
  <c r="A468" i="88"/>
  <c r="A216" i="88"/>
  <c r="A531" i="88"/>
  <c r="A342" i="88"/>
  <c r="A405" i="88"/>
  <c r="A720" i="88"/>
  <c r="A657" i="88"/>
  <c r="A594" i="88"/>
  <c r="A279" i="88"/>
  <c r="A153" i="88"/>
  <c r="A90" i="88"/>
  <c r="AH907" i="88"/>
  <c r="AH1045" i="88"/>
  <c r="AH884" i="88"/>
  <c r="AH999" i="88"/>
  <c r="AH861" i="88"/>
  <c r="AH1068" i="88"/>
  <c r="AH838" i="88"/>
  <c r="AH1022" i="88"/>
  <c r="AH953" i="88"/>
  <c r="AH930" i="88"/>
  <c r="AH976" i="88"/>
  <c r="A92" i="88"/>
  <c r="A722" i="88"/>
  <c r="A155" i="88"/>
  <c r="A659" i="88"/>
  <c r="A218" i="88"/>
  <c r="A596" i="88"/>
  <c r="A470" i="88"/>
  <c r="A344" i="88"/>
  <c r="A281" i="88"/>
  <c r="A533" i="88"/>
  <c r="A407" i="88"/>
  <c r="A98" i="88"/>
  <c r="A287" i="88"/>
  <c r="A728" i="88"/>
  <c r="A224" i="88"/>
  <c r="A665" i="88"/>
  <c r="A161" i="88"/>
  <c r="A539" i="88"/>
  <c r="A413" i="88"/>
  <c r="A602" i="88"/>
  <c r="A350" i="88"/>
  <c r="A476" i="88"/>
  <c r="F244" i="88"/>
  <c r="F307" i="88"/>
  <c r="F685" i="88"/>
  <c r="F181" i="88"/>
  <c r="F622" i="88"/>
  <c r="F433" i="88"/>
  <c r="F118" i="88"/>
  <c r="F748" i="88"/>
  <c r="F559" i="88"/>
  <c r="F496" i="88"/>
  <c r="F370" i="88"/>
  <c r="A1056" i="88"/>
  <c r="A1010" i="88"/>
  <c r="A941" i="88"/>
  <c r="A895" i="88"/>
  <c r="A872" i="88"/>
  <c r="A1033" i="88"/>
  <c r="A826" i="88"/>
  <c r="A964" i="88"/>
  <c r="A987" i="88"/>
  <c r="A918" i="88"/>
  <c r="A849" i="88"/>
  <c r="A440" i="88"/>
  <c r="A377" i="88"/>
  <c r="A314" i="88"/>
  <c r="A755" i="88"/>
  <c r="A251" i="88"/>
  <c r="A692" i="88"/>
  <c r="A629" i="88"/>
  <c r="A566" i="88"/>
  <c r="A125" i="88"/>
  <c r="A503" i="88"/>
  <c r="A188" i="88"/>
  <c r="A614" i="88"/>
  <c r="A110" i="88"/>
  <c r="A551" i="88"/>
  <c r="A425" i="88"/>
  <c r="A488" i="88"/>
  <c r="A740" i="88"/>
  <c r="A677" i="88"/>
  <c r="A362" i="88"/>
  <c r="A299" i="88"/>
  <c r="A173" i="88"/>
  <c r="A236" i="88"/>
  <c r="AE417" i="88"/>
  <c r="AE102" i="88"/>
  <c r="AE732" i="88"/>
  <c r="AE228" i="88"/>
  <c r="AE669" i="88"/>
  <c r="AE291" i="88"/>
  <c r="AE606" i="88"/>
  <c r="AE543" i="88"/>
  <c r="AE480" i="88"/>
  <c r="AE354" i="88"/>
  <c r="AE165" i="88"/>
  <c r="A219" i="88"/>
  <c r="A660" i="88"/>
  <c r="A597" i="88"/>
  <c r="A471" i="88"/>
  <c r="A534" i="88"/>
  <c r="A408" i="88"/>
  <c r="A93" i="88"/>
  <c r="A282" i="88"/>
  <c r="A156" i="88"/>
  <c r="A723" i="88"/>
  <c r="A345" i="88"/>
  <c r="A102" i="88"/>
  <c r="A417" i="88"/>
  <c r="A291" i="88"/>
  <c r="A732" i="88"/>
  <c r="A228" i="88"/>
  <c r="A669" i="88"/>
  <c r="A606" i="88"/>
  <c r="A165" i="88"/>
  <c r="A543" i="88"/>
  <c r="A354" i="88"/>
  <c r="A480" i="88"/>
  <c r="B254" i="88"/>
  <c r="B758" i="88"/>
  <c r="B191" i="88"/>
  <c r="B695" i="88"/>
  <c r="B128" i="88"/>
  <c r="B632" i="88"/>
  <c r="B569" i="88"/>
  <c r="B443" i="88"/>
  <c r="B506" i="88"/>
  <c r="B317" i="88"/>
  <c r="B380" i="88"/>
  <c r="B321" i="88"/>
  <c r="B258" i="88"/>
  <c r="B699" i="88"/>
  <c r="B132" i="88"/>
  <c r="B636" i="88"/>
  <c r="B195" i="88"/>
  <c r="B510" i="88"/>
  <c r="B447" i="88"/>
  <c r="B384" i="88"/>
  <c r="B69" i="88"/>
  <c r="B573" i="88"/>
  <c r="A84" i="88"/>
  <c r="A651" i="88"/>
  <c r="A462" i="88"/>
  <c r="A525" i="88"/>
  <c r="A399" i="88"/>
  <c r="A714" i="88"/>
  <c r="A588" i="88"/>
  <c r="A336" i="88"/>
  <c r="A210" i="88"/>
  <c r="A147" i="88"/>
  <c r="A273" i="88"/>
  <c r="A645" i="88"/>
  <c r="A78" i="88"/>
  <c r="A519" i="88"/>
  <c r="A267" i="88"/>
  <c r="A456" i="88"/>
  <c r="A582" i="88"/>
  <c r="A393" i="88"/>
  <c r="A330" i="88"/>
  <c r="A141" i="88"/>
  <c r="A204" i="88"/>
  <c r="A708" i="88"/>
  <c r="M354" i="88"/>
  <c r="M291" i="88"/>
  <c r="M732" i="88"/>
  <c r="M228" i="88"/>
  <c r="M669" i="88"/>
  <c r="M165" i="88"/>
  <c r="M543" i="88"/>
  <c r="M102" i="88"/>
  <c r="M480" i="88"/>
  <c r="M606" i="88"/>
  <c r="M417" i="88"/>
  <c r="AC102" i="88"/>
  <c r="AC543" i="88"/>
  <c r="AC480" i="88"/>
  <c r="AC354" i="88"/>
  <c r="AC291" i="88"/>
  <c r="AC732" i="88"/>
  <c r="AC669" i="88"/>
  <c r="AC606" i="88"/>
  <c r="AC417" i="88"/>
  <c r="AC228" i="88"/>
  <c r="AC165" i="88"/>
  <c r="A129" i="88"/>
  <c r="A255" i="88"/>
  <c r="A192" i="88"/>
  <c r="A759" i="88"/>
  <c r="A381" i="88"/>
  <c r="A633" i="88"/>
  <c r="A318" i="88"/>
  <c r="A696" i="88"/>
  <c r="A570" i="88"/>
  <c r="A507" i="88"/>
  <c r="A444" i="88"/>
  <c r="L222" i="88"/>
  <c r="L726" i="88"/>
  <c r="L348" i="88"/>
  <c r="L663" i="88"/>
  <c r="L159" i="88"/>
  <c r="L537" i="88"/>
  <c r="L474" i="88"/>
  <c r="L600" i="88"/>
  <c r="L411" i="88"/>
  <c r="L285" i="88"/>
  <c r="L96" i="88"/>
  <c r="F300" i="88"/>
  <c r="F741" i="88"/>
  <c r="F237" i="88"/>
  <c r="F678" i="88"/>
  <c r="F174" i="88"/>
  <c r="F615" i="88"/>
  <c r="F111" i="88"/>
  <c r="F363" i="88"/>
  <c r="F552" i="88"/>
  <c r="F489" i="88"/>
  <c r="F426" i="88"/>
  <c r="F755" i="88"/>
  <c r="F314" i="88"/>
  <c r="F629" i="88"/>
  <c r="F503" i="88"/>
  <c r="F377" i="88"/>
  <c r="F566" i="88"/>
  <c r="F440" i="88"/>
  <c r="F251" i="88"/>
  <c r="F188" i="88"/>
  <c r="F125" i="88"/>
  <c r="F692" i="88"/>
  <c r="A430" i="88"/>
  <c r="A304" i="88"/>
  <c r="A745" i="88"/>
  <c r="A178" i="88"/>
  <c r="A682" i="88"/>
  <c r="A241" i="88"/>
  <c r="A619" i="88"/>
  <c r="A556" i="88"/>
  <c r="A493" i="88"/>
  <c r="A367" i="88"/>
  <c r="A115" i="88"/>
  <c r="A103" i="88"/>
  <c r="A418" i="88"/>
  <c r="A229" i="88"/>
  <c r="A670" i="88"/>
  <c r="A292" i="88"/>
  <c r="A733" i="88"/>
  <c r="A166" i="88"/>
  <c r="A544" i="88"/>
  <c r="A607" i="88"/>
  <c r="A481" i="88"/>
  <c r="A355" i="88"/>
  <c r="L513" i="88"/>
  <c r="L387" i="88"/>
  <c r="L324" i="88"/>
  <c r="L450" i="88"/>
  <c r="L135" i="88"/>
  <c r="L702" i="88"/>
  <c r="L639" i="88"/>
  <c r="L576" i="88"/>
  <c r="L261" i="88"/>
  <c r="L198" i="88"/>
  <c r="L72" i="88"/>
  <c r="F366" i="88"/>
  <c r="F240" i="88"/>
  <c r="F114" i="88"/>
  <c r="F429" i="88"/>
  <c r="F492" i="88"/>
  <c r="F303" i="88"/>
  <c r="F177" i="88"/>
  <c r="F744" i="88"/>
  <c r="F618" i="88"/>
  <c r="F681" i="88"/>
  <c r="F555" i="88"/>
  <c r="AH860" i="88"/>
  <c r="AH998" i="88"/>
  <c r="AH837" i="88"/>
  <c r="AH1044" i="88"/>
  <c r="AH952" i="88"/>
  <c r="AH1021" i="88"/>
  <c r="AH975" i="88"/>
  <c r="AH883" i="88"/>
  <c r="AH1067" i="88"/>
  <c r="AH929" i="88"/>
  <c r="AH906" i="88"/>
  <c r="I696" i="88"/>
  <c r="I255" i="88"/>
  <c r="I633" i="88"/>
  <c r="I192" i="88"/>
  <c r="I570" i="88"/>
  <c r="I507" i="88"/>
  <c r="I444" i="88"/>
  <c r="I318" i="88"/>
  <c r="I129" i="88"/>
  <c r="I759" i="88"/>
  <c r="I381" i="88"/>
  <c r="A611" i="88"/>
  <c r="A296" i="88"/>
  <c r="A548" i="88"/>
  <c r="A485" i="88"/>
  <c r="A359" i="88"/>
  <c r="A737" i="88"/>
  <c r="A674" i="88"/>
  <c r="A422" i="88"/>
  <c r="A107" i="88"/>
  <c r="A233" i="88"/>
  <c r="A170" i="88"/>
  <c r="A690" i="88"/>
  <c r="A123" i="88"/>
  <c r="A627" i="88"/>
  <c r="A186" i="88"/>
  <c r="A564" i="88"/>
  <c r="A438" i="88"/>
  <c r="A501" i="88"/>
  <c r="A312" i="88"/>
  <c r="A249" i="88"/>
  <c r="A375" i="88"/>
  <c r="A753" i="88"/>
  <c r="T727" i="88"/>
  <c r="T475" i="88"/>
  <c r="T412" i="88"/>
  <c r="T349" i="88"/>
  <c r="T601" i="88"/>
  <c r="T538" i="88"/>
  <c r="T286" i="88"/>
  <c r="T160" i="88"/>
  <c r="T223" i="88"/>
  <c r="T97" i="88"/>
  <c r="T664" i="88"/>
  <c r="C805" i="88"/>
  <c r="C31" i="88"/>
  <c r="C30" i="88"/>
  <c r="A1014" i="88"/>
  <c r="A853" i="88"/>
  <c r="A945" i="88"/>
  <c r="A830" i="88"/>
  <c r="A968" i="88"/>
  <c r="A922" i="88"/>
  <c r="A1060" i="88"/>
  <c r="A876" i="88"/>
  <c r="A899" i="88"/>
  <c r="A1037" i="88"/>
  <c r="A991" i="88"/>
  <c r="A75" i="88"/>
  <c r="A453" i="88"/>
  <c r="A579" i="88"/>
  <c r="A516" i="88"/>
  <c r="A390" i="88"/>
  <c r="A705" i="88"/>
  <c r="A327" i="88"/>
  <c r="A642" i="88"/>
  <c r="A201" i="88"/>
  <c r="A264" i="88"/>
  <c r="A138" i="88"/>
  <c r="B170" i="88"/>
  <c r="B107" i="88"/>
  <c r="B548" i="88"/>
  <c r="B737" i="88"/>
  <c r="B359" i="88"/>
  <c r="B611" i="88"/>
  <c r="B485" i="88"/>
  <c r="B422" i="88"/>
  <c r="B233" i="88"/>
  <c r="B674" i="88"/>
  <c r="B296" i="88"/>
  <c r="B127" i="88"/>
  <c r="B442" i="88"/>
  <c r="B253" i="88"/>
  <c r="B757" i="88"/>
  <c r="B316" i="88"/>
  <c r="B694" i="88"/>
  <c r="B190" i="88"/>
  <c r="B631" i="88"/>
  <c r="B379" i="88"/>
  <c r="B568" i="88"/>
  <c r="B505" i="88"/>
  <c r="A211" i="88"/>
  <c r="A85" i="88"/>
  <c r="A337" i="88"/>
  <c r="A274" i="88"/>
  <c r="A715" i="88"/>
  <c r="A148" i="88"/>
  <c r="A652" i="88"/>
  <c r="A589" i="88"/>
  <c r="A463" i="88"/>
  <c r="A400" i="88"/>
  <c r="A526" i="88"/>
  <c r="A1069" i="88"/>
  <c r="A954" i="88"/>
  <c r="A931" i="88"/>
  <c r="A908" i="88"/>
  <c r="A839" i="88"/>
  <c r="A1000" i="88"/>
  <c r="A1046" i="88"/>
  <c r="A977" i="88"/>
  <c r="A1023" i="88"/>
  <c r="A862" i="88"/>
  <c r="A885" i="88"/>
  <c r="O570" i="88"/>
  <c r="O507" i="88"/>
  <c r="O381" i="88"/>
  <c r="O444" i="88"/>
  <c r="O633" i="88"/>
  <c r="O696" i="88"/>
  <c r="O255" i="88"/>
  <c r="O318" i="88"/>
  <c r="O129" i="88"/>
  <c r="O759" i="88"/>
  <c r="O192" i="88"/>
  <c r="AH829" i="88"/>
  <c r="AH921" i="88"/>
  <c r="AH990" i="88"/>
  <c r="AH898" i="88"/>
  <c r="AH875" i="88"/>
  <c r="AH852" i="88"/>
  <c r="AH967" i="88"/>
  <c r="AH1059" i="88"/>
  <c r="AH1013" i="88"/>
  <c r="AH1036" i="88"/>
  <c r="AH944" i="88"/>
  <c r="B96" i="88"/>
  <c r="B726" i="88"/>
  <c r="B537" i="88"/>
  <c r="B411" i="88"/>
  <c r="B348" i="88"/>
  <c r="B159" i="88"/>
  <c r="B222" i="88"/>
  <c r="B663" i="88"/>
  <c r="B600" i="88"/>
  <c r="B474" i="88"/>
  <c r="B285" i="88"/>
  <c r="A693" i="88"/>
  <c r="A189" i="88"/>
  <c r="A630" i="88"/>
  <c r="A126" i="88"/>
  <c r="A567" i="88"/>
  <c r="A504" i="88"/>
  <c r="A756" i="88"/>
  <c r="A441" i="88"/>
  <c r="A252" i="88"/>
  <c r="A315" i="88"/>
  <c r="A378" i="88"/>
  <c r="AH927" i="88"/>
  <c r="AH881" i="88"/>
  <c r="AH904" i="88"/>
  <c r="AH1019" i="88"/>
  <c r="AH1042" i="88"/>
  <c r="AH835" i="88"/>
  <c r="AH996" i="88"/>
  <c r="AH950" i="88"/>
  <c r="AH1065" i="88"/>
  <c r="AH858" i="88"/>
  <c r="AH973" i="88"/>
  <c r="T159" i="88"/>
  <c r="T285" i="88"/>
  <c r="T537" i="88"/>
  <c r="T348" i="88"/>
  <c r="T96" i="88"/>
  <c r="T222" i="88"/>
  <c r="T474" i="88"/>
  <c r="T411" i="88"/>
  <c r="A998" i="88"/>
  <c r="A837" i="88"/>
  <c r="A929" i="88"/>
  <c r="A860" i="88"/>
  <c r="A1067" i="88"/>
  <c r="A883" i="88"/>
  <c r="A1021" i="88"/>
  <c r="A1044" i="88"/>
  <c r="A952" i="88"/>
  <c r="A906" i="88"/>
  <c r="A975" i="88"/>
  <c r="F495" i="88"/>
  <c r="F369" i="88"/>
  <c r="F243" i="88"/>
  <c r="F621" i="88"/>
  <c r="F558" i="88"/>
  <c r="F432" i="88"/>
  <c r="F306" i="88"/>
  <c r="F180" i="88"/>
  <c r="F117" i="88"/>
  <c r="F747" i="88"/>
  <c r="F684" i="88"/>
  <c r="F746" i="88"/>
  <c r="F431" i="88"/>
  <c r="F305" i="88"/>
  <c r="F683" i="88"/>
  <c r="F179" i="88"/>
  <c r="F557" i="88"/>
  <c r="F494" i="88"/>
  <c r="F368" i="88"/>
  <c r="F242" i="88"/>
  <c r="F620" i="88"/>
  <c r="F116" i="88"/>
  <c r="K72" i="88"/>
  <c r="K702" i="88"/>
  <c r="K261" i="88"/>
  <c r="K324" i="88"/>
  <c r="K198" i="88"/>
  <c r="K135" i="88"/>
  <c r="K639" i="88"/>
  <c r="K387" i="88"/>
  <c r="K450" i="88"/>
  <c r="K576" i="88"/>
  <c r="K513" i="88"/>
  <c r="F677" i="88"/>
  <c r="F551" i="88"/>
  <c r="F425" i="88"/>
  <c r="F362" i="88"/>
  <c r="F488" i="88"/>
  <c r="F299" i="88"/>
  <c r="F740" i="88"/>
  <c r="F614" i="88"/>
  <c r="F110" i="88"/>
  <c r="F236" i="88"/>
  <c r="F173" i="88"/>
  <c r="AH923" i="88"/>
  <c r="AH854" i="88"/>
  <c r="AH1061" i="88"/>
  <c r="AH877" i="88"/>
  <c r="AH1015" i="88"/>
  <c r="AH1038" i="88"/>
  <c r="AH831" i="88"/>
  <c r="AH900" i="88"/>
  <c r="AH969" i="88"/>
  <c r="AH946" i="88"/>
  <c r="AH992" i="88"/>
  <c r="AH956" i="88"/>
  <c r="AH1025" i="88"/>
  <c r="AH979" i="88"/>
  <c r="AH933" i="88"/>
  <c r="AH1071" i="88"/>
  <c r="AH910" i="88"/>
  <c r="AH841" i="88"/>
  <c r="AH864" i="88"/>
  <c r="AH1048" i="88"/>
  <c r="AH1002" i="88"/>
  <c r="AH887" i="88"/>
  <c r="A73" i="88"/>
  <c r="A451" i="88"/>
  <c r="A577" i="88"/>
  <c r="A514" i="88"/>
  <c r="A388" i="88"/>
  <c r="A325" i="88"/>
  <c r="A262" i="88"/>
  <c r="A136" i="88"/>
  <c r="A703" i="88"/>
  <c r="A640" i="88"/>
  <c r="A199" i="88"/>
  <c r="A196" i="88"/>
  <c r="A637" i="88"/>
  <c r="A574" i="88"/>
  <c r="A511" i="88"/>
  <c r="A385" i="88"/>
  <c r="A700" i="88"/>
  <c r="A448" i="88"/>
  <c r="A133" i="88"/>
  <c r="A259" i="88"/>
  <c r="A322" i="88"/>
  <c r="A70" i="88"/>
  <c r="A112" i="88"/>
  <c r="A616" i="88"/>
  <c r="A679" i="88"/>
  <c r="A238" i="88"/>
  <c r="A553" i="88"/>
  <c r="A427" i="88"/>
  <c r="A301" i="88"/>
  <c r="A364" i="88"/>
  <c r="A175" i="88"/>
  <c r="A742" i="88"/>
  <c r="A490" i="88"/>
  <c r="A379" i="88"/>
  <c r="A568" i="88"/>
  <c r="A505" i="88"/>
  <c r="A631" i="88"/>
  <c r="A442" i="88"/>
  <c r="A757" i="88"/>
  <c r="A127" i="88"/>
  <c r="A316" i="88"/>
  <c r="A253" i="88"/>
  <c r="A190" i="88"/>
  <c r="A694" i="88"/>
  <c r="A643" i="88"/>
  <c r="A454" i="88"/>
  <c r="A265" i="88"/>
  <c r="A517" i="88"/>
  <c r="A391" i="88"/>
  <c r="A328" i="88"/>
  <c r="A202" i="88"/>
  <c r="A139" i="88"/>
  <c r="A76" i="88"/>
  <c r="A706" i="88"/>
  <c r="A580" i="88"/>
  <c r="AA480" i="88"/>
  <c r="AA606" i="88"/>
  <c r="AA417" i="88"/>
  <c r="AA291" i="88"/>
  <c r="AA354" i="88"/>
  <c r="AA102" i="88"/>
  <c r="AA165" i="88"/>
  <c r="AA228" i="88"/>
  <c r="AA732" i="88"/>
  <c r="AA669" i="88"/>
  <c r="AA543" i="88"/>
  <c r="A361" i="88"/>
  <c r="A739" i="88"/>
  <c r="A235" i="88"/>
  <c r="A676" i="88"/>
  <c r="A109" i="88"/>
  <c r="A613" i="88"/>
  <c r="A172" i="88"/>
  <c r="A550" i="88"/>
  <c r="A424" i="88"/>
  <c r="A487" i="88"/>
  <c r="A298" i="88"/>
  <c r="A207" i="88"/>
  <c r="A81" i="88"/>
  <c r="A711" i="88"/>
  <c r="A648" i="88"/>
  <c r="A585" i="88"/>
  <c r="A396" i="88"/>
  <c r="A522" i="88"/>
  <c r="A144" i="88"/>
  <c r="A270" i="88"/>
  <c r="A459" i="88"/>
  <c r="A333" i="88"/>
  <c r="B358" i="88"/>
  <c r="B421" i="88"/>
  <c r="B547" i="88"/>
  <c r="B295" i="88"/>
  <c r="B673" i="88"/>
  <c r="B736" i="88"/>
  <c r="B106" i="88"/>
  <c r="B610" i="88"/>
  <c r="B484" i="88"/>
  <c r="B169" i="88"/>
  <c r="B232" i="88"/>
  <c r="A716" i="88"/>
  <c r="A212" i="88"/>
  <c r="A590" i="88"/>
  <c r="A86" i="88"/>
  <c r="A527" i="88"/>
  <c r="A464" i="88"/>
  <c r="A275" i="88"/>
  <c r="A149" i="88"/>
  <c r="A653" i="88"/>
  <c r="A401" i="88"/>
  <c r="A338" i="88"/>
  <c r="AH839" i="88"/>
  <c r="AH1000" i="88"/>
  <c r="AH885" i="88"/>
  <c r="AH931" i="88"/>
  <c r="AH908" i="88"/>
  <c r="AH862" i="88"/>
  <c r="AH1069" i="88"/>
  <c r="AH1046" i="88"/>
  <c r="AH954" i="88"/>
  <c r="AH977" i="88"/>
  <c r="AH1023" i="88"/>
  <c r="A924" i="88"/>
  <c r="A878" i="88"/>
  <c r="A1062" i="88"/>
  <c r="A1016" i="88"/>
  <c r="A970" i="88"/>
  <c r="A855" i="88"/>
  <c r="A993" i="88"/>
  <c r="A1039" i="88"/>
  <c r="A901" i="88"/>
  <c r="A947" i="88"/>
  <c r="A832" i="88"/>
  <c r="B248" i="88"/>
  <c r="B689" i="88"/>
  <c r="B185" i="88"/>
  <c r="B752" i="88"/>
  <c r="B122" i="88"/>
  <c r="B626" i="88"/>
  <c r="B563" i="88"/>
  <c r="B500" i="88"/>
  <c r="B374" i="88"/>
  <c r="B437" i="88"/>
  <c r="B311" i="88"/>
  <c r="Y543" i="88"/>
  <c r="Y228" i="88"/>
  <c r="Y354" i="88"/>
  <c r="Y732" i="88"/>
  <c r="Y165" i="88"/>
  <c r="Y480" i="88"/>
  <c r="Y417" i="88"/>
  <c r="Y291" i="88"/>
  <c r="Y102" i="88"/>
  <c r="Y606" i="88"/>
  <c r="Y669" i="88"/>
  <c r="A847" i="88"/>
  <c r="A1054" i="88"/>
  <c r="A1008" i="88"/>
  <c r="A1031" i="88"/>
  <c r="A985" i="88"/>
  <c r="A962" i="88"/>
  <c r="A893" i="88"/>
  <c r="A939" i="88"/>
  <c r="A824" i="88"/>
  <c r="A870" i="88"/>
  <c r="A916" i="88"/>
  <c r="B189" i="88"/>
  <c r="B126" i="88"/>
  <c r="B567" i="88"/>
  <c r="B504" i="88"/>
  <c r="B441" i="88"/>
  <c r="B756" i="88"/>
  <c r="B630" i="88"/>
  <c r="B693" i="88"/>
  <c r="B378" i="88"/>
  <c r="B252" i="88"/>
  <c r="B315" i="88"/>
  <c r="A69" i="88"/>
  <c r="A258" i="88"/>
  <c r="A132" i="88"/>
  <c r="A510" i="88"/>
  <c r="A447" i="88"/>
  <c r="A699" i="88"/>
  <c r="A636" i="88"/>
  <c r="A573" i="88"/>
  <c r="A321" i="88"/>
  <c r="A195" i="88"/>
  <c r="A384" i="88"/>
  <c r="A395" i="88"/>
  <c r="A458" i="88"/>
  <c r="A332" i="88"/>
  <c r="A80" i="88"/>
  <c r="A269" i="88"/>
  <c r="A647" i="88"/>
  <c r="A143" i="88"/>
  <c r="A584" i="88"/>
  <c r="A521" i="88"/>
  <c r="A206" i="88"/>
  <c r="A710" i="88"/>
  <c r="Q354" i="88"/>
  <c r="Q228" i="88"/>
  <c r="Q732" i="88"/>
  <c r="Q165" i="88"/>
  <c r="Q669" i="88"/>
  <c r="Q291" i="88"/>
  <c r="Q102" i="88"/>
  <c r="Q543" i="88"/>
  <c r="Q606" i="88"/>
  <c r="Q480" i="88"/>
  <c r="Q417" i="88"/>
  <c r="B105" i="88"/>
  <c r="B672" i="88"/>
  <c r="B231" i="88"/>
  <c r="B546" i="88"/>
  <c r="B357" i="88"/>
  <c r="B420" i="88"/>
  <c r="B735" i="88"/>
  <c r="B609" i="88"/>
  <c r="B294" i="88"/>
  <c r="B483" i="88"/>
  <c r="B168" i="88"/>
  <c r="AH857" i="88"/>
  <c r="AH926" i="88"/>
  <c r="AH1064" i="88"/>
  <c r="AH1018" i="88"/>
  <c r="AH995" i="88"/>
  <c r="AH972" i="88"/>
  <c r="AH880" i="88"/>
  <c r="AH834" i="88"/>
  <c r="AH1041" i="88"/>
  <c r="AH903" i="88"/>
  <c r="AH949" i="88"/>
  <c r="A208" i="88"/>
  <c r="A82" i="88"/>
  <c r="A460" i="88"/>
  <c r="A397" i="88"/>
  <c r="A334" i="88"/>
  <c r="A523" i="88"/>
  <c r="A649" i="88"/>
  <c r="A145" i="88"/>
  <c r="A271" i="88"/>
  <c r="A712" i="88"/>
  <c r="A586" i="88"/>
  <c r="U192" i="88"/>
  <c r="U759" i="88"/>
  <c r="U318" i="88"/>
  <c r="U696" i="88"/>
  <c r="U129" i="88"/>
  <c r="U570" i="88"/>
  <c r="U255" i="88"/>
  <c r="U507" i="88"/>
  <c r="U444" i="88"/>
  <c r="U381" i="88"/>
  <c r="U633" i="88"/>
  <c r="A980" i="88"/>
  <c r="A957" i="88"/>
  <c r="A934" i="88"/>
  <c r="A888" i="88"/>
  <c r="A911" i="88"/>
  <c r="A865" i="88"/>
  <c r="A842" i="88"/>
  <c r="A1049" i="88"/>
  <c r="A1003" i="88"/>
  <c r="A1026" i="88"/>
  <c r="A1072" i="88"/>
  <c r="F364" i="88"/>
  <c r="F301" i="88"/>
  <c r="F742" i="88"/>
  <c r="F238" i="88"/>
  <c r="F679" i="88"/>
  <c r="F175" i="88"/>
  <c r="F616" i="88"/>
  <c r="F553" i="88"/>
  <c r="F427" i="88"/>
  <c r="F490" i="88"/>
  <c r="F112" i="88"/>
  <c r="A260" i="88"/>
  <c r="A512" i="88"/>
  <c r="A386" i="88"/>
  <c r="A323" i="88"/>
  <c r="A197" i="88"/>
  <c r="A134" i="88"/>
  <c r="A71" i="88"/>
  <c r="A575" i="88"/>
  <c r="A701" i="88"/>
  <c r="A449" i="88"/>
  <c r="A638" i="88"/>
  <c r="A209" i="88"/>
  <c r="A83" i="88"/>
  <c r="A587" i="88"/>
  <c r="A650" i="88"/>
  <c r="A524" i="88"/>
  <c r="A713" i="88"/>
  <c r="A461" i="88"/>
  <c r="A272" i="88"/>
  <c r="A398" i="88"/>
  <c r="A335" i="88"/>
  <c r="A146" i="88"/>
  <c r="W543" i="88"/>
  <c r="W102" i="88"/>
  <c r="W606" i="88"/>
  <c r="W480" i="88"/>
  <c r="W417" i="88"/>
  <c r="W669" i="88"/>
  <c r="W732" i="88"/>
  <c r="W354" i="88"/>
  <c r="W291" i="88"/>
  <c r="W228" i="88"/>
  <c r="W165" i="88"/>
  <c r="A179" i="88"/>
  <c r="A368" i="88"/>
  <c r="A431" i="88"/>
  <c r="A746" i="88"/>
  <c r="A305" i="88"/>
  <c r="A683" i="88"/>
  <c r="A620" i="88"/>
  <c r="A557" i="88"/>
  <c r="A116" i="88"/>
  <c r="A494" i="88"/>
  <c r="A242" i="88"/>
  <c r="AA129" i="88"/>
  <c r="AA255" i="88"/>
  <c r="AA759" i="88"/>
  <c r="AA318" i="88"/>
  <c r="AA696" i="88"/>
  <c r="AA633" i="88"/>
  <c r="AA570" i="88"/>
  <c r="AA507" i="88"/>
  <c r="AA444" i="88"/>
  <c r="AA381" i="88"/>
  <c r="AA192" i="88"/>
  <c r="AB823" i="88"/>
  <c r="AB1053" i="88"/>
  <c r="AB961" i="88"/>
  <c r="AB1007" i="88"/>
  <c r="AB892" i="88"/>
  <c r="AB1030" i="88"/>
  <c r="AB869" i="88"/>
  <c r="AB938" i="88"/>
  <c r="AB984" i="88"/>
  <c r="AB915" i="88"/>
  <c r="AB846" i="88"/>
  <c r="J27" i="88"/>
  <c r="K805" i="88"/>
  <c r="K31" i="88"/>
  <c r="K30" i="88"/>
  <c r="K803" i="88"/>
  <c r="K802" i="88"/>
  <c r="L801" i="88"/>
  <c r="L12" i="88"/>
  <c r="L29" i="88"/>
  <c r="L28" i="88"/>
  <c r="M10" i="88"/>
  <c r="M18" i="88" s="1"/>
  <c r="M19" i="88" s="1"/>
  <c r="L11" i="88"/>
  <c r="R29" i="93" l="1"/>
  <c r="R24" i="93"/>
  <c r="R32" i="93" s="1"/>
  <c r="R25" i="93" s="1"/>
  <c r="R11" i="93"/>
  <c r="R28" i="93"/>
  <c r="R18" i="93"/>
  <c r="R12" i="93"/>
  <c r="S10" i="93"/>
  <c r="Q803" i="93"/>
  <c r="Q802" i="93"/>
  <c r="R801" i="93"/>
  <c r="Q805" i="93"/>
  <c r="Q30" i="93"/>
  <c r="Q27" i="93" s="1"/>
  <c r="Q19" i="93"/>
  <c r="Q31" i="93"/>
  <c r="B27" i="88"/>
  <c r="C27" i="88"/>
  <c r="K27" i="88"/>
  <c r="D27" i="88"/>
  <c r="E27" i="88"/>
  <c r="L803" i="88"/>
  <c r="L802" i="88"/>
  <c r="M801" i="88"/>
  <c r="M29" i="88"/>
  <c r="N10" i="88"/>
  <c r="N18" i="88" s="1"/>
  <c r="N19" i="88" s="1"/>
  <c r="M11" i="88"/>
  <c r="M12" i="88"/>
  <c r="M28" i="88"/>
  <c r="L805" i="88"/>
  <c r="L30" i="88"/>
  <c r="L31" i="88"/>
  <c r="S28" i="93" l="1"/>
  <c r="S29" i="93"/>
  <c r="S11" i="93"/>
  <c r="S18" i="93"/>
  <c r="S12" i="93"/>
  <c r="T10" i="93"/>
  <c r="R803" i="93"/>
  <c r="R802" i="93"/>
  <c r="S801" i="93"/>
  <c r="R805" i="93"/>
  <c r="R19" i="93"/>
  <c r="R31" i="93"/>
  <c r="R30" i="93"/>
  <c r="R27" i="93" s="1"/>
  <c r="L27" i="88"/>
  <c r="N28" i="88"/>
  <c r="O10" i="88"/>
  <c r="O18" i="88" s="1"/>
  <c r="O19" i="88" s="1"/>
  <c r="N11" i="88"/>
  <c r="N29" i="88"/>
  <c r="N12" i="88"/>
  <c r="M802" i="88"/>
  <c r="M803" i="88"/>
  <c r="N801" i="88"/>
  <c r="M805" i="88"/>
  <c r="M30" i="88"/>
  <c r="M31" i="88"/>
  <c r="S803" i="93" l="1"/>
  <c r="S802" i="93"/>
  <c r="T801" i="93"/>
  <c r="T28" i="93"/>
  <c r="T18" i="93"/>
  <c r="T12" i="93"/>
  <c r="U10" i="93"/>
  <c r="T29" i="93"/>
  <c r="T24" i="93"/>
  <c r="T32" i="93" s="1"/>
  <c r="T25" i="93" s="1"/>
  <c r="T11" i="93"/>
  <c r="S805" i="93"/>
  <c r="S19" i="93"/>
  <c r="S31" i="93"/>
  <c r="S30" i="93"/>
  <c r="S27" i="93" s="1"/>
  <c r="M27" i="88"/>
  <c r="N805" i="88"/>
  <c r="N31" i="88"/>
  <c r="N30" i="88"/>
  <c r="N803" i="88"/>
  <c r="O801" i="88"/>
  <c r="N802" i="88"/>
  <c r="O28" i="88"/>
  <c r="P10" i="88"/>
  <c r="P18" i="88" s="1"/>
  <c r="P19" i="88" s="1"/>
  <c r="O24" i="88"/>
  <c r="O32" i="88" s="1"/>
  <c r="O25" i="88" s="1"/>
  <c r="O11" i="88"/>
  <c r="O12" i="88"/>
  <c r="O29" i="88"/>
  <c r="U18" i="93" l="1"/>
  <c r="U29" i="93"/>
  <c r="U24" i="93"/>
  <c r="U32" i="93" s="1"/>
  <c r="U25" i="93" s="1"/>
  <c r="U28" i="93"/>
  <c r="U12" i="93"/>
  <c r="U11" i="93"/>
  <c r="V10" i="93"/>
  <c r="T803" i="93"/>
  <c r="T802" i="93"/>
  <c r="U801" i="93"/>
  <c r="T805" i="93"/>
  <c r="T31" i="93"/>
  <c r="T30" i="93"/>
  <c r="T27" i="93" s="1"/>
  <c r="T19" i="93"/>
  <c r="N27" i="88"/>
  <c r="O802" i="88"/>
  <c r="O803" i="88"/>
  <c r="P801" i="88"/>
  <c r="O805" i="88"/>
  <c r="O30" i="88"/>
  <c r="O31" i="88"/>
  <c r="Q10" i="88"/>
  <c r="Q18" i="88" s="1"/>
  <c r="Q19" i="88" s="1"/>
  <c r="P29" i="88"/>
  <c r="P11" i="88"/>
  <c r="P24" i="88"/>
  <c r="P32" i="88" s="1"/>
  <c r="P25" i="88" s="1"/>
  <c r="P28" i="88"/>
  <c r="P12" i="88"/>
  <c r="V29" i="93" l="1"/>
  <c r="V24" i="93"/>
  <c r="V32" i="93" s="1"/>
  <c r="V25" i="93" s="1"/>
  <c r="V11" i="93"/>
  <c r="V28" i="93"/>
  <c r="V18" i="93"/>
  <c r="V12" i="93"/>
  <c r="W10" i="93"/>
  <c r="U803" i="93"/>
  <c r="U802" i="93"/>
  <c r="V801" i="93"/>
  <c r="U805" i="93"/>
  <c r="U30" i="93"/>
  <c r="U19" i="93"/>
  <c r="U31" i="93"/>
  <c r="U27" i="93"/>
  <c r="O27" i="88"/>
  <c r="P805" i="88"/>
  <c r="P31" i="88"/>
  <c r="P30" i="88"/>
  <c r="P803" i="88"/>
  <c r="Q801" i="88"/>
  <c r="P802" i="88"/>
  <c r="Q11" i="88"/>
  <c r="Q12" i="88"/>
  <c r="Q28" i="88"/>
  <c r="Q29" i="88"/>
  <c r="R10" i="88"/>
  <c r="R18" i="88" s="1"/>
  <c r="R19" i="88" s="1"/>
  <c r="W24" i="93" l="1"/>
  <c r="W32" i="93" s="1"/>
  <c r="W25" i="93" s="1"/>
  <c r="W28" i="93"/>
  <c r="W29" i="93"/>
  <c r="W18" i="93"/>
  <c r="W12" i="93"/>
  <c r="W11" i="93"/>
  <c r="X10" i="93"/>
  <c r="V803" i="93"/>
  <c r="V802" i="93"/>
  <c r="W801" i="93"/>
  <c r="V805" i="93"/>
  <c r="V19" i="93"/>
  <c r="V31" i="93"/>
  <c r="V30" i="93"/>
  <c r="V27" i="93" s="1"/>
  <c r="P27" i="88"/>
  <c r="Q803" i="88"/>
  <c r="Q802" i="88"/>
  <c r="R801" i="88"/>
  <c r="Q805" i="88"/>
  <c r="Q30" i="88"/>
  <c r="Q31" i="88"/>
  <c r="R24" i="88"/>
  <c r="R32" i="88" s="1"/>
  <c r="R25" i="88" s="1"/>
  <c r="R11" i="88"/>
  <c r="R29" i="88"/>
  <c r="R28" i="88"/>
  <c r="S10" i="88"/>
  <c r="S18" i="88" s="1"/>
  <c r="S19" i="88" s="1"/>
  <c r="R12" i="88"/>
  <c r="W803" i="93" l="1"/>
  <c r="W802" i="93"/>
  <c r="X801" i="93"/>
  <c r="W805" i="93"/>
  <c r="W19" i="93"/>
  <c r="W31" i="93"/>
  <c r="W30" i="93"/>
  <c r="X28" i="93"/>
  <c r="X18" i="93"/>
  <c r="X12" i="93"/>
  <c r="Y10" i="93"/>
  <c r="X29" i="93"/>
  <c r="X24" i="93"/>
  <c r="X32" i="93" s="1"/>
  <c r="X25" i="93" s="1"/>
  <c r="X11" i="93"/>
  <c r="W27" i="93"/>
  <c r="Q27" i="88"/>
  <c r="R805" i="88"/>
  <c r="R31" i="88"/>
  <c r="R30" i="88"/>
  <c r="S12" i="88"/>
  <c r="T10" i="88"/>
  <c r="T18" i="88" s="1"/>
  <c r="T19" i="88" s="1"/>
  <c r="S29" i="88"/>
  <c r="S11" i="88"/>
  <c r="S28" i="88"/>
  <c r="R803" i="88"/>
  <c r="R802" i="88"/>
  <c r="S801" i="88"/>
  <c r="X805" i="93" l="1"/>
  <c r="X31" i="93"/>
  <c r="X30" i="93"/>
  <c r="X19" i="93"/>
  <c r="X27" i="93"/>
  <c r="Y18" i="93"/>
  <c r="Y29" i="93"/>
  <c r="Y24" i="93"/>
  <c r="Y32" i="93" s="1"/>
  <c r="Y25" i="93" s="1"/>
  <c r="Y28" i="93"/>
  <c r="Y12" i="93"/>
  <c r="Y11" i="93"/>
  <c r="Z10" i="93"/>
  <c r="X803" i="93"/>
  <c r="X802" i="93"/>
  <c r="Y801" i="93"/>
  <c r="R27" i="88"/>
  <c r="S803" i="88"/>
  <c r="S802" i="88"/>
  <c r="T801" i="88"/>
  <c r="T12" i="88"/>
  <c r="T29" i="88"/>
  <c r="T28" i="88"/>
  <c r="T11" i="88"/>
  <c r="U10" i="88"/>
  <c r="U18" i="88" s="1"/>
  <c r="U19" i="88" s="1"/>
  <c r="S805" i="88"/>
  <c r="S31" i="88"/>
  <c r="S30" i="88"/>
  <c r="Y803" i="93" l="1"/>
  <c r="Y802" i="93"/>
  <c r="Z801" i="93"/>
  <c r="Z29" i="93"/>
  <c r="Z11" i="93"/>
  <c r="Z28" i="93"/>
  <c r="Z18" i="93"/>
  <c r="Z12" i="93"/>
  <c r="AA10" i="93"/>
  <c r="Y805" i="93"/>
  <c r="Y30" i="93"/>
  <c r="Y27" i="93" s="1"/>
  <c r="Y19" i="93"/>
  <c r="Y31" i="93"/>
  <c r="S27" i="88"/>
  <c r="T805" i="88"/>
  <c r="T30" i="88"/>
  <c r="T31" i="88"/>
  <c r="T803" i="88"/>
  <c r="T802" i="88"/>
  <c r="U801" i="88"/>
  <c r="U29" i="88"/>
  <c r="V10" i="88"/>
  <c r="V18" i="88" s="1"/>
  <c r="V19" i="88" s="1"/>
  <c r="U11" i="88"/>
  <c r="U28" i="88"/>
  <c r="U12" i="88"/>
  <c r="Z805" i="93" l="1"/>
  <c r="Z19" i="93"/>
  <c r="Z31" i="93"/>
  <c r="Z30" i="93"/>
  <c r="Z27" i="93" s="1"/>
  <c r="AA24" i="93"/>
  <c r="AA32" i="93" s="1"/>
  <c r="AA25" i="93" s="1"/>
  <c r="AA28" i="93"/>
  <c r="AA29" i="93"/>
  <c r="AA11" i="93"/>
  <c r="AA12" i="93"/>
  <c r="AB10" i="93"/>
  <c r="AA18" i="93"/>
  <c r="Z803" i="93"/>
  <c r="Z802" i="93"/>
  <c r="AA801" i="93"/>
  <c r="T27" i="88"/>
  <c r="U803" i="88"/>
  <c r="U802" i="88"/>
  <c r="V801" i="88"/>
  <c r="U805" i="88"/>
  <c r="U31" i="88"/>
  <c r="U30" i="88"/>
  <c r="V28" i="88"/>
  <c r="V24" i="88"/>
  <c r="V32" i="88" s="1"/>
  <c r="V25" i="88" s="1"/>
  <c r="V12" i="88"/>
  <c r="V29" i="88"/>
  <c r="V11" i="88"/>
  <c r="W10" i="88"/>
  <c r="W18" i="88" s="1"/>
  <c r="W19" i="88" s="1"/>
  <c r="AA803" i="93" l="1"/>
  <c r="AA802" i="93"/>
  <c r="AB801" i="93"/>
  <c r="AB28" i="93"/>
  <c r="AB18" i="93"/>
  <c r="AB12" i="93"/>
  <c r="AC10" i="93"/>
  <c r="AB29" i="93"/>
  <c r="AB24" i="93"/>
  <c r="AB32" i="93" s="1"/>
  <c r="AB25" i="93" s="1"/>
  <c r="AB11" i="93"/>
  <c r="AA805" i="93"/>
  <c r="AA19" i="93"/>
  <c r="AA31" i="93"/>
  <c r="AA30" i="93"/>
  <c r="AA27" i="93" s="1"/>
  <c r="U27" i="88"/>
  <c r="W28" i="88"/>
  <c r="X10" i="88"/>
  <c r="X18" i="88" s="1"/>
  <c r="X19" i="88" s="1"/>
  <c r="W24" i="88"/>
  <c r="W32" i="88" s="1"/>
  <c r="W25" i="88" s="1"/>
  <c r="W11" i="88"/>
  <c r="W12" i="88"/>
  <c r="W29" i="88"/>
  <c r="V805" i="88"/>
  <c r="V31" i="88"/>
  <c r="V30" i="88"/>
  <c r="V802" i="88"/>
  <c r="W801" i="88"/>
  <c r="V803" i="88"/>
  <c r="AC18" i="93" l="1"/>
  <c r="AC29" i="93"/>
  <c r="AC24" i="93"/>
  <c r="AC32" i="93" s="1"/>
  <c r="AC25" i="93" s="1"/>
  <c r="AC28" i="93"/>
  <c r="AC12" i="93"/>
  <c r="AD10" i="93"/>
  <c r="AC11" i="93"/>
  <c r="AB803" i="93"/>
  <c r="AB802" i="93"/>
  <c r="AC801" i="93"/>
  <c r="AB805" i="93"/>
  <c r="AB31" i="93"/>
  <c r="AB30" i="93"/>
  <c r="AB27" i="93" s="1"/>
  <c r="AB19" i="93"/>
  <c r="V27" i="88"/>
  <c r="X801" i="88"/>
  <c r="W802" i="88"/>
  <c r="W803" i="88"/>
  <c r="W805" i="88"/>
  <c r="W30" i="88"/>
  <c r="W31" i="88"/>
  <c r="Y10" i="88"/>
  <c r="Y18" i="88" s="1"/>
  <c r="Y19" i="88" s="1"/>
  <c r="X29" i="88"/>
  <c r="X11" i="88"/>
  <c r="X28" i="88"/>
  <c r="X12" i="88"/>
  <c r="AC803" i="93" l="1"/>
  <c r="AC802" i="93"/>
  <c r="AD801" i="93"/>
  <c r="AD29" i="93"/>
  <c r="AD24" i="93"/>
  <c r="AD32" i="93" s="1"/>
  <c r="AD25" i="93" s="1"/>
  <c r="AD11" i="93"/>
  <c r="AD28" i="93"/>
  <c r="AD18" i="93"/>
  <c r="AD12" i="93"/>
  <c r="AE10" i="93"/>
  <c r="AC805" i="93"/>
  <c r="AC30" i="93"/>
  <c r="AC27" i="93" s="1"/>
  <c r="AC19" i="93"/>
  <c r="AC31" i="93"/>
  <c r="W27" i="88"/>
  <c r="Y24" i="88"/>
  <c r="Y32" i="88" s="1"/>
  <c r="Y25" i="88" s="1"/>
  <c r="Y11" i="88"/>
  <c r="Y12" i="88"/>
  <c r="Y29" i="88"/>
  <c r="Z10" i="88"/>
  <c r="Z18" i="88" s="1"/>
  <c r="Z19" i="88" s="1"/>
  <c r="Y28" i="88"/>
  <c r="X805" i="88"/>
  <c r="X31" i="88"/>
  <c r="X30" i="88"/>
  <c r="X803" i="88"/>
  <c r="Y801" i="88"/>
  <c r="X802" i="88"/>
  <c r="AD805" i="93" l="1"/>
  <c r="AD19" i="93"/>
  <c r="AD31" i="93"/>
  <c r="AD30" i="93"/>
  <c r="AD27" i="93" s="1"/>
  <c r="AD803" i="93"/>
  <c r="AD802" i="93"/>
  <c r="AE801" i="93"/>
  <c r="AE24" i="93"/>
  <c r="AE32" i="93" s="1"/>
  <c r="AE25" i="93" s="1"/>
  <c r="AE28" i="93"/>
  <c r="AE29" i="93"/>
  <c r="AE12" i="93"/>
  <c r="AE18" i="93"/>
  <c r="AE11" i="93"/>
  <c r="AF10" i="93"/>
  <c r="X27" i="88"/>
  <c r="Y803" i="88"/>
  <c r="Y802" i="88"/>
  <c r="Z801" i="88"/>
  <c r="Z11" i="88"/>
  <c r="Z29" i="88"/>
  <c r="Z28" i="88"/>
  <c r="AA10" i="88"/>
  <c r="AA18" i="88" s="1"/>
  <c r="AA19" i="88" s="1"/>
  <c r="Z12" i="88"/>
  <c r="Y805" i="88"/>
  <c r="Y30" i="88"/>
  <c r="Y31" i="88"/>
  <c r="AF28" i="93" l="1"/>
  <c r="AF18" i="93"/>
  <c r="AF12" i="93"/>
  <c r="B73" i="93"/>
  <c r="AF29" i="93"/>
  <c r="AG29" i="93" s="1"/>
  <c r="AF23" i="93"/>
  <c r="AF24" i="93" s="1"/>
  <c r="AF32" i="93" s="1"/>
  <c r="AF25" i="93" s="1"/>
  <c r="AF11" i="93"/>
  <c r="AE805" i="93"/>
  <c r="AE19" i="93"/>
  <c r="AE31" i="93"/>
  <c r="AE27" i="93" s="1"/>
  <c r="AE30" i="93"/>
  <c r="AE803" i="93"/>
  <c r="AE802" i="93"/>
  <c r="AF801" i="93"/>
  <c r="Y27" i="88"/>
  <c r="Z803" i="88"/>
  <c r="Z802" i="88"/>
  <c r="AA801" i="88"/>
  <c r="Z805" i="88"/>
  <c r="Z31" i="88"/>
  <c r="Z30" i="88"/>
  <c r="AA12" i="88"/>
  <c r="AB10" i="88"/>
  <c r="AB18" i="88" s="1"/>
  <c r="AB19" i="88" s="1"/>
  <c r="AA29" i="88"/>
  <c r="AA28" i="88"/>
  <c r="AA11" i="88"/>
  <c r="AF803" i="93" l="1"/>
  <c r="AF802" i="93"/>
  <c r="B824" i="93"/>
  <c r="B75" i="93"/>
  <c r="B86" i="93"/>
  <c r="C73" i="93"/>
  <c r="B91" i="93"/>
  <c r="B81" i="93"/>
  <c r="B92" i="93"/>
  <c r="B74" i="93"/>
  <c r="AG12" i="93"/>
  <c r="AG10" i="93"/>
  <c r="AF805" i="93"/>
  <c r="AG805" i="93" s="1"/>
  <c r="AF31" i="93"/>
  <c r="AG31" i="93" s="1"/>
  <c r="AF30" i="93"/>
  <c r="AG30" i="93" s="1"/>
  <c r="AF19" i="93"/>
  <c r="AG19" i="93" s="1"/>
  <c r="AJ16" i="93"/>
  <c r="AJ15" i="93"/>
  <c r="AF27" i="93"/>
  <c r="AG27" i="93" s="1"/>
  <c r="AJ20" i="93" s="1"/>
  <c r="AG28" i="93"/>
  <c r="Z27" i="88"/>
  <c r="AB12" i="88"/>
  <c r="AB29" i="88"/>
  <c r="AB28" i="88"/>
  <c r="AC10" i="88"/>
  <c r="AC18" i="88" s="1"/>
  <c r="AC19" i="88" s="1"/>
  <c r="AB11" i="88"/>
  <c r="AA803" i="88"/>
  <c r="AA802" i="88"/>
  <c r="AB801" i="88"/>
  <c r="AA805" i="88"/>
  <c r="AA31" i="88"/>
  <c r="AA30" i="88"/>
  <c r="G742" i="93" l="1"/>
  <c r="G679" i="93"/>
  <c r="G616" i="93"/>
  <c r="G490" i="93"/>
  <c r="G553" i="93"/>
  <c r="G427" i="93"/>
  <c r="G364" i="93"/>
  <c r="G301" i="93"/>
  <c r="G238" i="93"/>
  <c r="G175" i="93"/>
  <c r="G112" i="93"/>
  <c r="G49" i="93"/>
  <c r="C87" i="93"/>
  <c r="C95" i="93" s="1"/>
  <c r="C88" i="93" s="1"/>
  <c r="D73" i="93"/>
  <c r="C91" i="93"/>
  <c r="C81" i="93"/>
  <c r="C92" i="93"/>
  <c r="C74" i="93"/>
  <c r="C75" i="93"/>
  <c r="B825" i="93"/>
  <c r="C824" i="93"/>
  <c r="B826" i="93"/>
  <c r="AG35" i="93"/>
  <c r="B828" i="93"/>
  <c r="B93" i="93"/>
  <c r="B94" i="93"/>
  <c r="B82" i="93"/>
  <c r="AG803" i="93"/>
  <c r="AG801" i="93"/>
  <c r="G738" i="93"/>
  <c r="G675" i="93"/>
  <c r="G612" i="93"/>
  <c r="G549" i="93"/>
  <c r="G486" i="93"/>
  <c r="G423" i="93"/>
  <c r="G360" i="93"/>
  <c r="G297" i="93"/>
  <c r="G171" i="93"/>
  <c r="G108" i="93"/>
  <c r="G45" i="93"/>
  <c r="G234" i="93"/>
  <c r="AG37" i="93"/>
  <c r="B90" i="93"/>
  <c r="AA27" i="88"/>
  <c r="AC29" i="88"/>
  <c r="AD10" i="88"/>
  <c r="AD18" i="88" s="1"/>
  <c r="AD19" i="88" s="1"/>
  <c r="AC24" i="88"/>
  <c r="AC32" i="88" s="1"/>
  <c r="AC25" i="88" s="1"/>
  <c r="AC11" i="88"/>
  <c r="AC28" i="88"/>
  <c r="AC12" i="88"/>
  <c r="AB803" i="88"/>
  <c r="AB802" i="88"/>
  <c r="AC801" i="88"/>
  <c r="AB805" i="88"/>
  <c r="AB30" i="88"/>
  <c r="AB31" i="88"/>
  <c r="G734" i="93" l="1"/>
  <c r="G671" i="93"/>
  <c r="G608" i="93"/>
  <c r="G545" i="93"/>
  <c r="G482" i="93"/>
  <c r="G419" i="93"/>
  <c r="G356" i="93"/>
  <c r="G293" i="93"/>
  <c r="G230" i="93"/>
  <c r="G167" i="93"/>
  <c r="G104" i="93"/>
  <c r="G41" i="93"/>
  <c r="D91" i="93"/>
  <c r="D81" i="93"/>
  <c r="D92" i="93"/>
  <c r="D74" i="93"/>
  <c r="D75" i="93"/>
  <c r="D87" i="93"/>
  <c r="D95" i="93" s="1"/>
  <c r="D88" i="93" s="1"/>
  <c r="E73" i="93"/>
  <c r="C826" i="93"/>
  <c r="D824" i="93"/>
  <c r="C825" i="93"/>
  <c r="C828" i="93"/>
  <c r="C94" i="93"/>
  <c r="C82" i="93"/>
  <c r="C93" i="93"/>
  <c r="C90" i="93" s="1"/>
  <c r="AB27" i="88"/>
  <c r="AC805" i="88"/>
  <c r="AC30" i="88"/>
  <c r="AC31" i="88"/>
  <c r="AC802" i="88"/>
  <c r="AD801" i="88"/>
  <c r="AC803" i="88"/>
  <c r="AD28" i="88"/>
  <c r="AE10" i="88"/>
  <c r="AE18" i="88" s="1"/>
  <c r="AE19" i="88" s="1"/>
  <c r="AD29" i="88"/>
  <c r="AD11" i="88"/>
  <c r="AD12" i="88"/>
  <c r="AD24" i="88"/>
  <c r="AD32" i="88" s="1"/>
  <c r="AD25" i="88" s="1"/>
  <c r="D828" i="93" l="1"/>
  <c r="D82" i="93"/>
  <c r="D93" i="93"/>
  <c r="D94" i="93"/>
  <c r="D826" i="93"/>
  <c r="E824" i="93"/>
  <c r="D825" i="93"/>
  <c r="D90" i="93"/>
  <c r="E92" i="93"/>
  <c r="E74" i="93"/>
  <c r="E75" i="93"/>
  <c r="E87" i="93"/>
  <c r="E95" i="93" s="1"/>
  <c r="E88" i="93" s="1"/>
  <c r="F73" i="93"/>
  <c r="E91" i="93"/>
  <c r="E81" i="93"/>
  <c r="AC27" i="88"/>
  <c r="AD803" i="88"/>
  <c r="AE801" i="88"/>
  <c r="AD802" i="88"/>
  <c r="AE28" i="88"/>
  <c r="AF10" i="88"/>
  <c r="AF18" i="88" s="1"/>
  <c r="AF19" i="88" s="1"/>
  <c r="AE11" i="88"/>
  <c r="AE12" i="88"/>
  <c r="AE29" i="88"/>
  <c r="AD805" i="88"/>
  <c r="AD31" i="88"/>
  <c r="AD30" i="88"/>
  <c r="E828" i="93" l="1"/>
  <c r="E93" i="93"/>
  <c r="E90" i="93" s="1"/>
  <c r="E94" i="93"/>
  <c r="E82" i="93"/>
  <c r="E825" i="93"/>
  <c r="E826" i="93"/>
  <c r="F824" i="93"/>
  <c r="F75" i="93"/>
  <c r="F87" i="93"/>
  <c r="F95" i="93" s="1"/>
  <c r="F88" i="93" s="1"/>
  <c r="G73" i="93"/>
  <c r="F91" i="93"/>
  <c r="F81" i="93"/>
  <c r="F92" i="93"/>
  <c r="F74" i="93"/>
  <c r="AD27" i="88"/>
  <c r="AE802" i="88"/>
  <c r="AF801" i="88"/>
  <c r="AE803" i="88"/>
  <c r="AE805" i="88"/>
  <c r="AE30" i="88"/>
  <c r="AE31" i="88"/>
  <c r="B73" i="88"/>
  <c r="B81" i="88" s="1"/>
  <c r="B82" i="88" s="1"/>
  <c r="AF29" i="88"/>
  <c r="AG29" i="88" s="1"/>
  <c r="AF11" i="88"/>
  <c r="AF12" i="88"/>
  <c r="AF23" i="88"/>
  <c r="AF24" i="88" s="1"/>
  <c r="AF32" i="88" s="1"/>
  <c r="AF25" i="88" s="1"/>
  <c r="AF28" i="88"/>
  <c r="F828" i="93" l="1"/>
  <c r="F93" i="93"/>
  <c r="F94" i="93"/>
  <c r="F82" i="93"/>
  <c r="G87" i="93"/>
  <c r="G95" i="93" s="1"/>
  <c r="G88" i="93" s="1"/>
  <c r="H73" i="93"/>
  <c r="G91" i="93"/>
  <c r="G81" i="93"/>
  <c r="G92" i="93"/>
  <c r="G74" i="93"/>
  <c r="G75" i="93"/>
  <c r="F90" i="93"/>
  <c r="F825" i="93"/>
  <c r="F826" i="93"/>
  <c r="G824" i="93"/>
  <c r="AE27" i="88"/>
  <c r="AF805" i="88"/>
  <c r="AG805" i="88" s="1"/>
  <c r="AF31" i="88"/>
  <c r="AG31" i="88" s="1"/>
  <c r="AF30" i="88"/>
  <c r="AG30" i="88" s="1"/>
  <c r="AG19" i="88"/>
  <c r="AJ16" i="88"/>
  <c r="AJ15" i="88"/>
  <c r="AG10" i="88"/>
  <c r="AG12" i="88"/>
  <c r="AG28" i="88"/>
  <c r="AF803" i="88"/>
  <c r="AF802" i="88"/>
  <c r="B824" i="88"/>
  <c r="B826" i="88" s="1"/>
  <c r="C73" i="88"/>
  <c r="C81" i="88" s="1"/>
  <c r="C82" i="88" s="1"/>
  <c r="B75" i="88"/>
  <c r="B91" i="88"/>
  <c r="B92" i="88"/>
  <c r="B86" i="88"/>
  <c r="B74" i="88"/>
  <c r="G826" i="93" l="1"/>
  <c r="G825" i="93"/>
  <c r="H824" i="93"/>
  <c r="H91" i="93"/>
  <c r="H81" i="93"/>
  <c r="H92" i="93"/>
  <c r="H74" i="93"/>
  <c r="H75" i="93"/>
  <c r="H87" i="93"/>
  <c r="H95" i="93" s="1"/>
  <c r="H88" i="93" s="1"/>
  <c r="I73" i="93"/>
  <c r="G828" i="93"/>
  <c r="G94" i="93"/>
  <c r="G82" i="93"/>
  <c r="G93" i="93"/>
  <c r="G90" i="93" s="1"/>
  <c r="AF27" i="88"/>
  <c r="AG27" i="88" s="1"/>
  <c r="AJ20" i="88" s="1"/>
  <c r="G612" i="88" s="1"/>
  <c r="G742" i="88"/>
  <c r="G616" i="88"/>
  <c r="G553" i="88"/>
  <c r="G679" i="88"/>
  <c r="G427" i="88"/>
  <c r="G490" i="88"/>
  <c r="G112" i="88"/>
  <c r="G238" i="88"/>
  <c r="G364" i="88"/>
  <c r="G175" i="88"/>
  <c r="G49" i="88"/>
  <c r="G301" i="88"/>
  <c r="AG35" i="88"/>
  <c r="C74" i="88"/>
  <c r="C92" i="88"/>
  <c r="C75" i="88"/>
  <c r="D73" i="88"/>
  <c r="D81" i="88" s="1"/>
  <c r="D82" i="88" s="1"/>
  <c r="C91" i="88"/>
  <c r="B825" i="88"/>
  <c r="C824" i="88"/>
  <c r="C826" i="88" s="1"/>
  <c r="AG801" i="88"/>
  <c r="AG803" i="88"/>
  <c r="B828" i="88"/>
  <c r="B94" i="88"/>
  <c r="B93" i="88"/>
  <c r="AG37" i="88"/>
  <c r="I92" i="93" l="1"/>
  <c r="I74" i="93"/>
  <c r="I75" i="93"/>
  <c r="J73" i="93"/>
  <c r="I91" i="93"/>
  <c r="I81" i="93"/>
  <c r="H826" i="93"/>
  <c r="I824" i="93"/>
  <c r="H825" i="93"/>
  <c r="H828" i="93"/>
  <c r="H82" i="93"/>
  <c r="H93" i="93"/>
  <c r="H94" i="93"/>
  <c r="H90" i="93" s="1"/>
  <c r="G45" i="88"/>
  <c r="G297" i="88"/>
  <c r="G171" i="88"/>
  <c r="G234" i="88"/>
  <c r="G360" i="88"/>
  <c r="G423" i="88"/>
  <c r="G486" i="88"/>
  <c r="G549" i="88"/>
  <c r="G675" i="88"/>
  <c r="G108" i="88"/>
  <c r="G738" i="88"/>
  <c r="B90" i="88"/>
  <c r="C828" i="88"/>
  <c r="C93" i="88"/>
  <c r="C94" i="88"/>
  <c r="G734" i="88"/>
  <c r="G671" i="88"/>
  <c r="G608" i="88"/>
  <c r="G545" i="88"/>
  <c r="G419" i="88"/>
  <c r="G482" i="88"/>
  <c r="G356" i="88"/>
  <c r="G167" i="88"/>
  <c r="G230" i="88"/>
  <c r="G104" i="88"/>
  <c r="G293" i="88"/>
  <c r="G41" i="88"/>
  <c r="D74" i="88"/>
  <c r="D75" i="88"/>
  <c r="D91" i="88"/>
  <c r="D92" i="88"/>
  <c r="E73" i="88"/>
  <c r="E81" i="88" s="1"/>
  <c r="E82" i="88" s="1"/>
  <c r="C825" i="88"/>
  <c r="D824" i="88"/>
  <c r="D826" i="88" s="1"/>
  <c r="I828" i="93" l="1"/>
  <c r="I93" i="93"/>
  <c r="I90" i="93" s="1"/>
  <c r="I94" i="93"/>
  <c r="I82" i="93"/>
  <c r="I825" i="93"/>
  <c r="I826" i="93"/>
  <c r="J824" i="93"/>
  <c r="J75" i="93"/>
  <c r="J87" i="93"/>
  <c r="J95" i="93" s="1"/>
  <c r="J88" i="93" s="1"/>
  <c r="K73" i="93"/>
  <c r="J91" i="93"/>
  <c r="J81" i="93"/>
  <c r="J92" i="93"/>
  <c r="J74" i="93"/>
  <c r="C90" i="88"/>
  <c r="D828" i="88"/>
  <c r="D93" i="88"/>
  <c r="D94" i="88"/>
  <c r="E75" i="88"/>
  <c r="E91" i="88"/>
  <c r="E92" i="88"/>
  <c r="E87" i="88"/>
  <c r="E95" i="88" s="1"/>
  <c r="E88" i="88" s="1"/>
  <c r="F73" i="88"/>
  <c r="F81" i="88" s="1"/>
  <c r="F82" i="88" s="1"/>
  <c r="E74" i="88"/>
  <c r="E824" i="88"/>
  <c r="E826" i="88" s="1"/>
  <c r="D825" i="88"/>
  <c r="J825" i="93" l="1"/>
  <c r="K824" i="93"/>
  <c r="J826" i="93"/>
  <c r="K87" i="93"/>
  <c r="K95" i="93" s="1"/>
  <c r="K88" i="93" s="1"/>
  <c r="L73" i="93"/>
  <c r="K91" i="93"/>
  <c r="K81" i="93"/>
  <c r="K92" i="93"/>
  <c r="K74" i="93"/>
  <c r="K75" i="93"/>
  <c r="J828" i="93"/>
  <c r="J93" i="93"/>
  <c r="J90" i="93" s="1"/>
  <c r="J94" i="93"/>
  <c r="J82" i="93"/>
  <c r="D90" i="88"/>
  <c r="F824" i="88"/>
  <c r="F826" i="88" s="1"/>
  <c r="E825" i="88"/>
  <c r="F92" i="88"/>
  <c r="F91" i="88"/>
  <c r="G73" i="88"/>
  <c r="G81" i="88" s="1"/>
  <c r="G82" i="88" s="1"/>
  <c r="F75" i="88"/>
  <c r="F74" i="88"/>
  <c r="F87" i="88"/>
  <c r="F95" i="88" s="1"/>
  <c r="F88" i="88" s="1"/>
  <c r="E828" i="88"/>
  <c r="E94" i="88"/>
  <c r="E93" i="88"/>
  <c r="K828" i="93" l="1"/>
  <c r="K94" i="93"/>
  <c r="K82" i="93"/>
  <c r="K93" i="93"/>
  <c r="K90" i="93" s="1"/>
  <c r="K826" i="93"/>
  <c r="L824" i="93"/>
  <c r="K825" i="93"/>
  <c r="L91" i="93"/>
  <c r="L81" i="93"/>
  <c r="L92" i="93"/>
  <c r="L74" i="93"/>
  <c r="L75" i="93"/>
  <c r="L87" i="93"/>
  <c r="L95" i="93" s="1"/>
  <c r="L88" i="93" s="1"/>
  <c r="M73" i="93"/>
  <c r="E90" i="88"/>
  <c r="G824" i="88"/>
  <c r="G826" i="88" s="1"/>
  <c r="F825" i="88"/>
  <c r="G91" i="88"/>
  <c r="G92" i="88"/>
  <c r="H73" i="88"/>
  <c r="H81" i="88" s="1"/>
  <c r="H82" i="88" s="1"/>
  <c r="G74" i="88"/>
  <c r="G75" i="88"/>
  <c r="F828" i="88"/>
  <c r="F93" i="88"/>
  <c r="F94" i="88"/>
  <c r="M92" i="93" l="1"/>
  <c r="M74" i="93"/>
  <c r="M75" i="93"/>
  <c r="M87" i="93"/>
  <c r="M95" i="93" s="1"/>
  <c r="M88" i="93" s="1"/>
  <c r="N73" i="93"/>
  <c r="M91" i="93"/>
  <c r="M81" i="93"/>
  <c r="L826" i="93"/>
  <c r="L825" i="93"/>
  <c r="M824" i="93"/>
  <c r="L828" i="93"/>
  <c r="L82" i="93"/>
  <c r="L93" i="93"/>
  <c r="L90" i="93" s="1"/>
  <c r="L94" i="93"/>
  <c r="F90" i="88"/>
  <c r="G828" i="88"/>
  <c r="G93" i="88"/>
  <c r="G94" i="88"/>
  <c r="H92" i="88"/>
  <c r="H75" i="88"/>
  <c r="I73" i="88"/>
  <c r="I81" i="88" s="1"/>
  <c r="I82" i="88" s="1"/>
  <c r="H74" i="88"/>
  <c r="H87" i="88"/>
  <c r="H95" i="88" s="1"/>
  <c r="H88" i="88" s="1"/>
  <c r="H91" i="88"/>
  <c r="H824" i="88"/>
  <c r="H826" i="88" s="1"/>
  <c r="G825" i="88"/>
  <c r="M828" i="93" l="1"/>
  <c r="M93" i="93"/>
  <c r="M94" i="93"/>
  <c r="M82" i="93"/>
  <c r="M825" i="93"/>
  <c r="N824" i="93"/>
  <c r="M826" i="93"/>
  <c r="M90" i="93"/>
  <c r="N75" i="93"/>
  <c r="N87" i="93"/>
  <c r="N95" i="93" s="1"/>
  <c r="N88" i="93" s="1"/>
  <c r="O73" i="93"/>
  <c r="N91" i="93"/>
  <c r="N81" i="93"/>
  <c r="N92" i="93"/>
  <c r="N74" i="93"/>
  <c r="G90" i="88"/>
  <c r="I824" i="88"/>
  <c r="I826" i="88" s="1"/>
  <c r="H825" i="88"/>
  <c r="J73" i="88"/>
  <c r="J81" i="88" s="1"/>
  <c r="J82" i="88" s="1"/>
  <c r="I74" i="88"/>
  <c r="I75" i="88"/>
  <c r="I91" i="88"/>
  <c r="I92" i="88"/>
  <c r="H828" i="88"/>
  <c r="H93" i="88"/>
  <c r="H94" i="88"/>
  <c r="O87" i="93" l="1"/>
  <c r="O95" i="93" s="1"/>
  <c r="O88" i="93" s="1"/>
  <c r="P73" i="93"/>
  <c r="O91" i="93"/>
  <c r="O81" i="93"/>
  <c r="O92" i="93"/>
  <c r="O74" i="93"/>
  <c r="O75" i="93"/>
  <c r="N825" i="93"/>
  <c r="N826" i="93"/>
  <c r="O824" i="93"/>
  <c r="N828" i="93"/>
  <c r="N93" i="93"/>
  <c r="N90" i="93" s="1"/>
  <c r="N94" i="93"/>
  <c r="N82" i="93"/>
  <c r="H90" i="88"/>
  <c r="K73" i="88"/>
  <c r="K81" i="88" s="1"/>
  <c r="K82" i="88" s="1"/>
  <c r="J75" i="88"/>
  <c r="J91" i="88"/>
  <c r="J74" i="88"/>
  <c r="J92" i="88"/>
  <c r="I828" i="88"/>
  <c r="I93" i="88"/>
  <c r="I94" i="88"/>
  <c r="J824" i="88"/>
  <c r="J826" i="88" s="1"/>
  <c r="I825" i="88"/>
  <c r="O826" i="93" l="1"/>
  <c r="P824" i="93"/>
  <c r="O825" i="93"/>
  <c r="P91" i="93"/>
  <c r="P81" i="93"/>
  <c r="P92" i="93"/>
  <c r="P74" i="93"/>
  <c r="P75" i="93"/>
  <c r="Q73" i="93"/>
  <c r="O828" i="93"/>
  <c r="O94" i="93"/>
  <c r="O82" i="93"/>
  <c r="O93" i="93"/>
  <c r="O90" i="93" s="1"/>
  <c r="I90" i="88"/>
  <c r="J825" i="88"/>
  <c r="K824" i="88"/>
  <c r="K826" i="88" s="1"/>
  <c r="J828" i="88"/>
  <c r="J94" i="88"/>
  <c r="J93" i="88"/>
  <c r="K74" i="88"/>
  <c r="K92" i="88"/>
  <c r="K91" i="88"/>
  <c r="K75" i="88"/>
  <c r="L73" i="88"/>
  <c r="L81" i="88" s="1"/>
  <c r="L82" i="88" s="1"/>
  <c r="Q92" i="93" l="1"/>
  <c r="Q74" i="93"/>
  <c r="Q75" i="93"/>
  <c r="Q87" i="93"/>
  <c r="Q95" i="93" s="1"/>
  <c r="Q88" i="93" s="1"/>
  <c r="R73" i="93"/>
  <c r="Q91" i="93"/>
  <c r="Q81" i="93"/>
  <c r="P826" i="93"/>
  <c r="Q824" i="93"/>
  <c r="P825" i="93"/>
  <c r="P828" i="93"/>
  <c r="P82" i="93"/>
  <c r="P93" i="93"/>
  <c r="P94" i="93"/>
  <c r="P90" i="93" s="1"/>
  <c r="J90" i="88"/>
  <c r="L74" i="88"/>
  <c r="L75" i="88"/>
  <c r="L91" i="88"/>
  <c r="L92" i="88"/>
  <c r="M73" i="88"/>
  <c r="M81" i="88" s="1"/>
  <c r="M82" i="88" s="1"/>
  <c r="L87" i="88"/>
  <c r="L95" i="88" s="1"/>
  <c r="L88" i="88" s="1"/>
  <c r="K825" i="88"/>
  <c r="L824" i="88"/>
  <c r="L826" i="88" s="1"/>
  <c r="K828" i="88"/>
  <c r="K93" i="88"/>
  <c r="K94" i="88"/>
  <c r="Q828" i="93" l="1"/>
  <c r="Q93" i="93"/>
  <c r="Q90" i="93" s="1"/>
  <c r="Q94" i="93"/>
  <c r="Q82" i="93"/>
  <c r="Q825" i="93"/>
  <c r="Q826" i="93"/>
  <c r="R824" i="93"/>
  <c r="R75" i="93"/>
  <c r="R87" i="93"/>
  <c r="R95" i="93" s="1"/>
  <c r="R88" i="93" s="1"/>
  <c r="S73" i="93"/>
  <c r="R91" i="93"/>
  <c r="R81" i="93"/>
  <c r="R92" i="93"/>
  <c r="R74" i="93"/>
  <c r="K90" i="88"/>
  <c r="L828" i="88"/>
  <c r="L93" i="88"/>
  <c r="L94" i="88"/>
  <c r="M75" i="88"/>
  <c r="M91" i="88"/>
  <c r="M92" i="88"/>
  <c r="M87" i="88"/>
  <c r="M95" i="88" s="1"/>
  <c r="M88" i="88" s="1"/>
  <c r="N73" i="88"/>
  <c r="N81" i="88" s="1"/>
  <c r="N82" i="88" s="1"/>
  <c r="M74" i="88"/>
  <c r="L825" i="88"/>
  <c r="M824" i="88"/>
  <c r="M826" i="88" s="1"/>
  <c r="R825" i="93" l="1"/>
  <c r="S824" i="93"/>
  <c r="R826" i="93"/>
  <c r="S87" i="93"/>
  <c r="S95" i="93" s="1"/>
  <c r="S88" i="93" s="1"/>
  <c r="T73" i="93"/>
  <c r="S91" i="93"/>
  <c r="S81" i="93"/>
  <c r="S92" i="93"/>
  <c r="S74" i="93"/>
  <c r="S75" i="93"/>
  <c r="R828" i="93"/>
  <c r="R93" i="93"/>
  <c r="R90" i="93" s="1"/>
  <c r="R94" i="93"/>
  <c r="R82" i="93"/>
  <c r="L90" i="88"/>
  <c r="M825" i="88"/>
  <c r="N824" i="88"/>
  <c r="N826" i="88" s="1"/>
  <c r="M828" i="88"/>
  <c r="M94" i="88"/>
  <c r="M93" i="88"/>
  <c r="N91" i="88"/>
  <c r="N92" i="88"/>
  <c r="N75" i="88"/>
  <c r="O73" i="88"/>
  <c r="O81" i="88" s="1"/>
  <c r="O82" i="88" s="1"/>
  <c r="N74" i="88"/>
  <c r="S828" i="93" l="1"/>
  <c r="S94" i="93"/>
  <c r="S82" i="93"/>
  <c r="S93" i="93"/>
  <c r="S90" i="93" s="1"/>
  <c r="T91" i="93"/>
  <c r="T81" i="93"/>
  <c r="T92" i="93"/>
  <c r="T74" i="93"/>
  <c r="T75" i="93"/>
  <c r="T87" i="93"/>
  <c r="T95" i="93" s="1"/>
  <c r="T88" i="93" s="1"/>
  <c r="U73" i="93"/>
  <c r="S826" i="93"/>
  <c r="T824" i="93"/>
  <c r="S825" i="93"/>
  <c r="M90" i="88"/>
  <c r="O91" i="88"/>
  <c r="O92" i="88"/>
  <c r="O87" i="88"/>
  <c r="O95" i="88" s="1"/>
  <c r="O88" i="88" s="1"/>
  <c r="P73" i="88"/>
  <c r="P81" i="88" s="1"/>
  <c r="P82" i="88" s="1"/>
  <c r="O74" i="88"/>
  <c r="O75" i="88"/>
  <c r="N828" i="88"/>
  <c r="N93" i="88"/>
  <c r="N94" i="88"/>
  <c r="O824" i="88"/>
  <c r="O826" i="88" s="1"/>
  <c r="N825" i="88"/>
  <c r="U92" i="93" l="1"/>
  <c r="U74" i="93"/>
  <c r="U75" i="93"/>
  <c r="U87" i="93"/>
  <c r="U95" i="93" s="1"/>
  <c r="U88" i="93" s="1"/>
  <c r="V73" i="93"/>
  <c r="U91" i="93"/>
  <c r="U81" i="93"/>
  <c r="T828" i="93"/>
  <c r="T82" i="93"/>
  <c r="T93" i="93"/>
  <c r="T94" i="93"/>
  <c r="T826" i="93"/>
  <c r="T825" i="93"/>
  <c r="U824" i="93"/>
  <c r="T90" i="93"/>
  <c r="N90" i="88"/>
  <c r="O828" i="88"/>
  <c r="O93" i="88"/>
  <c r="O94" i="88"/>
  <c r="P92" i="88"/>
  <c r="P75" i="88"/>
  <c r="P74" i="88"/>
  <c r="Q73" i="88"/>
  <c r="Q81" i="88" s="1"/>
  <c r="Q82" i="88" s="1"/>
  <c r="P91" i="88"/>
  <c r="P824" i="88"/>
  <c r="P826" i="88" s="1"/>
  <c r="O825" i="88"/>
  <c r="U828" i="93" l="1"/>
  <c r="U93" i="93"/>
  <c r="U94" i="93"/>
  <c r="U82" i="93"/>
  <c r="U825" i="93"/>
  <c r="U826" i="93"/>
  <c r="V824" i="93"/>
  <c r="U90" i="93"/>
  <c r="V75" i="93"/>
  <c r="V87" i="93"/>
  <c r="V95" i="93" s="1"/>
  <c r="V88" i="93" s="1"/>
  <c r="W73" i="93"/>
  <c r="V91" i="93"/>
  <c r="V81" i="93"/>
  <c r="V92" i="93"/>
  <c r="V74" i="93"/>
  <c r="O90" i="88"/>
  <c r="P828" i="88"/>
  <c r="P93" i="88"/>
  <c r="P94" i="88"/>
  <c r="Q824" i="88"/>
  <c r="Q826" i="88" s="1"/>
  <c r="P825" i="88"/>
  <c r="R73" i="88"/>
  <c r="R81" i="88" s="1"/>
  <c r="R82" i="88" s="1"/>
  <c r="Q74" i="88"/>
  <c r="Q91" i="88"/>
  <c r="Q92" i="88"/>
  <c r="Q75" i="88"/>
  <c r="X73" i="93" l="1"/>
  <c r="W91" i="93"/>
  <c r="W81" i="93"/>
  <c r="W92" i="93"/>
  <c r="W74" i="93"/>
  <c r="W75" i="93"/>
  <c r="V825" i="93"/>
  <c r="V826" i="93"/>
  <c r="W824" i="93"/>
  <c r="V828" i="93"/>
  <c r="V93" i="93"/>
  <c r="V90" i="93" s="1"/>
  <c r="V94" i="93"/>
  <c r="V82" i="93"/>
  <c r="P90" i="88"/>
  <c r="Q828" i="88"/>
  <c r="Q93" i="88"/>
  <c r="Q94" i="88"/>
  <c r="R824" i="88"/>
  <c r="R826" i="88" s="1"/>
  <c r="Q825" i="88"/>
  <c r="S73" i="88"/>
  <c r="S81" i="88" s="1"/>
  <c r="S82" i="88" s="1"/>
  <c r="R75" i="88"/>
  <c r="R91" i="88"/>
  <c r="R74" i="88"/>
  <c r="R92" i="88"/>
  <c r="W826" i="93" l="1"/>
  <c r="X824" i="93"/>
  <c r="W825" i="93"/>
  <c r="X91" i="93"/>
  <c r="X81" i="93"/>
  <c r="X92" i="93"/>
  <c r="X74" i="93"/>
  <c r="X75" i="93"/>
  <c r="X87" i="93"/>
  <c r="X95" i="93" s="1"/>
  <c r="X88" i="93" s="1"/>
  <c r="Y73" i="93"/>
  <c r="W828" i="93"/>
  <c r="W94" i="93"/>
  <c r="W82" i="93"/>
  <c r="W93" i="93"/>
  <c r="W90" i="93" s="1"/>
  <c r="Q90" i="88"/>
  <c r="R825" i="88"/>
  <c r="S824" i="88"/>
  <c r="S826" i="88" s="1"/>
  <c r="R828" i="88"/>
  <c r="R94" i="88"/>
  <c r="R93" i="88"/>
  <c r="S74" i="88"/>
  <c r="S92" i="88"/>
  <c r="S87" i="88"/>
  <c r="S95" i="88" s="1"/>
  <c r="S88" i="88" s="1"/>
  <c r="T73" i="88"/>
  <c r="T81" i="88" s="1"/>
  <c r="T82" i="88" s="1"/>
  <c r="S91" i="88"/>
  <c r="S75" i="88"/>
  <c r="Y92" i="93" l="1"/>
  <c r="Y74" i="93"/>
  <c r="Y75" i="93"/>
  <c r="Y87" i="93"/>
  <c r="Y95" i="93" s="1"/>
  <c r="Y88" i="93" s="1"/>
  <c r="Z73" i="93"/>
  <c r="Y91" i="93"/>
  <c r="Y81" i="93"/>
  <c r="X826" i="93"/>
  <c r="Y824" i="93"/>
  <c r="X825" i="93"/>
  <c r="X828" i="93"/>
  <c r="X82" i="93"/>
  <c r="X93" i="93"/>
  <c r="X94" i="93"/>
  <c r="X90" i="93" s="1"/>
  <c r="R90" i="88"/>
  <c r="T74" i="88"/>
  <c r="T75" i="88"/>
  <c r="T91" i="88"/>
  <c r="U73" i="88"/>
  <c r="U81" i="88" s="1"/>
  <c r="U82" i="88" s="1"/>
  <c r="T87" i="88"/>
  <c r="T95" i="88" s="1"/>
  <c r="T88" i="88" s="1"/>
  <c r="T92" i="88"/>
  <c r="T824" i="88"/>
  <c r="T826" i="88" s="1"/>
  <c r="S825" i="88"/>
  <c r="S828" i="88"/>
  <c r="S93" i="88"/>
  <c r="S94" i="88"/>
  <c r="Y828" i="93" l="1"/>
  <c r="Y93" i="93"/>
  <c r="Y90" i="93" s="1"/>
  <c r="Y94" i="93"/>
  <c r="Y82" i="93"/>
  <c r="Y825" i="93"/>
  <c r="Y826" i="93"/>
  <c r="Z824" i="93"/>
  <c r="Z75" i="93"/>
  <c r="Z87" i="93"/>
  <c r="Z95" i="93" s="1"/>
  <c r="Z88" i="93" s="1"/>
  <c r="AA73" i="93"/>
  <c r="Z91" i="93"/>
  <c r="Z81" i="93"/>
  <c r="Z92" i="93"/>
  <c r="Z74" i="93"/>
  <c r="S90" i="88"/>
  <c r="U75" i="88"/>
  <c r="U91" i="88"/>
  <c r="U92" i="88"/>
  <c r="V73" i="88"/>
  <c r="V81" i="88" s="1"/>
  <c r="V82" i="88" s="1"/>
  <c r="U74" i="88"/>
  <c r="T828" i="88"/>
  <c r="T93" i="88"/>
  <c r="T94" i="88"/>
  <c r="T825" i="88"/>
  <c r="U824" i="88"/>
  <c r="U826" i="88" s="1"/>
  <c r="Z825" i="93" l="1"/>
  <c r="AA824" i="93"/>
  <c r="Z826" i="93"/>
  <c r="AA87" i="93"/>
  <c r="AA95" i="93" s="1"/>
  <c r="AA88" i="93" s="1"/>
  <c r="AB73" i="93"/>
  <c r="AA91" i="93"/>
  <c r="AA81" i="93"/>
  <c r="AA92" i="93"/>
  <c r="AA74" i="93"/>
  <c r="AA75" i="93"/>
  <c r="Z828" i="93"/>
  <c r="Z93" i="93"/>
  <c r="Z90" i="93" s="1"/>
  <c r="Z94" i="93"/>
  <c r="Z82" i="93"/>
  <c r="T90" i="88"/>
  <c r="U825" i="88"/>
  <c r="V824" i="88"/>
  <c r="V826" i="88" s="1"/>
  <c r="V92" i="88"/>
  <c r="V91" i="88"/>
  <c r="W73" i="88"/>
  <c r="W81" i="88" s="1"/>
  <c r="W82" i="88" s="1"/>
  <c r="V87" i="88"/>
  <c r="V95" i="88" s="1"/>
  <c r="V88" i="88" s="1"/>
  <c r="V75" i="88"/>
  <c r="V74" i="88"/>
  <c r="U828" i="88"/>
  <c r="U94" i="88"/>
  <c r="U93" i="88"/>
  <c r="AA828" i="93" l="1"/>
  <c r="AA94" i="93"/>
  <c r="AA82" i="93"/>
  <c r="AA93" i="93"/>
  <c r="AA90" i="93" s="1"/>
  <c r="AA826" i="93"/>
  <c r="AB824" i="93"/>
  <c r="AA825" i="93"/>
  <c r="AB91" i="93"/>
  <c r="AB81" i="93"/>
  <c r="AB92" i="93"/>
  <c r="AB74" i="93"/>
  <c r="AB75" i="93"/>
  <c r="AB87" i="93"/>
  <c r="AB95" i="93" s="1"/>
  <c r="AB88" i="93" s="1"/>
  <c r="AC73" i="93"/>
  <c r="U90" i="88"/>
  <c r="W91" i="88"/>
  <c r="W92" i="88"/>
  <c r="X73" i="88"/>
  <c r="X81" i="88" s="1"/>
  <c r="X82" i="88" s="1"/>
  <c r="W74" i="88"/>
  <c r="W75" i="88"/>
  <c r="V828" i="88"/>
  <c r="V93" i="88"/>
  <c r="V94" i="88"/>
  <c r="W824" i="88"/>
  <c r="W826" i="88" s="1"/>
  <c r="V825" i="88"/>
  <c r="AC92" i="93" l="1"/>
  <c r="AC74" i="93"/>
  <c r="AE95" i="93"/>
  <c r="AC75" i="93"/>
  <c r="AC91" i="93"/>
  <c r="AC81" i="93"/>
  <c r="AB826" i="93"/>
  <c r="AB825" i="93"/>
  <c r="AC824" i="93"/>
  <c r="AB828" i="93"/>
  <c r="AB82" i="93"/>
  <c r="AB93" i="93"/>
  <c r="AB90" i="93" s="1"/>
  <c r="AB94" i="93"/>
  <c r="V90" i="88"/>
  <c r="W825" i="88"/>
  <c r="X824" i="88"/>
  <c r="X826" i="88" s="1"/>
  <c r="X92" i="88"/>
  <c r="X75" i="88"/>
  <c r="X91" i="88"/>
  <c r="Y73" i="88"/>
  <c r="Y81" i="88" s="1"/>
  <c r="Y82" i="88" s="1"/>
  <c r="X74" i="88"/>
  <c r="W828" i="88"/>
  <c r="W93" i="88"/>
  <c r="W94" i="88"/>
  <c r="AC825" i="93" l="1"/>
  <c r="AC826" i="93"/>
  <c r="AC828" i="93"/>
  <c r="AC93" i="93"/>
  <c r="AC94" i="93"/>
  <c r="AC90" i="93" s="1"/>
  <c r="AC82" i="93"/>
  <c r="B136" i="93"/>
  <c r="AD73" i="93"/>
  <c r="W90" i="88"/>
  <c r="X828" i="88"/>
  <c r="X93" i="88"/>
  <c r="X94" i="88"/>
  <c r="Y824" i="88"/>
  <c r="Y826" i="88" s="1"/>
  <c r="X825" i="88"/>
  <c r="Z73" i="88"/>
  <c r="Z81" i="88" s="1"/>
  <c r="Z82" i="88" s="1"/>
  <c r="Y74" i="88"/>
  <c r="Y75" i="88"/>
  <c r="Y92" i="88"/>
  <c r="Y91" i="88"/>
  <c r="AD824" i="93" l="1"/>
  <c r="AG80" i="93"/>
  <c r="AG78" i="93"/>
  <c r="AD75" i="93"/>
  <c r="AG73" i="93" s="1"/>
  <c r="AD83" i="93"/>
  <c r="AD91" i="93"/>
  <c r="AG91" i="93" s="1"/>
  <c r="AD81" i="93"/>
  <c r="AG79" i="93"/>
  <c r="AG95" i="93" s="1"/>
  <c r="AD92" i="93"/>
  <c r="AG92" i="93" s="1"/>
  <c r="AG89" i="93"/>
  <c r="AD86" i="93"/>
  <c r="AG75" i="93"/>
  <c r="AD74" i="93"/>
  <c r="AC86" i="93"/>
  <c r="AC87" i="93" s="1"/>
  <c r="AC95" i="93" s="1"/>
  <c r="AC88" i="93" s="1"/>
  <c r="B847" i="93"/>
  <c r="B144" i="93"/>
  <c r="B138" i="93"/>
  <c r="B137" i="93"/>
  <c r="C136" i="93"/>
  <c r="B149" i="93"/>
  <c r="B150" i="93" s="1"/>
  <c r="B158" i="93" s="1"/>
  <c r="B151" i="93" s="1"/>
  <c r="B155" i="93"/>
  <c r="B154" i="93"/>
  <c r="X90" i="88"/>
  <c r="Y828" i="88"/>
  <c r="Y93" i="88"/>
  <c r="Y94" i="88"/>
  <c r="Z824" i="88"/>
  <c r="Z826" i="88" s="1"/>
  <c r="Y825" i="88"/>
  <c r="Z87" i="88"/>
  <c r="Z95" i="88" s="1"/>
  <c r="Z88" i="88" s="1"/>
  <c r="AA73" i="88"/>
  <c r="AA81" i="88" s="1"/>
  <c r="AA82" i="88" s="1"/>
  <c r="Z75" i="88"/>
  <c r="Z91" i="88"/>
  <c r="Z74" i="88"/>
  <c r="Z92" i="88"/>
  <c r="I735" i="93" l="1"/>
  <c r="I672" i="93"/>
  <c r="I609" i="93"/>
  <c r="AE609" i="93" s="1"/>
  <c r="I546" i="93"/>
  <c r="AE546" i="93" s="1"/>
  <c r="I483" i="93"/>
  <c r="AE483" i="93" s="1"/>
  <c r="I420" i="93"/>
  <c r="AE420" i="93" s="1"/>
  <c r="I357" i="93"/>
  <c r="AE357" i="93" s="1"/>
  <c r="I294" i="93"/>
  <c r="AE294" i="93" s="1"/>
  <c r="I231" i="93"/>
  <c r="AE231" i="93" s="1"/>
  <c r="I168" i="93"/>
  <c r="AE168" i="93" s="1"/>
  <c r="I105" i="93"/>
  <c r="AE105" i="93" s="1"/>
  <c r="I42" i="93"/>
  <c r="AE42" i="93" s="1"/>
  <c r="L24" i="93"/>
  <c r="L32" i="93" s="1"/>
  <c r="L25" i="93" s="1"/>
  <c r="S24" i="93"/>
  <c r="S32" i="93" s="1"/>
  <c r="S25" i="93" s="1"/>
  <c r="Z24" i="93"/>
  <c r="Z32" i="93" s="1"/>
  <c r="Z25" i="93" s="1"/>
  <c r="E24" i="93"/>
  <c r="E32" i="93" s="1"/>
  <c r="E25" i="93" s="1"/>
  <c r="AG25" i="93" s="1"/>
  <c r="AD93" i="93"/>
  <c r="AG93" i="93" s="1"/>
  <c r="AD94" i="93"/>
  <c r="AG94" i="93" s="1"/>
  <c r="AD82" i="93"/>
  <c r="AG82" i="93" s="1"/>
  <c r="AK16" i="93"/>
  <c r="AK15" i="93"/>
  <c r="B851" i="93"/>
  <c r="B157" i="93"/>
  <c r="B145" i="93"/>
  <c r="B156" i="93"/>
  <c r="AG100" i="93"/>
  <c r="B153" i="93"/>
  <c r="C155" i="93"/>
  <c r="C150" i="93"/>
  <c r="C158" i="93" s="1"/>
  <c r="C151" i="93" s="1"/>
  <c r="C154" i="93"/>
  <c r="C144" i="93"/>
  <c r="C138" i="93"/>
  <c r="C137" i="93"/>
  <c r="D136" i="93"/>
  <c r="B849" i="93"/>
  <c r="B848" i="93"/>
  <c r="C847" i="93"/>
  <c r="AG96" i="93"/>
  <c r="AG97" i="93"/>
  <c r="AG840" i="93"/>
  <c r="AG836" i="93"/>
  <c r="AK8" i="93" s="1"/>
  <c r="AG832" i="93"/>
  <c r="AK3" i="93" s="1"/>
  <c r="AD828" i="93"/>
  <c r="AD825" i="93"/>
  <c r="AG842" i="93"/>
  <c r="AG841" i="93"/>
  <c r="AK13" i="93" s="1"/>
  <c r="AG837" i="93"/>
  <c r="AK9" i="93" s="1"/>
  <c r="AG833" i="93"/>
  <c r="AK5" i="93" s="1"/>
  <c r="AG829" i="93"/>
  <c r="AK4" i="93" s="1"/>
  <c r="AG839" i="93"/>
  <c r="AK11" i="93" s="1"/>
  <c r="AG831" i="93"/>
  <c r="AK14" i="93" s="1"/>
  <c r="AG828" i="93"/>
  <c r="AD827" i="93"/>
  <c r="AG838" i="93"/>
  <c r="AK10" i="93" s="1"/>
  <c r="AG830" i="93"/>
  <c r="AK12" i="93" s="1"/>
  <c r="AD826" i="93"/>
  <c r="AG824" i="93" s="1"/>
  <c r="AD842" i="93"/>
  <c r="AG835" i="93"/>
  <c r="AK7" i="93" s="1"/>
  <c r="AG834" i="93"/>
  <c r="AK6" i="93" s="1"/>
  <c r="AG827" i="93"/>
  <c r="Y90" i="88"/>
  <c r="Z825" i="88"/>
  <c r="AA824" i="88"/>
  <c r="AA826" i="88" s="1"/>
  <c r="Z828" i="88"/>
  <c r="Z94" i="88"/>
  <c r="Z93" i="88"/>
  <c r="AA74" i="88"/>
  <c r="AA92" i="88"/>
  <c r="AA87" i="88"/>
  <c r="AA95" i="88" s="1"/>
  <c r="AA88" i="88" s="1"/>
  <c r="AA91" i="88"/>
  <c r="AA75" i="88"/>
  <c r="AB73" i="88"/>
  <c r="AB81" i="88" s="1"/>
  <c r="AB82" i="88" s="1"/>
  <c r="I741" i="93" l="1"/>
  <c r="I678" i="93"/>
  <c r="I615" i="93"/>
  <c r="I552" i="93"/>
  <c r="I489" i="93"/>
  <c r="I426" i="93"/>
  <c r="I363" i="93"/>
  <c r="I300" i="93"/>
  <c r="I237" i="93"/>
  <c r="I174" i="93"/>
  <c r="I111" i="93"/>
  <c r="I48" i="93"/>
  <c r="AV4" i="93"/>
  <c r="I746" i="93"/>
  <c r="I683" i="93"/>
  <c r="I620" i="93"/>
  <c r="I557" i="93"/>
  <c r="I494" i="93"/>
  <c r="I431" i="93"/>
  <c r="I368" i="93"/>
  <c r="I305" i="93"/>
  <c r="I242" i="93"/>
  <c r="I179" i="93"/>
  <c r="I116" i="93"/>
  <c r="I53" i="93"/>
  <c r="AV8" i="93"/>
  <c r="D155" i="93"/>
  <c r="D150" i="93"/>
  <c r="D158" i="93" s="1"/>
  <c r="D151" i="93" s="1"/>
  <c r="D154" i="93"/>
  <c r="D144" i="93"/>
  <c r="D138" i="93"/>
  <c r="D137" i="93"/>
  <c r="E136" i="93"/>
  <c r="I744" i="93"/>
  <c r="I618" i="93"/>
  <c r="I681" i="93"/>
  <c r="I555" i="93"/>
  <c r="I492" i="93"/>
  <c r="I429" i="93"/>
  <c r="I366" i="93"/>
  <c r="I303" i="93"/>
  <c r="I240" i="93"/>
  <c r="I177" i="93"/>
  <c r="I114" i="93"/>
  <c r="I51" i="93"/>
  <c r="AV6" i="93"/>
  <c r="I750" i="93"/>
  <c r="I687" i="93"/>
  <c r="I624" i="93"/>
  <c r="I561" i="93"/>
  <c r="I498" i="93"/>
  <c r="I435" i="93"/>
  <c r="I372" i="93"/>
  <c r="I309" i="93"/>
  <c r="I246" i="93"/>
  <c r="I183" i="93"/>
  <c r="I120" i="93"/>
  <c r="I57" i="93"/>
  <c r="AV12" i="93"/>
  <c r="I751" i="93"/>
  <c r="I688" i="93"/>
  <c r="I625" i="93"/>
  <c r="I562" i="93"/>
  <c r="I499" i="93"/>
  <c r="I436" i="93"/>
  <c r="I373" i="93"/>
  <c r="I310" i="93"/>
  <c r="I247" i="93"/>
  <c r="I184" i="93"/>
  <c r="I121" i="93"/>
  <c r="I58" i="93"/>
  <c r="AV14" i="93"/>
  <c r="I743" i="93"/>
  <c r="I680" i="93"/>
  <c r="I617" i="93"/>
  <c r="I491" i="93"/>
  <c r="I554" i="93"/>
  <c r="I428" i="93"/>
  <c r="I365" i="93"/>
  <c r="I302" i="93"/>
  <c r="I239" i="93"/>
  <c r="I176" i="93"/>
  <c r="I113" i="93"/>
  <c r="I50" i="93"/>
  <c r="AV5" i="93"/>
  <c r="C849" i="93"/>
  <c r="C848" i="93"/>
  <c r="D847" i="93"/>
  <c r="AE672" i="93"/>
  <c r="AE735" i="93"/>
  <c r="I749" i="93"/>
  <c r="I686" i="93"/>
  <c r="I623" i="93"/>
  <c r="I560" i="93"/>
  <c r="I497" i="93"/>
  <c r="I434" i="93"/>
  <c r="I371" i="93"/>
  <c r="I308" i="93"/>
  <c r="I245" i="93"/>
  <c r="I182" i="93"/>
  <c r="I119" i="93"/>
  <c r="I56" i="93"/>
  <c r="AV10" i="93"/>
  <c r="I747" i="93"/>
  <c r="I684" i="93"/>
  <c r="I621" i="93"/>
  <c r="I558" i="93"/>
  <c r="I495" i="93"/>
  <c r="I432" i="93"/>
  <c r="I369" i="93"/>
  <c r="I306" i="93"/>
  <c r="I243" i="93"/>
  <c r="I180" i="93"/>
  <c r="I117" i="93"/>
  <c r="I54" i="93"/>
  <c r="AV11" i="93"/>
  <c r="I748" i="93"/>
  <c r="I685" i="93"/>
  <c r="I622" i="93"/>
  <c r="I559" i="93"/>
  <c r="I496" i="93"/>
  <c r="I433" i="93"/>
  <c r="I370" i="93"/>
  <c r="I307" i="93"/>
  <c r="I244" i="93"/>
  <c r="I181" i="93"/>
  <c r="I118" i="93"/>
  <c r="I55" i="93"/>
  <c r="AV9" i="93"/>
  <c r="I734" i="93"/>
  <c r="I671" i="93"/>
  <c r="I608" i="93"/>
  <c r="I482" i="93"/>
  <c r="I545" i="93"/>
  <c r="I419" i="93"/>
  <c r="I356" i="93"/>
  <c r="I293" i="93"/>
  <c r="I230" i="93"/>
  <c r="I167" i="93"/>
  <c r="I104" i="93"/>
  <c r="I41" i="93"/>
  <c r="I742" i="93"/>
  <c r="I679" i="93"/>
  <c r="I616" i="93"/>
  <c r="I553" i="93"/>
  <c r="I490" i="93"/>
  <c r="I427" i="93"/>
  <c r="I364" i="93"/>
  <c r="I301" i="93"/>
  <c r="I238" i="93"/>
  <c r="I175" i="93"/>
  <c r="I112" i="93"/>
  <c r="I49" i="93"/>
  <c r="AD90" i="93"/>
  <c r="AG90" i="93" s="1"/>
  <c r="AK20" i="93" s="1"/>
  <c r="I745" i="93"/>
  <c r="I682" i="93"/>
  <c r="I619" i="93"/>
  <c r="I556" i="93"/>
  <c r="I493" i="93"/>
  <c r="I430" i="93"/>
  <c r="I304" i="93"/>
  <c r="I241" i="93"/>
  <c r="I367" i="93"/>
  <c r="I178" i="93"/>
  <c r="I115" i="93"/>
  <c r="I52" i="93"/>
  <c r="AV7" i="93"/>
  <c r="AD77" i="93"/>
  <c r="AD76" i="93"/>
  <c r="AG826" i="93"/>
  <c r="I755" i="93"/>
  <c r="I692" i="93"/>
  <c r="I629" i="93"/>
  <c r="I566" i="93"/>
  <c r="I503" i="93"/>
  <c r="I440" i="93"/>
  <c r="I377" i="93"/>
  <c r="I314" i="93"/>
  <c r="I251" i="93"/>
  <c r="I125" i="93"/>
  <c r="I62" i="93"/>
  <c r="I188" i="93"/>
  <c r="AV13" i="93"/>
  <c r="I740" i="93"/>
  <c r="I677" i="93"/>
  <c r="I614" i="93"/>
  <c r="I551" i="93"/>
  <c r="I488" i="93"/>
  <c r="I425" i="93"/>
  <c r="I299" i="93"/>
  <c r="I236" i="93"/>
  <c r="I362" i="93"/>
  <c r="I173" i="93"/>
  <c r="I110" i="93"/>
  <c r="AG76" i="93"/>
  <c r="I47" i="93"/>
  <c r="AV3" i="93"/>
  <c r="I736" i="93"/>
  <c r="I673" i="93"/>
  <c r="I610" i="93"/>
  <c r="AE610" i="93" s="1"/>
  <c r="I547" i="93"/>
  <c r="AE547" i="93" s="1"/>
  <c r="I484" i="93"/>
  <c r="AE484" i="93" s="1"/>
  <c r="I421" i="93"/>
  <c r="AE421" i="93" s="1"/>
  <c r="I358" i="93"/>
  <c r="AE358" i="93" s="1"/>
  <c r="I295" i="93"/>
  <c r="AE295" i="93" s="1"/>
  <c r="I232" i="93"/>
  <c r="AE232" i="93" s="1"/>
  <c r="I169" i="93"/>
  <c r="AE169" i="93" s="1"/>
  <c r="I106" i="93"/>
  <c r="AE106" i="93" s="1"/>
  <c r="I43" i="93"/>
  <c r="AE43" i="93" s="1"/>
  <c r="C851" i="93"/>
  <c r="C156" i="93"/>
  <c r="C153" i="93" s="1"/>
  <c r="C157" i="93"/>
  <c r="C145" i="93"/>
  <c r="G737" i="93"/>
  <c r="G611" i="93"/>
  <c r="G674" i="93"/>
  <c r="G548" i="93"/>
  <c r="G485" i="93"/>
  <c r="G422" i="93"/>
  <c r="G359" i="93"/>
  <c r="G296" i="93"/>
  <c r="G233" i="93"/>
  <c r="G170" i="93"/>
  <c r="G107" i="93"/>
  <c r="G44" i="93"/>
  <c r="AG36" i="93"/>
  <c r="F9" i="93"/>
  <c r="F800" i="93" s="1"/>
  <c r="Z90" i="88"/>
  <c r="AB824" i="88"/>
  <c r="AB826" i="88" s="1"/>
  <c r="AA825" i="88"/>
  <c r="AB74" i="88"/>
  <c r="AB75" i="88"/>
  <c r="AB91" i="88"/>
  <c r="AC73" i="88"/>
  <c r="AC81" i="88" s="1"/>
  <c r="AC82" i="88" s="1"/>
  <c r="AB92" i="88"/>
  <c r="AA828" i="88"/>
  <c r="AA94" i="88"/>
  <c r="AA93" i="88"/>
  <c r="AE747" i="93" l="1"/>
  <c r="AE684" i="93"/>
  <c r="AE621" i="93"/>
  <c r="AE558" i="93"/>
  <c r="AE495" i="93"/>
  <c r="AE432" i="93"/>
  <c r="AE369" i="93"/>
  <c r="AE306" i="93"/>
  <c r="AE243" i="93"/>
  <c r="AE180" i="93"/>
  <c r="AE117" i="93"/>
  <c r="AE54" i="93"/>
  <c r="AE744" i="93"/>
  <c r="AE681" i="93"/>
  <c r="AE618" i="93"/>
  <c r="AE555" i="93"/>
  <c r="AE492" i="93"/>
  <c r="AE429" i="93"/>
  <c r="AE366" i="93"/>
  <c r="AE303" i="93"/>
  <c r="AE240" i="93"/>
  <c r="AE177" i="93"/>
  <c r="AE114" i="93"/>
  <c r="AE51" i="93"/>
  <c r="AE740" i="93"/>
  <c r="AE677" i="93"/>
  <c r="AE614" i="93"/>
  <c r="AE551" i="93"/>
  <c r="AE488" i="93"/>
  <c r="AE425" i="93"/>
  <c r="AE362" i="93"/>
  <c r="AE299" i="93"/>
  <c r="AE236" i="93"/>
  <c r="AE173" i="93"/>
  <c r="AE110" i="93"/>
  <c r="AE47" i="93"/>
  <c r="G756" i="93"/>
  <c r="G630" i="93"/>
  <c r="G693" i="93"/>
  <c r="G567" i="93"/>
  <c r="G504" i="93"/>
  <c r="G441" i="93"/>
  <c r="G378" i="93"/>
  <c r="G315" i="93"/>
  <c r="G252" i="93"/>
  <c r="G189" i="93"/>
  <c r="AG38" i="93"/>
  <c r="G126" i="93"/>
  <c r="G63" i="93"/>
  <c r="AE749" i="93"/>
  <c r="AE686" i="93"/>
  <c r="AE623" i="93"/>
  <c r="AE560" i="93"/>
  <c r="AE497" i="93"/>
  <c r="AE434" i="93"/>
  <c r="AE371" i="93"/>
  <c r="AE308" i="93"/>
  <c r="AE245" i="93"/>
  <c r="AE182" i="93"/>
  <c r="AE119" i="93"/>
  <c r="AE56" i="93"/>
  <c r="AE743" i="93"/>
  <c r="AE680" i="93"/>
  <c r="AE617" i="93"/>
  <c r="AE554" i="93"/>
  <c r="AE491" i="93"/>
  <c r="AE428" i="93"/>
  <c r="AE365" i="93"/>
  <c r="AE302" i="93"/>
  <c r="AE239" i="93"/>
  <c r="AE176" i="93"/>
  <c r="AE113" i="93"/>
  <c r="AE50" i="93"/>
  <c r="D851" i="93"/>
  <c r="D157" i="93"/>
  <c r="D145" i="93"/>
  <c r="D156" i="93"/>
  <c r="AE746" i="93"/>
  <c r="AE683" i="93"/>
  <c r="AE620" i="93"/>
  <c r="AE494" i="93"/>
  <c r="AE557" i="93"/>
  <c r="AE431" i="93"/>
  <c r="AE368" i="93"/>
  <c r="AE305" i="93"/>
  <c r="AE242" i="93"/>
  <c r="AE179" i="93"/>
  <c r="AE116" i="93"/>
  <c r="AE53" i="93"/>
  <c r="AE736" i="93"/>
  <c r="AE673" i="93"/>
  <c r="AG98" i="93"/>
  <c r="AE755" i="93"/>
  <c r="AE692" i="93"/>
  <c r="AE566" i="93"/>
  <c r="AE629" i="93"/>
  <c r="AE503" i="93"/>
  <c r="AE440" i="93"/>
  <c r="AE377" i="93"/>
  <c r="AE314" i="93"/>
  <c r="AE251" i="93"/>
  <c r="AE188" i="93"/>
  <c r="AE125" i="93"/>
  <c r="AE62" i="93"/>
  <c r="AE745" i="93"/>
  <c r="AE682" i="93"/>
  <c r="AE619" i="93"/>
  <c r="AE556" i="93"/>
  <c r="AE493" i="93"/>
  <c r="AE430" i="93"/>
  <c r="AE367" i="93"/>
  <c r="AE304" i="93"/>
  <c r="AE241" i="93"/>
  <c r="AE178" i="93"/>
  <c r="AE115" i="93"/>
  <c r="AE52" i="93"/>
  <c r="D849" i="93"/>
  <c r="D848" i="93"/>
  <c r="E847" i="93"/>
  <c r="AE751" i="93"/>
  <c r="AE688" i="93"/>
  <c r="AE625" i="93"/>
  <c r="AE562" i="93"/>
  <c r="AE499" i="93"/>
  <c r="AE436" i="93"/>
  <c r="AE373" i="93"/>
  <c r="AE310" i="93"/>
  <c r="AE247" i="93"/>
  <c r="AE184" i="93"/>
  <c r="AE121" i="93"/>
  <c r="AE58" i="93"/>
  <c r="E154" i="93"/>
  <c r="E144" i="93"/>
  <c r="E138" i="93"/>
  <c r="E137" i="93"/>
  <c r="F136" i="93"/>
  <c r="E155" i="93"/>
  <c r="E150" i="93"/>
  <c r="E158" i="93" s="1"/>
  <c r="E151" i="93" s="1"/>
  <c r="D153" i="93"/>
  <c r="AE741" i="93"/>
  <c r="Y759" i="93"/>
  <c r="Y696" i="93"/>
  <c r="AE678" i="93"/>
  <c r="Y633" i="93"/>
  <c r="AE615" i="93"/>
  <c r="Y570" i="93"/>
  <c r="AE552" i="93"/>
  <c r="Y507" i="93"/>
  <c r="AE489" i="93"/>
  <c r="AE426" i="93"/>
  <c r="AE363" i="93"/>
  <c r="Y444" i="93"/>
  <c r="Y381" i="93"/>
  <c r="Y318" i="93"/>
  <c r="Y255" i="93"/>
  <c r="AE300" i="93"/>
  <c r="AE237" i="93"/>
  <c r="Y192" i="93"/>
  <c r="Y129" i="93"/>
  <c r="AE174" i="93"/>
  <c r="AE111" i="93"/>
  <c r="Y66" i="93"/>
  <c r="AE48" i="93"/>
  <c r="I738" i="93"/>
  <c r="I675" i="93"/>
  <c r="I612" i="93"/>
  <c r="I549" i="93"/>
  <c r="I486" i="93"/>
  <c r="I423" i="93"/>
  <c r="I297" i="93"/>
  <c r="I234" i="93"/>
  <c r="I360" i="93"/>
  <c r="I171" i="93"/>
  <c r="I108" i="93"/>
  <c r="I45" i="93"/>
  <c r="AE748" i="93"/>
  <c r="AE685" i="93"/>
  <c r="AE622" i="93"/>
  <c r="AE559" i="93"/>
  <c r="AE496" i="93"/>
  <c r="AE433" i="93"/>
  <c r="AE370" i="93"/>
  <c r="AE307" i="93"/>
  <c r="AE244" i="93"/>
  <c r="AE181" i="93"/>
  <c r="AE118" i="93"/>
  <c r="AE55" i="93"/>
  <c r="AE750" i="93"/>
  <c r="AE687" i="93"/>
  <c r="AE624" i="93"/>
  <c r="AE561" i="93"/>
  <c r="AE498" i="93"/>
  <c r="AE435" i="93"/>
  <c r="AE372" i="93"/>
  <c r="AE309" i="93"/>
  <c r="AE246" i="93"/>
  <c r="AE183" i="93"/>
  <c r="AE120" i="93"/>
  <c r="AE57" i="93"/>
  <c r="AA90" i="88"/>
  <c r="AB828" i="88"/>
  <c r="AB93" i="88"/>
  <c r="AB94" i="88"/>
  <c r="AC824" i="88"/>
  <c r="AC826" i="88" s="1"/>
  <c r="AB825" i="88"/>
  <c r="AC75" i="88"/>
  <c r="AC91" i="88"/>
  <c r="AC92" i="88"/>
  <c r="AE95" i="88"/>
  <c r="AC74" i="88"/>
  <c r="E849" i="93" l="1"/>
  <c r="E848" i="93"/>
  <c r="F847" i="93"/>
  <c r="G64" i="93"/>
  <c r="G190" i="93"/>
  <c r="E851" i="93"/>
  <c r="E157" i="93"/>
  <c r="E145" i="93"/>
  <c r="E156" i="93"/>
  <c r="F144" i="93"/>
  <c r="F138" i="93"/>
  <c r="F137" i="93"/>
  <c r="G136" i="93"/>
  <c r="F155" i="93"/>
  <c r="F150" i="93"/>
  <c r="F158" i="93" s="1"/>
  <c r="F151" i="93" s="1"/>
  <c r="F154" i="93"/>
  <c r="E153" i="93"/>
  <c r="AB90" i="88"/>
  <c r="AC828" i="88"/>
  <c r="AC94" i="88"/>
  <c r="AC93" i="88"/>
  <c r="AC825" i="88"/>
  <c r="B136" i="88"/>
  <c r="B144" i="88" s="1"/>
  <c r="B145" i="88" s="1"/>
  <c r="AD73" i="88"/>
  <c r="AD81" i="88" s="1"/>
  <c r="AD82" i="88" s="1"/>
  <c r="G155" i="93" l="1"/>
  <c r="G150" i="93"/>
  <c r="G158" i="93" s="1"/>
  <c r="G151" i="93" s="1"/>
  <c r="G154" i="93"/>
  <c r="G144" i="93"/>
  <c r="G138" i="93"/>
  <c r="G137" i="93"/>
  <c r="H136" i="93"/>
  <c r="F849" i="93"/>
  <c r="F848" i="93"/>
  <c r="G847" i="93"/>
  <c r="F851" i="93"/>
  <c r="F157" i="93"/>
  <c r="F145" i="93"/>
  <c r="F156" i="93"/>
  <c r="F153" i="93" s="1"/>
  <c r="G757" i="93"/>
  <c r="G694" i="93"/>
  <c r="G631" i="93"/>
  <c r="G568" i="93"/>
  <c r="G505" i="93"/>
  <c r="G442" i="93"/>
  <c r="G379" i="93"/>
  <c r="G316" i="93"/>
  <c r="G253" i="93"/>
  <c r="G127" i="93"/>
  <c r="G65" i="93"/>
  <c r="AC90" i="88"/>
  <c r="AD824" i="88"/>
  <c r="AD826" i="88" s="1"/>
  <c r="AD83" i="88"/>
  <c r="AD91" i="88"/>
  <c r="AG91" i="88" s="1"/>
  <c r="AD92" i="88"/>
  <c r="AG92" i="88" s="1"/>
  <c r="AG80" i="88"/>
  <c r="AG79" i="88"/>
  <c r="AG95" i="88" s="1"/>
  <c r="AG89" i="88"/>
  <c r="AD86" i="88"/>
  <c r="AD75" i="88"/>
  <c r="AG73" i="88" s="1"/>
  <c r="AG78" i="88"/>
  <c r="AD74" i="88"/>
  <c r="AC86" i="88"/>
  <c r="AC87" i="88" s="1"/>
  <c r="AC95" i="88" s="1"/>
  <c r="AC88" i="88" s="1"/>
  <c r="B847" i="88"/>
  <c r="B849" i="88" s="1"/>
  <c r="B155" i="88"/>
  <c r="B154" i="88"/>
  <c r="B149" i="88"/>
  <c r="B150" i="88" s="1"/>
  <c r="B158" i="88" s="1"/>
  <c r="B151" i="88" s="1"/>
  <c r="B137" i="88"/>
  <c r="B138" i="88"/>
  <c r="C136" i="88"/>
  <c r="C144" i="88" s="1"/>
  <c r="C145" i="88" s="1"/>
  <c r="C24" i="88" l="1"/>
  <c r="C32" i="88" s="1"/>
  <c r="C25" i="88" s="1"/>
  <c r="AE24" i="88"/>
  <c r="AE32" i="88" s="1"/>
  <c r="AE25" i="88" s="1"/>
  <c r="Q24" i="88"/>
  <c r="Q32" i="88" s="1"/>
  <c r="Q25" i="88" s="1"/>
  <c r="J24" i="88"/>
  <c r="J32" i="88" s="1"/>
  <c r="J25" i="88" s="1"/>
  <c r="X24" i="88"/>
  <c r="X32" i="88" s="1"/>
  <c r="X25" i="88" s="1"/>
  <c r="G849" i="93"/>
  <c r="G848" i="93"/>
  <c r="H847" i="93"/>
  <c r="G851" i="93"/>
  <c r="G156" i="93"/>
  <c r="G157" i="93"/>
  <c r="G145" i="93"/>
  <c r="G758" i="93"/>
  <c r="G695" i="93"/>
  <c r="G569" i="93"/>
  <c r="G632" i="93"/>
  <c r="G506" i="93"/>
  <c r="G443" i="93"/>
  <c r="G380" i="93"/>
  <c r="G317" i="93"/>
  <c r="G254" i="93"/>
  <c r="G191" i="93"/>
  <c r="G128" i="93"/>
  <c r="H155" i="93"/>
  <c r="H154" i="93"/>
  <c r="H144" i="93"/>
  <c r="H138" i="93"/>
  <c r="H137" i="93"/>
  <c r="I136" i="93"/>
  <c r="G153" i="93"/>
  <c r="AG75" i="88"/>
  <c r="AG100" i="88" s="1"/>
  <c r="E24" i="88"/>
  <c r="E32" i="88" s="1"/>
  <c r="E25" i="88" s="1"/>
  <c r="L24" i="88"/>
  <c r="L32" i="88" s="1"/>
  <c r="L25" i="88" s="1"/>
  <c r="Z24" i="88"/>
  <c r="Z32" i="88" s="1"/>
  <c r="Z25" i="88" s="1"/>
  <c r="S24" i="88"/>
  <c r="S32" i="88" s="1"/>
  <c r="S25" i="88" s="1"/>
  <c r="F24" i="88"/>
  <c r="F32" i="88" s="1"/>
  <c r="F25" i="88" s="1"/>
  <c r="M24" i="88"/>
  <c r="M32" i="88" s="1"/>
  <c r="M25" i="88" s="1"/>
  <c r="AA24" i="88"/>
  <c r="AA32" i="88" s="1"/>
  <c r="AA25" i="88" s="1"/>
  <c r="T24" i="88"/>
  <c r="T32" i="88" s="1"/>
  <c r="T25" i="88" s="1"/>
  <c r="G24" i="88"/>
  <c r="G32" i="88" s="1"/>
  <c r="G25" i="88" s="1"/>
  <c r="AB24" i="88"/>
  <c r="AB32" i="88" s="1"/>
  <c r="AB25" i="88" s="1"/>
  <c r="N24" i="88"/>
  <c r="N32" i="88" s="1"/>
  <c r="N25" i="88" s="1"/>
  <c r="U24" i="88"/>
  <c r="U32" i="88" s="1"/>
  <c r="U25" i="88" s="1"/>
  <c r="I735" i="88"/>
  <c r="I672" i="88"/>
  <c r="I609" i="88"/>
  <c r="AE609" i="88" s="1"/>
  <c r="I546" i="88"/>
  <c r="AE546" i="88" s="1"/>
  <c r="I420" i="88"/>
  <c r="AE420" i="88" s="1"/>
  <c r="I357" i="88"/>
  <c r="AE357" i="88" s="1"/>
  <c r="I483" i="88"/>
  <c r="AE483" i="88" s="1"/>
  <c r="I168" i="88"/>
  <c r="AE168" i="88" s="1"/>
  <c r="I231" i="88"/>
  <c r="AE231" i="88" s="1"/>
  <c r="I294" i="88"/>
  <c r="AE294" i="88" s="1"/>
  <c r="I105" i="88"/>
  <c r="AE105" i="88" s="1"/>
  <c r="I42" i="88"/>
  <c r="AE42" i="88" s="1"/>
  <c r="AG96" i="88"/>
  <c r="AG97" i="88"/>
  <c r="AD93" i="88"/>
  <c r="AG93" i="88" s="1"/>
  <c r="AD94" i="88"/>
  <c r="AG94" i="88" s="1"/>
  <c r="AG82" i="88"/>
  <c r="AK16" i="88"/>
  <c r="AK15" i="88"/>
  <c r="B851" i="88"/>
  <c r="B156" i="88"/>
  <c r="B157" i="88"/>
  <c r="C154" i="88"/>
  <c r="C138" i="88"/>
  <c r="C155" i="88"/>
  <c r="C137" i="88"/>
  <c r="D136" i="88"/>
  <c r="D144" i="88" s="1"/>
  <c r="D145" i="88" s="1"/>
  <c r="B848" i="88"/>
  <c r="C847" i="88"/>
  <c r="C849" i="88" s="1"/>
  <c r="AG836" i="88"/>
  <c r="AK8" i="88" s="1"/>
  <c r="AD828" i="88"/>
  <c r="AG828" i="88" s="1"/>
  <c r="AD842" i="88"/>
  <c r="AG838" i="88"/>
  <c r="AK10" i="88" s="1"/>
  <c r="AG830" i="88"/>
  <c r="AK12" i="88" s="1"/>
  <c r="AG837" i="88"/>
  <c r="AK9" i="88" s="1"/>
  <c r="AG829" i="88"/>
  <c r="AK4" i="88" s="1"/>
  <c r="AG826" i="88"/>
  <c r="AG840" i="88"/>
  <c r="AG832" i="88"/>
  <c r="AK3" i="88" s="1"/>
  <c r="AG824" i="88"/>
  <c r="AG835" i="88"/>
  <c r="AK7" i="88" s="1"/>
  <c r="AG831" i="88"/>
  <c r="AK14" i="88" s="1"/>
  <c r="AG839" i="88"/>
  <c r="AK11" i="88" s="1"/>
  <c r="AD827" i="88"/>
  <c r="AG827" i="88" s="1"/>
  <c r="AD825" i="88"/>
  <c r="AG834" i="88"/>
  <c r="AK6" i="88" s="1"/>
  <c r="AG833" i="88"/>
  <c r="AK5" i="88" s="1"/>
  <c r="AG841" i="88"/>
  <c r="AK13" i="88" s="1"/>
  <c r="H849" i="93" l="1"/>
  <c r="H848" i="93"/>
  <c r="I847" i="93"/>
  <c r="H851" i="93"/>
  <c r="H157" i="93"/>
  <c r="H145" i="93"/>
  <c r="H156" i="93"/>
  <c r="I154" i="93"/>
  <c r="I144" i="93"/>
  <c r="I138" i="93"/>
  <c r="I137" i="93"/>
  <c r="J136" i="93"/>
  <c r="I155" i="93"/>
  <c r="I150" i="93"/>
  <c r="I158" i="93" s="1"/>
  <c r="I151" i="93" s="1"/>
  <c r="H153" i="93"/>
  <c r="AD77" i="88"/>
  <c r="AD76" i="88"/>
  <c r="AG842" i="88"/>
  <c r="AD90" i="88"/>
  <c r="AG90" i="88" s="1"/>
  <c r="AK20" i="88" s="1"/>
  <c r="I675" i="88" s="1"/>
  <c r="I744" i="88"/>
  <c r="I681" i="88"/>
  <c r="I618" i="88"/>
  <c r="I555" i="88"/>
  <c r="I429" i="88"/>
  <c r="I492" i="88"/>
  <c r="I303" i="88"/>
  <c r="I177" i="88"/>
  <c r="I366" i="88"/>
  <c r="I240" i="88"/>
  <c r="I114" i="88"/>
  <c r="AV6" i="88"/>
  <c r="I51" i="88"/>
  <c r="I740" i="88"/>
  <c r="I677" i="88"/>
  <c r="I614" i="88"/>
  <c r="I551" i="88"/>
  <c r="I488" i="88"/>
  <c r="I362" i="88"/>
  <c r="I425" i="88"/>
  <c r="I236" i="88"/>
  <c r="I299" i="88"/>
  <c r="I110" i="88"/>
  <c r="I47" i="88"/>
  <c r="I173" i="88"/>
  <c r="AG76" i="88"/>
  <c r="AV3" i="88"/>
  <c r="I742" i="88"/>
  <c r="I679" i="88"/>
  <c r="I616" i="88"/>
  <c r="I553" i="88"/>
  <c r="I490" i="88"/>
  <c r="I364" i="88"/>
  <c r="I427" i="88"/>
  <c r="I238" i="88"/>
  <c r="I175" i="88"/>
  <c r="I112" i="88"/>
  <c r="I301" i="88"/>
  <c r="I49" i="88"/>
  <c r="I743" i="88"/>
  <c r="I617" i="88"/>
  <c r="I680" i="88"/>
  <c r="I554" i="88"/>
  <c r="I428" i="88"/>
  <c r="I491" i="88"/>
  <c r="I365" i="88"/>
  <c r="I113" i="88"/>
  <c r="I176" i="88"/>
  <c r="I302" i="88"/>
  <c r="I239" i="88"/>
  <c r="I50" i="88"/>
  <c r="AV5" i="88"/>
  <c r="I746" i="88"/>
  <c r="I620" i="88"/>
  <c r="I683" i="88"/>
  <c r="I557" i="88"/>
  <c r="I431" i="88"/>
  <c r="I494" i="88"/>
  <c r="I305" i="88"/>
  <c r="I368" i="88"/>
  <c r="I179" i="88"/>
  <c r="I53" i="88"/>
  <c r="AV8" i="88"/>
  <c r="I242" i="88"/>
  <c r="I116" i="88"/>
  <c r="AG25" i="88"/>
  <c r="I684" i="88"/>
  <c r="I747" i="88"/>
  <c r="I558" i="88"/>
  <c r="I621" i="88"/>
  <c r="I495" i="88"/>
  <c r="I432" i="88"/>
  <c r="I306" i="88"/>
  <c r="I369" i="88"/>
  <c r="I180" i="88"/>
  <c r="I243" i="88"/>
  <c r="I54" i="88"/>
  <c r="I117" i="88"/>
  <c r="AV11" i="88"/>
  <c r="I741" i="88"/>
  <c r="I615" i="88"/>
  <c r="I552" i="88"/>
  <c r="I678" i="88"/>
  <c r="I489" i="88"/>
  <c r="I237" i="88"/>
  <c r="I426" i="88"/>
  <c r="I174" i="88"/>
  <c r="I300" i="88"/>
  <c r="I363" i="88"/>
  <c r="I111" i="88"/>
  <c r="I48" i="88"/>
  <c r="AV4" i="88"/>
  <c r="C848" i="88"/>
  <c r="D847" i="88"/>
  <c r="D849" i="88" s="1"/>
  <c r="C851" i="88"/>
  <c r="C156" i="88"/>
  <c r="C157" i="88"/>
  <c r="I734" i="88"/>
  <c r="I608" i="88"/>
  <c r="I545" i="88"/>
  <c r="I671" i="88"/>
  <c r="I482" i="88"/>
  <c r="I419" i="88"/>
  <c r="I356" i="88"/>
  <c r="I104" i="88"/>
  <c r="I230" i="88"/>
  <c r="I293" i="88"/>
  <c r="I167" i="88"/>
  <c r="I41" i="88"/>
  <c r="AE735" i="88"/>
  <c r="AE672" i="88"/>
  <c r="I685" i="88"/>
  <c r="I622" i="88"/>
  <c r="I748" i="88"/>
  <c r="I559" i="88"/>
  <c r="I496" i="88"/>
  <c r="I370" i="88"/>
  <c r="I433" i="88"/>
  <c r="I307" i="88"/>
  <c r="I181" i="88"/>
  <c r="I244" i="88"/>
  <c r="I118" i="88"/>
  <c r="I55" i="88"/>
  <c r="AV9" i="88"/>
  <c r="I751" i="88"/>
  <c r="I688" i="88"/>
  <c r="I625" i="88"/>
  <c r="I562" i="88"/>
  <c r="I436" i="88"/>
  <c r="I373" i="88"/>
  <c r="I499" i="88"/>
  <c r="I310" i="88"/>
  <c r="I121" i="88"/>
  <c r="I58" i="88"/>
  <c r="I184" i="88"/>
  <c r="I247" i="88"/>
  <c r="AV14" i="88"/>
  <c r="I750" i="88"/>
  <c r="I624" i="88"/>
  <c r="I687" i="88"/>
  <c r="I561" i="88"/>
  <c r="I498" i="88"/>
  <c r="I372" i="88"/>
  <c r="I435" i="88"/>
  <c r="I246" i="88"/>
  <c r="I309" i="88"/>
  <c r="I57" i="88"/>
  <c r="I120" i="88"/>
  <c r="I183" i="88"/>
  <c r="AV12" i="88"/>
  <c r="I755" i="88"/>
  <c r="I629" i="88"/>
  <c r="I692" i="88"/>
  <c r="I566" i="88"/>
  <c r="I440" i="88"/>
  <c r="I503" i="88"/>
  <c r="I314" i="88"/>
  <c r="I377" i="88"/>
  <c r="I188" i="88"/>
  <c r="I251" i="88"/>
  <c r="I62" i="88"/>
  <c r="I125" i="88"/>
  <c r="AV13" i="88"/>
  <c r="I745" i="88"/>
  <c r="I619" i="88"/>
  <c r="I556" i="88"/>
  <c r="I430" i="88"/>
  <c r="I682" i="88"/>
  <c r="I367" i="88"/>
  <c r="I304" i="88"/>
  <c r="I493" i="88"/>
  <c r="I241" i="88"/>
  <c r="I115" i="88"/>
  <c r="I178" i="88"/>
  <c r="I52" i="88"/>
  <c r="AV7" i="88"/>
  <c r="I749" i="88"/>
  <c r="I623" i="88"/>
  <c r="I686" i="88"/>
  <c r="I560" i="88"/>
  <c r="I497" i="88"/>
  <c r="I371" i="88"/>
  <c r="I434" i="88"/>
  <c r="I245" i="88"/>
  <c r="I308" i="88"/>
  <c r="I119" i="88"/>
  <c r="I182" i="88"/>
  <c r="I56" i="88"/>
  <c r="AV10" i="88"/>
  <c r="D138" i="88"/>
  <c r="D137" i="88"/>
  <c r="E136" i="88"/>
  <c r="E144" i="88" s="1"/>
  <c r="E145" i="88" s="1"/>
  <c r="D154" i="88"/>
  <c r="D155" i="88"/>
  <c r="B153" i="88"/>
  <c r="I736" i="88"/>
  <c r="I673" i="88"/>
  <c r="I610" i="88"/>
  <c r="AE610" i="88" s="1"/>
  <c r="I547" i="88"/>
  <c r="AE547" i="88" s="1"/>
  <c r="I484" i="88"/>
  <c r="AE484" i="88" s="1"/>
  <c r="I421" i="88"/>
  <c r="AE421" i="88" s="1"/>
  <c r="I295" i="88"/>
  <c r="AE295" i="88" s="1"/>
  <c r="I358" i="88"/>
  <c r="AE358" i="88" s="1"/>
  <c r="I169" i="88"/>
  <c r="AE169" i="88" s="1"/>
  <c r="I43" i="88"/>
  <c r="AE43" i="88" s="1"/>
  <c r="I232" i="88"/>
  <c r="AE232" i="88" s="1"/>
  <c r="I106" i="88"/>
  <c r="AE106" i="88" s="1"/>
  <c r="I851" i="93" l="1"/>
  <c r="I157" i="93"/>
  <c r="I145" i="93"/>
  <c r="I156" i="93"/>
  <c r="I153" i="93" s="1"/>
  <c r="J144" i="93"/>
  <c r="J138" i="93"/>
  <c r="J137" i="93"/>
  <c r="K136" i="93"/>
  <c r="J155" i="93"/>
  <c r="J150" i="93"/>
  <c r="J158" i="93" s="1"/>
  <c r="J151" i="93" s="1"/>
  <c r="J154" i="93"/>
  <c r="I849" i="93"/>
  <c r="I848" i="93"/>
  <c r="J847" i="93"/>
  <c r="I297" i="88"/>
  <c r="I738" i="88"/>
  <c r="I486" i="88"/>
  <c r="I108" i="88"/>
  <c r="I234" i="88"/>
  <c r="I549" i="88"/>
  <c r="I45" i="88"/>
  <c r="I423" i="88"/>
  <c r="I612" i="88"/>
  <c r="I171" i="88"/>
  <c r="I360" i="88"/>
  <c r="C153" i="88"/>
  <c r="AE680" i="88"/>
  <c r="AE743" i="88"/>
  <c r="AE617" i="88"/>
  <c r="AE554" i="88"/>
  <c r="AE491" i="88"/>
  <c r="AE365" i="88"/>
  <c r="AE302" i="88"/>
  <c r="AE176" i="88"/>
  <c r="AE239" i="88"/>
  <c r="AE113" i="88"/>
  <c r="AE428" i="88"/>
  <c r="AE50" i="88"/>
  <c r="E150" i="88"/>
  <c r="E158" i="88" s="1"/>
  <c r="E151" i="88" s="1"/>
  <c r="E138" i="88"/>
  <c r="E137" i="88"/>
  <c r="F136" i="88"/>
  <c r="F144" i="88" s="1"/>
  <c r="F145" i="88" s="1"/>
  <c r="E154" i="88"/>
  <c r="E155" i="88"/>
  <c r="G737" i="88"/>
  <c r="G674" i="88"/>
  <c r="G611" i="88"/>
  <c r="G548" i="88"/>
  <c r="G485" i="88"/>
  <c r="G359" i="88"/>
  <c r="G422" i="88"/>
  <c r="G296" i="88"/>
  <c r="G170" i="88"/>
  <c r="G233" i="88"/>
  <c r="G107" i="88"/>
  <c r="G44" i="88"/>
  <c r="F9" i="88"/>
  <c r="F800" i="88" s="1"/>
  <c r="AG36" i="88"/>
  <c r="AE745" i="88"/>
  <c r="AE682" i="88"/>
  <c r="AE556" i="88"/>
  <c r="AE493" i="88"/>
  <c r="AE619" i="88"/>
  <c r="AE367" i="88"/>
  <c r="AE430" i="88"/>
  <c r="AE241" i="88"/>
  <c r="AE304" i="88"/>
  <c r="AE178" i="88"/>
  <c r="AE115" i="88"/>
  <c r="AE52" i="88"/>
  <c r="AE740" i="88"/>
  <c r="AE677" i="88"/>
  <c r="AE614" i="88"/>
  <c r="AE551" i="88"/>
  <c r="AE488" i="88"/>
  <c r="AE362" i="88"/>
  <c r="AE425" i="88"/>
  <c r="AE299" i="88"/>
  <c r="AE236" i="88"/>
  <c r="AE173" i="88"/>
  <c r="AE47" i="88"/>
  <c r="AE110" i="88"/>
  <c r="AE744" i="88"/>
  <c r="AE681" i="88"/>
  <c r="AE618" i="88"/>
  <c r="AE555" i="88"/>
  <c r="AE492" i="88"/>
  <c r="AE366" i="88"/>
  <c r="AE429" i="88"/>
  <c r="AE240" i="88"/>
  <c r="AE303" i="88"/>
  <c r="AE177" i="88"/>
  <c r="AE51" i="88"/>
  <c r="AE114" i="88"/>
  <c r="AE736" i="88"/>
  <c r="AE673" i="88"/>
  <c r="AG98" i="88"/>
  <c r="AE750" i="88"/>
  <c r="AE624" i="88"/>
  <c r="AE687" i="88"/>
  <c r="AE561" i="88"/>
  <c r="AE498" i="88"/>
  <c r="AE372" i="88"/>
  <c r="AE309" i="88"/>
  <c r="AE246" i="88"/>
  <c r="AE435" i="88"/>
  <c r="AE120" i="88"/>
  <c r="AE57" i="88"/>
  <c r="AE183" i="88"/>
  <c r="D851" i="88"/>
  <c r="D157" i="88"/>
  <c r="D156" i="88"/>
  <c r="D848" i="88"/>
  <c r="E847" i="88"/>
  <c r="E849" i="88" s="1"/>
  <c r="AE747" i="88"/>
  <c r="AE684" i="88"/>
  <c r="AE621" i="88"/>
  <c r="AE432" i="88"/>
  <c r="AE558" i="88"/>
  <c r="AE495" i="88"/>
  <c r="AE369" i="88"/>
  <c r="AE243" i="88"/>
  <c r="AE306" i="88"/>
  <c r="AE117" i="88"/>
  <c r="AE180" i="88"/>
  <c r="AE54" i="88"/>
  <c r="AE688" i="88"/>
  <c r="AE751" i="88"/>
  <c r="AE625" i="88"/>
  <c r="AE562" i="88"/>
  <c r="AE499" i="88"/>
  <c r="AE436" i="88"/>
  <c r="AE247" i="88"/>
  <c r="AE373" i="88"/>
  <c r="AE310" i="88"/>
  <c r="AE184" i="88"/>
  <c r="AE121" i="88"/>
  <c r="AE58" i="88"/>
  <c r="AE749" i="88"/>
  <c r="AE686" i="88"/>
  <c r="AE623" i="88"/>
  <c r="AE497" i="88"/>
  <c r="AE560" i="88"/>
  <c r="AE308" i="88"/>
  <c r="AE182" i="88"/>
  <c r="AE371" i="88"/>
  <c r="AE245" i="88"/>
  <c r="AE119" i="88"/>
  <c r="AE56" i="88"/>
  <c r="AE434" i="88"/>
  <c r="AE748" i="88"/>
  <c r="AE685" i="88"/>
  <c r="AE622" i="88"/>
  <c r="AE559" i="88"/>
  <c r="AE433" i="88"/>
  <c r="AE370" i="88"/>
  <c r="AE307" i="88"/>
  <c r="AE496" i="88"/>
  <c r="AE118" i="88"/>
  <c r="AE244" i="88"/>
  <c r="AE181" i="88"/>
  <c r="AE55" i="88"/>
  <c r="AE746" i="88"/>
  <c r="AE683" i="88"/>
  <c r="AE620" i="88"/>
  <c r="AE557" i="88"/>
  <c r="AE494" i="88"/>
  <c r="AE431" i="88"/>
  <c r="AE116" i="88"/>
  <c r="AE242" i="88"/>
  <c r="AE368" i="88"/>
  <c r="AE305" i="88"/>
  <c r="AE179" i="88"/>
  <c r="AE53" i="88"/>
  <c r="AE755" i="88"/>
  <c r="AE692" i="88"/>
  <c r="AE566" i="88"/>
  <c r="AE629" i="88"/>
  <c r="AE503" i="88"/>
  <c r="AE440" i="88"/>
  <c r="AE314" i="88"/>
  <c r="AE125" i="88"/>
  <c r="AE251" i="88"/>
  <c r="AE188" i="88"/>
  <c r="AE377" i="88"/>
  <c r="AE62" i="88"/>
  <c r="Y759" i="88"/>
  <c r="AE678" i="88"/>
  <c r="AE741" i="88"/>
  <c r="Y696" i="88"/>
  <c r="Y633" i="88"/>
  <c r="AE615" i="88"/>
  <c r="AE552" i="88"/>
  <c r="AE489" i="88"/>
  <c r="Y570" i="88"/>
  <c r="AE426" i="88"/>
  <c r="Y444" i="88"/>
  <c r="AE363" i="88"/>
  <c r="Y318" i="88"/>
  <c r="Y381" i="88"/>
  <c r="AE300" i="88"/>
  <c r="Y192" i="88"/>
  <c r="AE174" i="88"/>
  <c r="Y507" i="88"/>
  <c r="Y255" i="88"/>
  <c r="Y129" i="88"/>
  <c r="AE237" i="88"/>
  <c r="Y66" i="88"/>
  <c r="AE48" i="88"/>
  <c r="AE111" i="88"/>
  <c r="J851" i="93" l="1"/>
  <c r="J157" i="93"/>
  <c r="J145" i="93"/>
  <c r="J156" i="93"/>
  <c r="K155" i="93"/>
  <c r="K150" i="93"/>
  <c r="K158" i="93" s="1"/>
  <c r="K151" i="93" s="1"/>
  <c r="K154" i="93"/>
  <c r="K144" i="93"/>
  <c r="K138" i="93"/>
  <c r="K137" i="93"/>
  <c r="L136" i="93"/>
  <c r="J849" i="93"/>
  <c r="J848" i="93"/>
  <c r="K847" i="93"/>
  <c r="J153" i="93"/>
  <c r="G693" i="88"/>
  <c r="G630" i="88"/>
  <c r="G756" i="88"/>
  <c r="G504" i="88"/>
  <c r="G378" i="88"/>
  <c r="G567" i="88"/>
  <c r="G441" i="88"/>
  <c r="G315" i="88"/>
  <c r="G189" i="88"/>
  <c r="G252" i="88"/>
  <c r="G126" i="88"/>
  <c r="G63" i="88"/>
  <c r="AG38" i="88"/>
  <c r="F150" i="88"/>
  <c r="F158" i="88" s="1"/>
  <c r="F151" i="88" s="1"/>
  <c r="F137" i="88"/>
  <c r="G136" i="88"/>
  <c r="G144" i="88" s="1"/>
  <c r="G145" i="88" s="1"/>
  <c r="F155" i="88"/>
  <c r="F154" i="88"/>
  <c r="F138" i="88"/>
  <c r="E848" i="88"/>
  <c r="F847" i="88"/>
  <c r="F849" i="88" s="1"/>
  <c r="D153" i="88"/>
  <c r="E851" i="88"/>
  <c r="E157" i="88"/>
  <c r="E156" i="88"/>
  <c r="K849" i="93" l="1"/>
  <c r="K848" i="93"/>
  <c r="L847" i="93"/>
  <c r="L155" i="93"/>
  <c r="L150" i="93"/>
  <c r="L158" i="93" s="1"/>
  <c r="L151" i="93" s="1"/>
  <c r="L154" i="93"/>
  <c r="L144" i="93"/>
  <c r="L138" i="93"/>
  <c r="L137" i="93"/>
  <c r="M136" i="93"/>
  <c r="K851" i="93"/>
  <c r="K156" i="93"/>
  <c r="K153" i="93" s="1"/>
  <c r="K157" i="93"/>
  <c r="K145" i="93"/>
  <c r="E153" i="88"/>
  <c r="G155" i="88"/>
  <c r="G137" i="88"/>
  <c r="H136" i="88"/>
  <c r="H144" i="88" s="1"/>
  <c r="H145" i="88" s="1"/>
  <c r="G138" i="88"/>
  <c r="G154" i="88"/>
  <c r="G64" i="88"/>
  <c r="G190" i="88"/>
  <c r="F848" i="88"/>
  <c r="G847" i="88"/>
  <c r="G849" i="88" s="1"/>
  <c r="F851" i="88"/>
  <c r="F156" i="88"/>
  <c r="F157" i="88"/>
  <c r="L851" i="93" l="1"/>
  <c r="L157" i="93"/>
  <c r="L145" i="93"/>
  <c r="L156" i="93"/>
  <c r="L849" i="93"/>
  <c r="L848" i="93"/>
  <c r="M847" i="93"/>
  <c r="M154" i="93"/>
  <c r="M144" i="93"/>
  <c r="M138" i="93"/>
  <c r="M137" i="93"/>
  <c r="N136" i="93"/>
  <c r="M155" i="93"/>
  <c r="M150" i="93"/>
  <c r="M158" i="93" s="1"/>
  <c r="M151" i="93" s="1"/>
  <c r="L153" i="93"/>
  <c r="F153" i="88"/>
  <c r="G757" i="88"/>
  <c r="G631" i="88"/>
  <c r="G694" i="88"/>
  <c r="G568" i="88"/>
  <c r="G505" i="88"/>
  <c r="G379" i="88"/>
  <c r="G442" i="88"/>
  <c r="G253" i="88"/>
  <c r="G316" i="88"/>
  <c r="G127" i="88"/>
  <c r="G65" i="88"/>
  <c r="H154" i="88"/>
  <c r="H155" i="88"/>
  <c r="H138" i="88"/>
  <c r="H137" i="88"/>
  <c r="I136" i="88"/>
  <c r="I144" i="88" s="1"/>
  <c r="I145" i="88" s="1"/>
  <c r="G851" i="88"/>
  <c r="G157" i="88"/>
  <c r="G156" i="88"/>
  <c r="G848" i="88"/>
  <c r="H847" i="88"/>
  <c r="H849" i="88" s="1"/>
  <c r="N144" i="93" l="1"/>
  <c r="N138" i="93"/>
  <c r="N137" i="93"/>
  <c r="O136" i="93"/>
  <c r="N155" i="93"/>
  <c r="N150" i="93"/>
  <c r="N158" i="93" s="1"/>
  <c r="N151" i="93" s="1"/>
  <c r="N154" i="93"/>
  <c r="M849" i="93"/>
  <c r="M848" i="93"/>
  <c r="N847" i="93"/>
  <c r="M851" i="93"/>
  <c r="M157" i="93"/>
  <c r="M145" i="93"/>
  <c r="M156" i="93"/>
  <c r="M153" i="93" s="1"/>
  <c r="G153" i="88"/>
  <c r="H848" i="88"/>
  <c r="I847" i="88"/>
  <c r="I849" i="88" s="1"/>
  <c r="I155" i="88"/>
  <c r="I154" i="88"/>
  <c r="I150" i="88"/>
  <c r="I158" i="88" s="1"/>
  <c r="I151" i="88" s="1"/>
  <c r="J136" i="88"/>
  <c r="J144" i="88" s="1"/>
  <c r="J145" i="88" s="1"/>
  <c r="I138" i="88"/>
  <c r="I137" i="88"/>
  <c r="H851" i="88"/>
  <c r="H157" i="88"/>
  <c r="H156" i="88"/>
  <c r="G758" i="88"/>
  <c r="G695" i="88"/>
  <c r="G569" i="88"/>
  <c r="G632" i="88"/>
  <c r="G506" i="88"/>
  <c r="G443" i="88"/>
  <c r="G380" i="88"/>
  <c r="G128" i="88"/>
  <c r="G317" i="88"/>
  <c r="G254" i="88"/>
  <c r="G191" i="88"/>
  <c r="O155" i="93" l="1"/>
  <c r="O154" i="93"/>
  <c r="O144" i="93"/>
  <c r="O138" i="93"/>
  <c r="O137" i="93"/>
  <c r="P136" i="93"/>
  <c r="N849" i="93"/>
  <c r="N848" i="93"/>
  <c r="O847" i="93"/>
  <c r="N851" i="93"/>
  <c r="N157" i="93"/>
  <c r="N145" i="93"/>
  <c r="N156" i="93"/>
  <c r="N153" i="93" s="1"/>
  <c r="H153" i="88"/>
  <c r="I851" i="88"/>
  <c r="I156" i="88"/>
  <c r="I157" i="88"/>
  <c r="I848" i="88"/>
  <c r="J847" i="88"/>
  <c r="J849" i="88" s="1"/>
  <c r="J155" i="88"/>
  <c r="J154" i="88"/>
  <c r="J137" i="88"/>
  <c r="K136" i="88"/>
  <c r="K144" i="88" s="1"/>
  <c r="K145" i="88" s="1"/>
  <c r="J138" i="88"/>
  <c r="O851" i="93" l="1"/>
  <c r="O156" i="93"/>
  <c r="O157" i="93"/>
  <c r="O145" i="93"/>
  <c r="O849" i="93"/>
  <c r="O848" i="93"/>
  <c r="P847" i="93"/>
  <c r="P155" i="93"/>
  <c r="P150" i="93"/>
  <c r="P158" i="93" s="1"/>
  <c r="P151" i="93" s="1"/>
  <c r="P154" i="93"/>
  <c r="P144" i="93"/>
  <c r="P138" i="93"/>
  <c r="P137" i="93"/>
  <c r="Q136" i="93"/>
  <c r="O153" i="93"/>
  <c r="I153" i="88"/>
  <c r="J848" i="88"/>
  <c r="K847" i="88"/>
  <c r="K849" i="88" s="1"/>
  <c r="J851" i="88"/>
  <c r="J156" i="88"/>
  <c r="J157" i="88"/>
  <c r="K154" i="88"/>
  <c r="K138" i="88"/>
  <c r="K155" i="88"/>
  <c r="K137" i="88"/>
  <c r="L136" i="88"/>
  <c r="L144" i="88" s="1"/>
  <c r="L145" i="88" s="1"/>
  <c r="P851" i="93" l="1"/>
  <c r="P157" i="93"/>
  <c r="P145" i="93"/>
  <c r="P156" i="93"/>
  <c r="P153" i="93" s="1"/>
  <c r="P849" i="93"/>
  <c r="P848" i="93"/>
  <c r="Q847" i="93"/>
  <c r="Q154" i="93"/>
  <c r="Q144" i="93"/>
  <c r="Q138" i="93"/>
  <c r="Q137" i="93"/>
  <c r="R136" i="93"/>
  <c r="Q155" i="93"/>
  <c r="Q150" i="93"/>
  <c r="Q158" i="93" s="1"/>
  <c r="Q151" i="93" s="1"/>
  <c r="J153" i="88"/>
  <c r="L138" i="88"/>
  <c r="L137" i="88"/>
  <c r="M136" i="88"/>
  <c r="M144" i="88" s="1"/>
  <c r="M145" i="88" s="1"/>
  <c r="L154" i="88"/>
  <c r="L155" i="88"/>
  <c r="L150" i="88"/>
  <c r="L158" i="88" s="1"/>
  <c r="L151" i="88" s="1"/>
  <c r="K848" i="88"/>
  <c r="L847" i="88"/>
  <c r="L849" i="88" s="1"/>
  <c r="K851" i="88"/>
  <c r="K156" i="88"/>
  <c r="K157" i="88"/>
  <c r="Q849" i="93" l="1"/>
  <c r="Q848" i="93"/>
  <c r="R847" i="93"/>
  <c r="R144" i="93"/>
  <c r="R138" i="93"/>
  <c r="R137" i="93"/>
  <c r="S136" i="93"/>
  <c r="R155" i="93"/>
  <c r="R150" i="93"/>
  <c r="R158" i="93" s="1"/>
  <c r="R151" i="93" s="1"/>
  <c r="R154" i="93"/>
  <c r="Q851" i="93"/>
  <c r="Q157" i="93"/>
  <c r="Q145" i="93"/>
  <c r="Q156" i="93"/>
  <c r="Q153" i="93" s="1"/>
  <c r="K153" i="88"/>
  <c r="M150" i="88"/>
  <c r="M158" i="88" s="1"/>
  <c r="M151" i="88" s="1"/>
  <c r="M138" i="88"/>
  <c r="M137" i="88"/>
  <c r="N136" i="88"/>
  <c r="N144" i="88" s="1"/>
  <c r="N145" i="88" s="1"/>
  <c r="M154" i="88"/>
  <c r="M155" i="88"/>
  <c r="L848" i="88"/>
  <c r="M847" i="88"/>
  <c r="M849" i="88" s="1"/>
  <c r="L851" i="88"/>
  <c r="L157" i="88"/>
  <c r="L156" i="88"/>
  <c r="S155" i="93" l="1"/>
  <c r="S150" i="93"/>
  <c r="S158" i="93" s="1"/>
  <c r="S151" i="93" s="1"/>
  <c r="S154" i="93"/>
  <c r="S144" i="93"/>
  <c r="S138" i="93"/>
  <c r="S137" i="93"/>
  <c r="T136" i="93"/>
  <c r="R849" i="93"/>
  <c r="R848" i="93"/>
  <c r="S847" i="93"/>
  <c r="R851" i="93"/>
  <c r="R157" i="93"/>
  <c r="R145" i="93"/>
  <c r="R156" i="93"/>
  <c r="R153" i="93" s="1"/>
  <c r="L153" i="88"/>
  <c r="N138" i="88"/>
  <c r="O136" i="88"/>
  <c r="O144" i="88" s="1"/>
  <c r="O145" i="88" s="1"/>
  <c r="N155" i="88"/>
  <c r="N137" i="88"/>
  <c r="N154" i="88"/>
  <c r="M848" i="88"/>
  <c r="N847" i="88"/>
  <c r="N849" i="88" s="1"/>
  <c r="M851" i="88"/>
  <c r="M157" i="88"/>
  <c r="M156" i="88"/>
  <c r="S851" i="93" l="1"/>
  <c r="S156" i="93"/>
  <c r="S157" i="93"/>
  <c r="S145" i="93"/>
  <c r="T155" i="93"/>
  <c r="T150" i="93"/>
  <c r="T158" i="93" s="1"/>
  <c r="T151" i="93" s="1"/>
  <c r="T154" i="93"/>
  <c r="T144" i="93"/>
  <c r="T138" i="93"/>
  <c r="T137" i="93"/>
  <c r="U136" i="93"/>
  <c r="S153" i="93"/>
  <c r="S849" i="93"/>
  <c r="S848" i="93"/>
  <c r="T847" i="93"/>
  <c r="M153" i="88"/>
  <c r="N851" i="88"/>
  <c r="N156" i="88"/>
  <c r="N157" i="88"/>
  <c r="N848" i="88"/>
  <c r="O847" i="88"/>
  <c r="O849" i="88" s="1"/>
  <c r="O155" i="88"/>
  <c r="O138" i="88"/>
  <c r="P136" i="88"/>
  <c r="P144" i="88" s="1"/>
  <c r="P145" i="88" s="1"/>
  <c r="O137" i="88"/>
  <c r="O154" i="88"/>
  <c r="T851" i="93" l="1"/>
  <c r="T157" i="93"/>
  <c r="T145" i="93"/>
  <c r="T156" i="93"/>
  <c r="T849" i="93"/>
  <c r="T848" i="93"/>
  <c r="U847" i="93"/>
  <c r="U154" i="93"/>
  <c r="U144" i="93"/>
  <c r="U138" i="93"/>
  <c r="U137" i="93"/>
  <c r="V136" i="93"/>
  <c r="U155" i="93"/>
  <c r="U150" i="93"/>
  <c r="U158" i="93" s="1"/>
  <c r="U151" i="93" s="1"/>
  <c r="T153" i="93"/>
  <c r="N153" i="88"/>
  <c r="O848" i="88"/>
  <c r="P847" i="88"/>
  <c r="P849" i="88" s="1"/>
  <c r="O851" i="88"/>
  <c r="O157" i="88"/>
  <c r="O156" i="88"/>
  <c r="P154" i="88"/>
  <c r="P150" i="88"/>
  <c r="P158" i="88" s="1"/>
  <c r="P151" i="88" s="1"/>
  <c r="P155" i="88"/>
  <c r="P137" i="88"/>
  <c r="Q136" i="88"/>
  <c r="Q144" i="88" s="1"/>
  <c r="Q145" i="88" s="1"/>
  <c r="P138" i="88"/>
  <c r="V144" i="93" l="1"/>
  <c r="V138" i="93"/>
  <c r="V137" i="93"/>
  <c r="W136" i="93"/>
  <c r="V155" i="93"/>
  <c r="V154" i="93"/>
  <c r="U849" i="93"/>
  <c r="U848" i="93"/>
  <c r="V847" i="93"/>
  <c r="U851" i="93"/>
  <c r="U157" i="93"/>
  <c r="U145" i="93"/>
  <c r="U156" i="93"/>
  <c r="U153" i="93" s="1"/>
  <c r="O153" i="88"/>
  <c r="Q155" i="88"/>
  <c r="Q137" i="88"/>
  <c r="R136" i="88"/>
  <c r="R144" i="88" s="1"/>
  <c r="R145" i="88" s="1"/>
  <c r="Q154" i="88"/>
  <c r="Q138" i="88"/>
  <c r="P851" i="88"/>
  <c r="P157" i="88"/>
  <c r="P156" i="88"/>
  <c r="Q847" i="88"/>
  <c r="Q849" i="88" s="1"/>
  <c r="P848" i="88"/>
  <c r="W155" i="93" l="1"/>
  <c r="W150" i="93"/>
  <c r="W158" i="93" s="1"/>
  <c r="W151" i="93" s="1"/>
  <c r="W154" i="93"/>
  <c r="W144" i="93"/>
  <c r="W138" i="93"/>
  <c r="W137" i="93"/>
  <c r="X136" i="93"/>
  <c r="V153" i="93"/>
  <c r="V849" i="93"/>
  <c r="V848" i="93"/>
  <c r="W847" i="93"/>
  <c r="V851" i="93"/>
  <c r="V157" i="93"/>
  <c r="V145" i="93"/>
  <c r="V156" i="93"/>
  <c r="P153" i="88"/>
  <c r="R155" i="88"/>
  <c r="R154" i="88"/>
  <c r="R138" i="88"/>
  <c r="S136" i="88"/>
  <c r="S144" i="88" s="1"/>
  <c r="S145" i="88" s="1"/>
  <c r="R137" i="88"/>
  <c r="Q848" i="88"/>
  <c r="R847" i="88"/>
  <c r="R849" i="88" s="1"/>
  <c r="Q851" i="88"/>
  <c r="Q156" i="88"/>
  <c r="Q157" i="88"/>
  <c r="W851" i="93" l="1"/>
  <c r="W156" i="93"/>
  <c r="W157" i="93"/>
  <c r="W145" i="93"/>
  <c r="W849" i="93"/>
  <c r="W848" i="93"/>
  <c r="X847" i="93"/>
  <c r="X155" i="93"/>
  <c r="X150" i="93"/>
  <c r="X158" i="93" s="1"/>
  <c r="X151" i="93" s="1"/>
  <c r="X154" i="93"/>
  <c r="X144" i="93"/>
  <c r="X138" i="93"/>
  <c r="X137" i="93"/>
  <c r="Y136" i="93"/>
  <c r="W153" i="93"/>
  <c r="Q153" i="88"/>
  <c r="S154" i="88"/>
  <c r="S138" i="88"/>
  <c r="S150" i="88"/>
  <c r="S158" i="88" s="1"/>
  <c r="S151" i="88" s="1"/>
  <c r="S155" i="88"/>
  <c r="S137" i="88"/>
  <c r="T136" i="88"/>
  <c r="T144" i="88" s="1"/>
  <c r="T145" i="88" s="1"/>
  <c r="R851" i="88"/>
  <c r="R156" i="88"/>
  <c r="R157" i="88"/>
  <c r="R848" i="88"/>
  <c r="S847" i="88"/>
  <c r="S849" i="88" s="1"/>
  <c r="Y154" i="93" l="1"/>
  <c r="Y144" i="93"/>
  <c r="Y138" i="93"/>
  <c r="Y137" i="93"/>
  <c r="Z136" i="93"/>
  <c r="Y155" i="93"/>
  <c r="Y150" i="93"/>
  <c r="Y158" i="93" s="1"/>
  <c r="Y151" i="93" s="1"/>
  <c r="X851" i="93"/>
  <c r="X157" i="93"/>
  <c r="X145" i="93"/>
  <c r="X156" i="93"/>
  <c r="X153" i="93" s="1"/>
  <c r="X849" i="93"/>
  <c r="X848" i="93"/>
  <c r="Y847" i="93"/>
  <c r="R153" i="88"/>
  <c r="T138" i="88"/>
  <c r="T137" i="88"/>
  <c r="U136" i="88"/>
  <c r="U144" i="88" s="1"/>
  <c r="U145" i="88" s="1"/>
  <c r="T154" i="88"/>
  <c r="T155" i="88"/>
  <c r="T150" i="88"/>
  <c r="T158" i="88" s="1"/>
  <c r="T151" i="88" s="1"/>
  <c r="S848" i="88"/>
  <c r="T847" i="88"/>
  <c r="T849" i="88" s="1"/>
  <c r="S851" i="88"/>
  <c r="S156" i="88"/>
  <c r="S157" i="88"/>
  <c r="Y849" i="93" l="1"/>
  <c r="Y848" i="93"/>
  <c r="Z847" i="93"/>
  <c r="Y851" i="93"/>
  <c r="Y157" i="93"/>
  <c r="Y145" i="93"/>
  <c r="Y156" i="93"/>
  <c r="Z144" i="93"/>
  <c r="Z138" i="93"/>
  <c r="Z137" i="93"/>
  <c r="AA136" i="93"/>
  <c r="Z155" i="93"/>
  <c r="Z150" i="93"/>
  <c r="Z158" i="93" s="1"/>
  <c r="Z151" i="93" s="1"/>
  <c r="Z154" i="93"/>
  <c r="Y153" i="93"/>
  <c r="S153" i="88"/>
  <c r="U138" i="88"/>
  <c r="U137" i="88"/>
  <c r="V136" i="88"/>
  <c r="V144" i="88" s="1"/>
  <c r="V145" i="88" s="1"/>
  <c r="U154" i="88"/>
  <c r="U155" i="88"/>
  <c r="T848" i="88"/>
  <c r="U847" i="88"/>
  <c r="U849" i="88" s="1"/>
  <c r="T851" i="88"/>
  <c r="T156" i="88"/>
  <c r="T157" i="88"/>
  <c r="Z851" i="93" l="1"/>
  <c r="Z157" i="93"/>
  <c r="Z145" i="93"/>
  <c r="Z156" i="93"/>
  <c r="Z153" i="93" s="1"/>
  <c r="AA155" i="93"/>
  <c r="AA150" i="93"/>
  <c r="AA158" i="93" s="1"/>
  <c r="AA151" i="93" s="1"/>
  <c r="AA154" i="93"/>
  <c r="AA144" i="93"/>
  <c r="AA138" i="93"/>
  <c r="AA137" i="93"/>
  <c r="AB136" i="93"/>
  <c r="Z849" i="93"/>
  <c r="Z848" i="93"/>
  <c r="AA847" i="93"/>
  <c r="T153" i="88"/>
  <c r="V137" i="88"/>
  <c r="W136" i="88"/>
  <c r="W144" i="88" s="1"/>
  <c r="W145" i="88" s="1"/>
  <c r="V138" i="88"/>
  <c r="V154" i="88"/>
  <c r="V155" i="88"/>
  <c r="U848" i="88"/>
  <c r="V847" i="88"/>
  <c r="V849" i="88" s="1"/>
  <c r="U851" i="88"/>
  <c r="U157" i="88"/>
  <c r="U156" i="88"/>
  <c r="AB155" i="93" l="1"/>
  <c r="AB150" i="93"/>
  <c r="AB158" i="93" s="1"/>
  <c r="AB151" i="93" s="1"/>
  <c r="AB154" i="93"/>
  <c r="AB144" i="93"/>
  <c r="AB138" i="93"/>
  <c r="AB137" i="93"/>
  <c r="AC136" i="93"/>
  <c r="AA849" i="93"/>
  <c r="AA848" i="93"/>
  <c r="AB847" i="93"/>
  <c r="AA851" i="93"/>
  <c r="AA156" i="93"/>
  <c r="AA153" i="93" s="1"/>
  <c r="AA157" i="93"/>
  <c r="AA145" i="93"/>
  <c r="U153" i="88"/>
  <c r="W155" i="88"/>
  <c r="W150" i="88"/>
  <c r="W158" i="88" s="1"/>
  <c r="W151" i="88" s="1"/>
  <c r="W137" i="88"/>
  <c r="X136" i="88"/>
  <c r="X144" i="88" s="1"/>
  <c r="X145" i="88" s="1"/>
  <c r="W138" i="88"/>
  <c r="W154" i="88"/>
  <c r="V848" i="88"/>
  <c r="W847" i="88"/>
  <c r="W849" i="88" s="1"/>
  <c r="V851" i="88"/>
  <c r="V156" i="88"/>
  <c r="V157" i="88"/>
  <c r="AB851" i="93" l="1"/>
  <c r="AB157" i="93"/>
  <c r="AB145" i="93"/>
  <c r="AB156" i="93"/>
  <c r="AB849" i="93"/>
  <c r="AB848" i="93"/>
  <c r="AC847" i="93"/>
  <c r="AC154" i="93"/>
  <c r="AC144" i="93"/>
  <c r="AC138" i="93"/>
  <c r="AC137" i="93"/>
  <c r="AD136" i="93"/>
  <c r="AC155" i="93"/>
  <c r="AB153" i="93"/>
  <c r="V153" i="88"/>
  <c r="W851" i="88"/>
  <c r="W157" i="88"/>
  <c r="W156" i="88"/>
  <c r="X154" i="88"/>
  <c r="X155" i="88"/>
  <c r="X137" i="88"/>
  <c r="Y136" i="88"/>
  <c r="Y144" i="88" s="1"/>
  <c r="Y145" i="88" s="1"/>
  <c r="X138" i="88"/>
  <c r="W848" i="88"/>
  <c r="X847" i="88"/>
  <c r="X849" i="88" s="1"/>
  <c r="AD144" i="93" l="1"/>
  <c r="AD138" i="93"/>
  <c r="AD137" i="93"/>
  <c r="AE136" i="93"/>
  <c r="AD155" i="93"/>
  <c r="AD150" i="93"/>
  <c r="AD158" i="93" s="1"/>
  <c r="AD151" i="93" s="1"/>
  <c r="AD154" i="93"/>
  <c r="AC153" i="93"/>
  <c r="AC849" i="93"/>
  <c r="AC848" i="93"/>
  <c r="AD847" i="93"/>
  <c r="AC851" i="93"/>
  <c r="AC157" i="93"/>
  <c r="AC145" i="93"/>
  <c r="AC156" i="93"/>
  <c r="W153" i="88"/>
  <c r="X848" i="88"/>
  <c r="Y847" i="88"/>
  <c r="Y849" i="88" s="1"/>
  <c r="Y155" i="88"/>
  <c r="Y138" i="88"/>
  <c r="Y154" i="88"/>
  <c r="Y137" i="88"/>
  <c r="Z136" i="88"/>
  <c r="Z144" i="88" s="1"/>
  <c r="Z145" i="88" s="1"/>
  <c r="X851" i="88"/>
  <c r="X157" i="88"/>
  <c r="X156" i="88"/>
  <c r="AD849" i="93" l="1"/>
  <c r="AD848" i="93"/>
  <c r="AE847" i="93"/>
  <c r="AD851" i="93"/>
  <c r="AD157" i="93"/>
  <c r="AD145" i="93"/>
  <c r="AD156" i="93"/>
  <c r="AD153" i="93" s="1"/>
  <c r="AE155" i="93"/>
  <c r="AE150" i="93"/>
  <c r="AE158" i="93" s="1"/>
  <c r="AE151" i="93" s="1"/>
  <c r="AE154" i="93"/>
  <c r="AE144" i="93"/>
  <c r="AE138" i="93"/>
  <c r="AE137" i="93"/>
  <c r="AF136" i="93"/>
  <c r="X153" i="88"/>
  <c r="Y851" i="88"/>
  <c r="Y156" i="88"/>
  <c r="Y157" i="88"/>
  <c r="Z155" i="88"/>
  <c r="Z154" i="88"/>
  <c r="Z138" i="88"/>
  <c r="Z137" i="88"/>
  <c r="AA136" i="88"/>
  <c r="AA144" i="88" s="1"/>
  <c r="AA145" i="88" s="1"/>
  <c r="Z150" i="88"/>
  <c r="Z158" i="88" s="1"/>
  <c r="Z151" i="88" s="1"/>
  <c r="Y848" i="88"/>
  <c r="Z847" i="88"/>
  <c r="Z849" i="88" s="1"/>
  <c r="B199" i="93" l="1"/>
  <c r="AF155" i="93"/>
  <c r="AG155" i="93" s="1"/>
  <c r="AF149" i="93"/>
  <c r="AF150" i="93" s="1"/>
  <c r="AF158" i="93" s="1"/>
  <c r="AF151" i="93" s="1"/>
  <c r="AF154" i="93"/>
  <c r="AF144" i="93"/>
  <c r="AF138" i="93"/>
  <c r="AF137" i="93"/>
  <c r="AE851" i="93"/>
  <c r="AE156" i="93"/>
  <c r="AE153" i="93" s="1"/>
  <c r="AE157" i="93"/>
  <c r="AE145" i="93"/>
  <c r="AE849" i="93"/>
  <c r="AE848" i="93"/>
  <c r="AF847" i="93"/>
  <c r="Y153" i="88"/>
  <c r="Z848" i="88"/>
  <c r="AA847" i="88"/>
  <c r="AA849" i="88" s="1"/>
  <c r="AA154" i="88"/>
  <c r="AA138" i="88"/>
  <c r="AA150" i="88"/>
  <c r="AA158" i="88" s="1"/>
  <c r="AA151" i="88" s="1"/>
  <c r="AA155" i="88"/>
  <c r="AA137" i="88"/>
  <c r="AB136" i="88"/>
  <c r="AB144" i="88" s="1"/>
  <c r="AB145" i="88" s="1"/>
  <c r="Z851" i="88"/>
  <c r="Z156" i="88"/>
  <c r="Z157" i="88"/>
  <c r="AG138" i="93" l="1"/>
  <c r="AG136" i="93"/>
  <c r="AF849" i="93"/>
  <c r="AF848" i="93"/>
  <c r="B87" i="93"/>
  <c r="B95" i="93" s="1"/>
  <c r="B88" i="93" s="1"/>
  <c r="I87" i="93"/>
  <c r="I95" i="93" s="1"/>
  <c r="I88" i="93" s="1"/>
  <c r="AD87" i="93"/>
  <c r="AD95" i="93" s="1"/>
  <c r="AD88" i="93" s="1"/>
  <c r="W87" i="93"/>
  <c r="W95" i="93" s="1"/>
  <c r="W88" i="93" s="1"/>
  <c r="P87" i="93"/>
  <c r="P95" i="93" s="1"/>
  <c r="P88" i="93" s="1"/>
  <c r="AF851" i="93"/>
  <c r="AG851" i="93" s="1"/>
  <c r="AF157" i="93"/>
  <c r="AG157" i="93" s="1"/>
  <c r="AF145" i="93"/>
  <c r="AG145" i="93" s="1"/>
  <c r="AF156" i="93"/>
  <c r="AG156" i="93" s="1"/>
  <c r="AL15" i="93"/>
  <c r="AL16" i="93"/>
  <c r="AG154" i="93"/>
  <c r="B870" i="93"/>
  <c r="B212" i="93"/>
  <c r="B213" i="93" s="1"/>
  <c r="B221" i="93" s="1"/>
  <c r="B214" i="93" s="1"/>
  <c r="B218" i="93"/>
  <c r="B217" i="93"/>
  <c r="B201" i="93"/>
  <c r="B200" i="93"/>
  <c r="C199" i="93"/>
  <c r="B207" i="93"/>
  <c r="Z153" i="88"/>
  <c r="AA851" i="88"/>
  <c r="AA156" i="88"/>
  <c r="AA157" i="88"/>
  <c r="AA848" i="88"/>
  <c r="AB847" i="88"/>
  <c r="AB849" i="88" s="1"/>
  <c r="AB138" i="88"/>
  <c r="AB137" i="88"/>
  <c r="AC136" i="88"/>
  <c r="AC144" i="88" s="1"/>
  <c r="AC145" i="88" s="1"/>
  <c r="AB154" i="88"/>
  <c r="AB155" i="88"/>
  <c r="B874" i="93" l="1"/>
  <c r="B220" i="93"/>
  <c r="B219" i="93"/>
  <c r="B208" i="93"/>
  <c r="B872" i="93"/>
  <c r="C870" i="93"/>
  <c r="B871" i="93"/>
  <c r="B216" i="93"/>
  <c r="C213" i="93"/>
  <c r="C221" i="93" s="1"/>
  <c r="C214" i="93" s="1"/>
  <c r="C207" i="93"/>
  <c r="D199" i="93"/>
  <c r="C200" i="93"/>
  <c r="C218" i="93"/>
  <c r="C217" i="93"/>
  <c r="C201" i="93"/>
  <c r="AF153" i="93"/>
  <c r="AG153" i="93" s="1"/>
  <c r="AL20" i="93" s="1"/>
  <c r="AG161" i="93"/>
  <c r="AG849" i="93"/>
  <c r="AG847" i="93"/>
  <c r="K742" i="93"/>
  <c r="K679" i="93"/>
  <c r="K616" i="93"/>
  <c r="K553" i="93"/>
  <c r="K490" i="93"/>
  <c r="K427" i="93"/>
  <c r="K301" i="93"/>
  <c r="K238" i="93"/>
  <c r="K364" i="93"/>
  <c r="K175" i="93"/>
  <c r="K112" i="93"/>
  <c r="K49" i="93"/>
  <c r="AG88" i="93"/>
  <c r="K734" i="93"/>
  <c r="K671" i="93"/>
  <c r="K608" i="93"/>
  <c r="K545" i="93"/>
  <c r="K482" i="93"/>
  <c r="K419" i="93"/>
  <c r="K356" i="93"/>
  <c r="K293" i="93"/>
  <c r="K230" i="93"/>
  <c r="K167" i="93"/>
  <c r="AG163" i="93"/>
  <c r="K104" i="93"/>
  <c r="K41" i="93"/>
  <c r="AA153" i="88"/>
  <c r="AB848" i="88"/>
  <c r="AC847" i="88"/>
  <c r="AC849" i="88" s="1"/>
  <c r="AC138" i="88"/>
  <c r="AC137" i="88"/>
  <c r="AD136" i="88"/>
  <c r="AD144" i="88" s="1"/>
  <c r="AD145" i="88" s="1"/>
  <c r="AC154" i="88"/>
  <c r="AC155" i="88"/>
  <c r="AB851" i="88"/>
  <c r="AB157" i="88"/>
  <c r="AB156" i="88"/>
  <c r="D870" i="93" l="1"/>
  <c r="C871" i="93"/>
  <c r="C872" i="93"/>
  <c r="I737" i="93"/>
  <c r="I674" i="93"/>
  <c r="I611" i="93"/>
  <c r="I548" i="93"/>
  <c r="I485" i="93"/>
  <c r="I422" i="93"/>
  <c r="I359" i="93"/>
  <c r="I296" i="93"/>
  <c r="I233" i="93"/>
  <c r="I170" i="93"/>
  <c r="I107" i="93"/>
  <c r="I44" i="93"/>
  <c r="AG99" i="93"/>
  <c r="F72" i="93"/>
  <c r="F823" i="93" s="1"/>
  <c r="D218" i="93"/>
  <c r="D217" i="93"/>
  <c r="D201" i="93"/>
  <c r="D200" i="93"/>
  <c r="D213" i="93"/>
  <c r="D221" i="93" s="1"/>
  <c r="D214" i="93" s="1"/>
  <c r="D207" i="93"/>
  <c r="E199" i="93"/>
  <c r="C874" i="93"/>
  <c r="C220" i="93"/>
  <c r="C219" i="93"/>
  <c r="C216" i="93" s="1"/>
  <c r="C208" i="93"/>
  <c r="K738" i="93"/>
  <c r="K612" i="93"/>
  <c r="K675" i="93"/>
  <c r="K549" i="93"/>
  <c r="K486" i="93"/>
  <c r="K423" i="93"/>
  <c r="K360" i="93"/>
  <c r="K297" i="93"/>
  <c r="K234" i="93"/>
  <c r="K171" i="93"/>
  <c r="K108" i="93"/>
  <c r="K45" i="93"/>
  <c r="AB153" i="88"/>
  <c r="AC851" i="88"/>
  <c r="AC157" i="88"/>
  <c r="AC156" i="88"/>
  <c r="AC848" i="88"/>
  <c r="AD847" i="88"/>
  <c r="AD849" i="88" s="1"/>
  <c r="AD150" i="88"/>
  <c r="AD158" i="88" s="1"/>
  <c r="AD151" i="88" s="1"/>
  <c r="AD138" i="88"/>
  <c r="AD137" i="88"/>
  <c r="AD155" i="88"/>
  <c r="AD154" i="88"/>
  <c r="AE136" i="88"/>
  <c r="AE144" i="88" s="1"/>
  <c r="AE145" i="88" s="1"/>
  <c r="E218" i="93" l="1"/>
  <c r="E217" i="93"/>
  <c r="E207" i="93"/>
  <c r="F199" i="93"/>
  <c r="E201" i="93"/>
  <c r="E200" i="93"/>
  <c r="I756" i="93"/>
  <c r="I693" i="93"/>
  <c r="I567" i="93"/>
  <c r="I630" i="93"/>
  <c r="I504" i="93"/>
  <c r="I441" i="93"/>
  <c r="I378" i="93"/>
  <c r="I315" i="93"/>
  <c r="I252" i="93"/>
  <c r="I189" i="93"/>
  <c r="AG101" i="93"/>
  <c r="I126" i="93"/>
  <c r="I63" i="93"/>
  <c r="D874" i="93"/>
  <c r="D220" i="93"/>
  <c r="D219" i="93"/>
  <c r="D208" i="93"/>
  <c r="D216" i="93"/>
  <c r="E870" i="93"/>
  <c r="D871" i="93"/>
  <c r="D872" i="93"/>
  <c r="AC153" i="88"/>
  <c r="AE155" i="88"/>
  <c r="AE154" i="88"/>
  <c r="AF136" i="88"/>
  <c r="AF144" i="88" s="1"/>
  <c r="AF145" i="88" s="1"/>
  <c r="AE138" i="88"/>
  <c r="AE137" i="88"/>
  <c r="AD848" i="88"/>
  <c r="AE847" i="88"/>
  <c r="AE849" i="88" s="1"/>
  <c r="AD851" i="88"/>
  <c r="AD156" i="88"/>
  <c r="AD157" i="88"/>
  <c r="I190" i="93" l="1"/>
  <c r="I64" i="93"/>
  <c r="F218" i="93"/>
  <c r="F217" i="93"/>
  <c r="F201" i="93"/>
  <c r="F200" i="93"/>
  <c r="F207" i="93"/>
  <c r="G199" i="93"/>
  <c r="F213" i="93"/>
  <c r="F221" i="93" s="1"/>
  <c r="F214" i="93" s="1"/>
  <c r="E874" i="93"/>
  <c r="E220" i="93"/>
  <c r="E219" i="93"/>
  <c r="E208" i="93"/>
  <c r="E871" i="93"/>
  <c r="E872" i="93"/>
  <c r="F870" i="93"/>
  <c r="AD153" i="88"/>
  <c r="AE851" i="88"/>
  <c r="AE157" i="88"/>
  <c r="AE156" i="88"/>
  <c r="B199" i="88"/>
  <c r="B207" i="88" s="1"/>
  <c r="B208" i="88" s="1"/>
  <c r="AF154" i="88"/>
  <c r="AF149" i="88"/>
  <c r="AF137" i="88"/>
  <c r="AF155" i="88"/>
  <c r="AG155" i="88" s="1"/>
  <c r="AF138" i="88"/>
  <c r="AF847" i="88"/>
  <c r="AF849" i="88" s="1"/>
  <c r="AE848" i="88"/>
  <c r="AB87" i="88" l="1"/>
  <c r="AB95" i="88" s="1"/>
  <c r="AB88" i="88" s="1"/>
  <c r="U87" i="88"/>
  <c r="U95" i="88" s="1"/>
  <c r="U88" i="88" s="1"/>
  <c r="G87" i="88"/>
  <c r="G95" i="88" s="1"/>
  <c r="G88" i="88" s="1"/>
  <c r="N87" i="88"/>
  <c r="N95" i="88" s="1"/>
  <c r="N88" i="88" s="1"/>
  <c r="F874" i="93"/>
  <c r="F220" i="93"/>
  <c r="F219" i="93"/>
  <c r="F208" i="93"/>
  <c r="E216" i="93"/>
  <c r="F872" i="93"/>
  <c r="G870" i="93"/>
  <c r="F871" i="93"/>
  <c r="I757" i="93"/>
  <c r="I631" i="93"/>
  <c r="I694" i="93"/>
  <c r="I568" i="93"/>
  <c r="I505" i="93"/>
  <c r="I442" i="93"/>
  <c r="I379" i="93"/>
  <c r="I316" i="93"/>
  <c r="I253" i="93"/>
  <c r="I127" i="93"/>
  <c r="I65" i="93"/>
  <c r="G213" i="93"/>
  <c r="G221" i="93" s="1"/>
  <c r="G214" i="93" s="1"/>
  <c r="G207" i="93"/>
  <c r="H199" i="93"/>
  <c r="G201" i="93"/>
  <c r="G218" i="93"/>
  <c r="G217" i="93"/>
  <c r="G200" i="93"/>
  <c r="F216" i="93"/>
  <c r="W87" i="88"/>
  <c r="W95" i="88" s="1"/>
  <c r="W88" i="88" s="1"/>
  <c r="AD87" i="88"/>
  <c r="AD95" i="88" s="1"/>
  <c r="AD88" i="88" s="1"/>
  <c r="P87" i="88"/>
  <c r="P95" i="88" s="1"/>
  <c r="P88" i="88" s="1"/>
  <c r="B87" i="88"/>
  <c r="B95" i="88" s="1"/>
  <c r="B88" i="88" s="1"/>
  <c r="I87" i="88"/>
  <c r="I95" i="88" s="1"/>
  <c r="I88" i="88" s="1"/>
  <c r="AE153" i="88"/>
  <c r="C87" i="88"/>
  <c r="C95" i="88" s="1"/>
  <c r="C88" i="88" s="1"/>
  <c r="Q87" i="88"/>
  <c r="Q95" i="88" s="1"/>
  <c r="Q88" i="88" s="1"/>
  <c r="J87" i="88"/>
  <c r="J95" i="88" s="1"/>
  <c r="J88" i="88" s="1"/>
  <c r="X87" i="88"/>
  <c r="X95" i="88" s="1"/>
  <c r="X88" i="88" s="1"/>
  <c r="AG154" i="88"/>
  <c r="AG138" i="88"/>
  <c r="AG136" i="88"/>
  <c r="AF851" i="88"/>
  <c r="AG851" i="88" s="1"/>
  <c r="AF157" i="88"/>
  <c r="AG157" i="88" s="1"/>
  <c r="AF156" i="88"/>
  <c r="AG156" i="88" s="1"/>
  <c r="AG145" i="88"/>
  <c r="AL15" i="88"/>
  <c r="AL16" i="88"/>
  <c r="AF848" i="88"/>
  <c r="B870" i="88"/>
  <c r="B872" i="88" s="1"/>
  <c r="B201" i="88"/>
  <c r="B200" i="88"/>
  <c r="B218" i="88"/>
  <c r="B217" i="88"/>
  <c r="B212" i="88"/>
  <c r="B213" i="88" s="1"/>
  <c r="B221" i="88" s="1"/>
  <c r="B214" i="88" s="1"/>
  <c r="C199" i="88"/>
  <c r="C207" i="88" s="1"/>
  <c r="C208" i="88" s="1"/>
  <c r="D87" i="88"/>
  <c r="D95" i="88" s="1"/>
  <c r="D88" i="88" s="1"/>
  <c r="R87" i="88"/>
  <c r="R95" i="88" s="1"/>
  <c r="R88" i="88" s="1"/>
  <c r="Y87" i="88"/>
  <c r="Y95" i="88" s="1"/>
  <c r="Y88" i="88" s="1"/>
  <c r="K87" i="88"/>
  <c r="K95" i="88" s="1"/>
  <c r="K88" i="88" s="1"/>
  <c r="H218" i="93" l="1"/>
  <c r="H217" i="93"/>
  <c r="H201" i="93"/>
  <c r="H200" i="93"/>
  <c r="H207" i="93"/>
  <c r="I199" i="93"/>
  <c r="H213" i="93"/>
  <c r="H221" i="93" s="1"/>
  <c r="H214" i="93" s="1"/>
  <c r="H870" i="93"/>
  <c r="G871" i="93"/>
  <c r="G872" i="93"/>
  <c r="G874" i="93"/>
  <c r="G208" i="93"/>
  <c r="G220" i="93"/>
  <c r="G219" i="93"/>
  <c r="G216" i="93" s="1"/>
  <c r="I758" i="93"/>
  <c r="I695" i="93"/>
  <c r="I632" i="93"/>
  <c r="I569" i="93"/>
  <c r="I506" i="93"/>
  <c r="I443" i="93"/>
  <c r="I380" i="93"/>
  <c r="I317" i="93"/>
  <c r="I254" i="93"/>
  <c r="I128" i="93"/>
  <c r="I191" i="93"/>
  <c r="AG88" i="88"/>
  <c r="AG161" i="88"/>
  <c r="C218" i="88"/>
  <c r="C217" i="88"/>
  <c r="C213" i="88"/>
  <c r="C221" i="88" s="1"/>
  <c r="C214" i="88" s="1"/>
  <c r="C201" i="88"/>
  <c r="C200" i="88"/>
  <c r="D199" i="88"/>
  <c r="D207" i="88" s="1"/>
  <c r="D208" i="88" s="1"/>
  <c r="C870" i="88"/>
  <c r="C872" i="88" s="1"/>
  <c r="B871" i="88"/>
  <c r="B874" i="88"/>
  <c r="B220" i="88"/>
  <c r="B219" i="88"/>
  <c r="AG849" i="88"/>
  <c r="AG847" i="88"/>
  <c r="K734" i="88"/>
  <c r="K671" i="88"/>
  <c r="K545" i="88"/>
  <c r="K608" i="88"/>
  <c r="K482" i="88"/>
  <c r="K356" i="88"/>
  <c r="K419" i="88"/>
  <c r="K230" i="88"/>
  <c r="K167" i="88"/>
  <c r="AG163" i="88"/>
  <c r="K293" i="88"/>
  <c r="K41" i="88"/>
  <c r="K104" i="88"/>
  <c r="K679" i="88"/>
  <c r="K742" i="88"/>
  <c r="K616" i="88"/>
  <c r="K553" i="88"/>
  <c r="K490" i="88"/>
  <c r="K364" i="88"/>
  <c r="K238" i="88"/>
  <c r="K427" i="88"/>
  <c r="K301" i="88"/>
  <c r="K49" i="88"/>
  <c r="K175" i="88"/>
  <c r="K112" i="88"/>
  <c r="AF153" i="88"/>
  <c r="AG153" i="88" s="1"/>
  <c r="AL20" i="88" s="1"/>
  <c r="I870" i="93" l="1"/>
  <c r="H871" i="93"/>
  <c r="H872" i="93"/>
  <c r="I218" i="93"/>
  <c r="I217" i="93"/>
  <c r="I213" i="93"/>
  <c r="I221" i="93" s="1"/>
  <c r="I214" i="93" s="1"/>
  <c r="I207" i="93"/>
  <c r="J199" i="93"/>
  <c r="I201" i="93"/>
  <c r="I200" i="93"/>
  <c r="H874" i="93"/>
  <c r="H220" i="93"/>
  <c r="H219" i="93"/>
  <c r="H216" i="93" s="1"/>
  <c r="H208" i="93"/>
  <c r="C874" i="88"/>
  <c r="C220" i="88"/>
  <c r="C219" i="88"/>
  <c r="D218" i="88"/>
  <c r="D217" i="88"/>
  <c r="D201" i="88"/>
  <c r="D200" i="88"/>
  <c r="E199" i="88"/>
  <c r="E207" i="88" s="1"/>
  <c r="E208" i="88" s="1"/>
  <c r="D870" i="88"/>
  <c r="D872" i="88" s="1"/>
  <c r="C871" i="88"/>
  <c r="K675" i="88"/>
  <c r="K738" i="88"/>
  <c r="K612" i="88"/>
  <c r="K549" i="88"/>
  <c r="K486" i="88"/>
  <c r="K360" i="88"/>
  <c r="K423" i="88"/>
  <c r="K297" i="88"/>
  <c r="K171" i="88"/>
  <c r="K234" i="88"/>
  <c r="K108" i="88"/>
  <c r="K45" i="88"/>
  <c r="I737" i="88"/>
  <c r="I674" i="88"/>
  <c r="I611" i="88"/>
  <c r="I548" i="88"/>
  <c r="I485" i="88"/>
  <c r="I422" i="88"/>
  <c r="I359" i="88"/>
  <c r="I296" i="88"/>
  <c r="I170" i="88"/>
  <c r="I107" i="88"/>
  <c r="I44" i="88"/>
  <c r="I233" i="88"/>
  <c r="F72" i="88"/>
  <c r="F823" i="88" s="1"/>
  <c r="AG99" i="88"/>
  <c r="B216" i="88"/>
  <c r="I874" i="93" l="1"/>
  <c r="I220" i="93"/>
  <c r="I219" i="93"/>
  <c r="I216" i="93" s="1"/>
  <c r="I208" i="93"/>
  <c r="I871" i="93"/>
  <c r="I872" i="93"/>
  <c r="J870" i="93"/>
  <c r="J218" i="93"/>
  <c r="J217" i="93"/>
  <c r="J201" i="93"/>
  <c r="J200" i="93"/>
  <c r="K199" i="93"/>
  <c r="J213" i="93"/>
  <c r="J221" i="93" s="1"/>
  <c r="J214" i="93" s="1"/>
  <c r="J207" i="93"/>
  <c r="C216" i="88"/>
  <c r="E870" i="88"/>
  <c r="E872" i="88" s="1"/>
  <c r="D871" i="88"/>
  <c r="D874" i="88"/>
  <c r="D220" i="88"/>
  <c r="D219" i="88"/>
  <c r="I756" i="88"/>
  <c r="I693" i="88"/>
  <c r="I567" i="88"/>
  <c r="I630" i="88"/>
  <c r="I504" i="88"/>
  <c r="I441" i="88"/>
  <c r="I378" i="88"/>
  <c r="I189" i="88"/>
  <c r="I252" i="88"/>
  <c r="I315" i="88"/>
  <c r="I126" i="88"/>
  <c r="I63" i="88"/>
  <c r="AG101" i="88"/>
  <c r="E218" i="88"/>
  <c r="E217" i="88"/>
  <c r="E201" i="88"/>
  <c r="F199" i="88"/>
  <c r="F207" i="88" s="1"/>
  <c r="F208" i="88" s="1"/>
  <c r="E200" i="88"/>
  <c r="J874" i="93" l="1"/>
  <c r="J220" i="93"/>
  <c r="J219" i="93"/>
  <c r="J216" i="93" s="1"/>
  <c r="J208" i="93"/>
  <c r="K213" i="93"/>
  <c r="K221" i="93" s="1"/>
  <c r="K214" i="93" s="1"/>
  <c r="K207" i="93"/>
  <c r="L199" i="93"/>
  <c r="K200" i="93"/>
  <c r="K218" i="93"/>
  <c r="K217" i="93"/>
  <c r="K201" i="93"/>
  <c r="J872" i="93"/>
  <c r="K870" i="93"/>
  <c r="J871" i="93"/>
  <c r="D216" i="88"/>
  <c r="E874" i="88"/>
  <c r="E220" i="88"/>
  <c r="E219" i="88"/>
  <c r="G199" i="88"/>
  <c r="G207" i="88" s="1"/>
  <c r="G208" i="88" s="1"/>
  <c r="F218" i="88"/>
  <c r="F217" i="88"/>
  <c r="F213" i="88"/>
  <c r="F221" i="88" s="1"/>
  <c r="F214" i="88" s="1"/>
  <c r="F200" i="88"/>
  <c r="F201" i="88"/>
  <c r="E871" i="88"/>
  <c r="F870" i="88"/>
  <c r="F872" i="88" s="1"/>
  <c r="I190" i="88"/>
  <c r="I64" i="88"/>
  <c r="L218" i="93" l="1"/>
  <c r="L217" i="93"/>
  <c r="L201" i="93"/>
  <c r="L200" i="93"/>
  <c r="L207" i="93"/>
  <c r="M199" i="93"/>
  <c r="K874" i="93"/>
  <c r="K220" i="93"/>
  <c r="K219" i="93"/>
  <c r="K216" i="93" s="1"/>
  <c r="K208" i="93"/>
  <c r="L870" i="93"/>
  <c r="K871" i="93"/>
  <c r="K872" i="93"/>
  <c r="E216" i="88"/>
  <c r="F871" i="88"/>
  <c r="G870" i="88"/>
  <c r="G872" i="88" s="1"/>
  <c r="F874" i="88"/>
  <c r="F220" i="88"/>
  <c r="F219" i="88"/>
  <c r="G201" i="88"/>
  <c r="G200" i="88"/>
  <c r="H199" i="88"/>
  <c r="H207" i="88" s="1"/>
  <c r="H208" i="88" s="1"/>
  <c r="G218" i="88"/>
  <c r="G217" i="88"/>
  <c r="I694" i="88"/>
  <c r="I757" i="88"/>
  <c r="I631" i="88"/>
  <c r="I505" i="88"/>
  <c r="I379" i="88"/>
  <c r="I568" i="88"/>
  <c r="I442" i="88"/>
  <c r="I316" i="88"/>
  <c r="I127" i="88"/>
  <c r="I253" i="88"/>
  <c r="I65" i="88"/>
  <c r="M218" i="93" l="1"/>
  <c r="M217" i="93"/>
  <c r="M213" i="93"/>
  <c r="M221" i="93" s="1"/>
  <c r="M214" i="93" s="1"/>
  <c r="M207" i="93"/>
  <c r="N199" i="93"/>
  <c r="M201" i="93"/>
  <c r="M200" i="93"/>
  <c r="L874" i="93"/>
  <c r="L220" i="93"/>
  <c r="L219" i="93"/>
  <c r="L216" i="93" s="1"/>
  <c r="L208" i="93"/>
  <c r="M870" i="93"/>
  <c r="L871" i="93"/>
  <c r="L872" i="93"/>
  <c r="G874" i="88"/>
  <c r="G220" i="88"/>
  <c r="G219" i="88"/>
  <c r="I199" i="88"/>
  <c r="I207" i="88" s="1"/>
  <c r="I208" i="88" s="1"/>
  <c r="H218" i="88"/>
  <c r="H217" i="88"/>
  <c r="H201" i="88"/>
  <c r="H200" i="88"/>
  <c r="I758" i="88"/>
  <c r="I695" i="88"/>
  <c r="I632" i="88"/>
  <c r="I569" i="88"/>
  <c r="I506" i="88"/>
  <c r="I443" i="88"/>
  <c r="I380" i="88"/>
  <c r="I254" i="88"/>
  <c r="I191" i="88"/>
  <c r="I128" i="88"/>
  <c r="I317" i="88"/>
  <c r="H870" i="88"/>
  <c r="H872" i="88" s="1"/>
  <c r="G871" i="88"/>
  <c r="F216" i="88"/>
  <c r="M871" i="93" l="1"/>
  <c r="M872" i="93"/>
  <c r="N870" i="93"/>
  <c r="N218" i="93"/>
  <c r="N217" i="93"/>
  <c r="N201" i="93"/>
  <c r="N200" i="93"/>
  <c r="N207" i="93"/>
  <c r="O199" i="93"/>
  <c r="N213" i="93"/>
  <c r="N221" i="93" s="1"/>
  <c r="N214" i="93" s="1"/>
  <c r="M874" i="93"/>
  <c r="M220" i="93"/>
  <c r="M219" i="93"/>
  <c r="M216" i="93" s="1"/>
  <c r="M208" i="93"/>
  <c r="G216" i="88"/>
  <c r="H874" i="88"/>
  <c r="H220" i="88"/>
  <c r="H219" i="88"/>
  <c r="H871" i="88"/>
  <c r="I870" i="88"/>
  <c r="I872" i="88" s="1"/>
  <c r="J199" i="88"/>
  <c r="J207" i="88" s="1"/>
  <c r="J208" i="88" s="1"/>
  <c r="I213" i="88"/>
  <c r="I221" i="88" s="1"/>
  <c r="I214" i="88" s="1"/>
  <c r="I201" i="88"/>
  <c r="I200" i="88"/>
  <c r="I218" i="88"/>
  <c r="I217" i="88"/>
  <c r="O213" i="93" l="1"/>
  <c r="O221" i="93" s="1"/>
  <c r="O214" i="93" s="1"/>
  <c r="O207" i="93"/>
  <c r="P199" i="93"/>
  <c r="O218" i="93"/>
  <c r="O217" i="93"/>
  <c r="O201" i="93"/>
  <c r="O200" i="93"/>
  <c r="N874" i="93"/>
  <c r="N220" i="93"/>
  <c r="N219" i="93"/>
  <c r="N216" i="93" s="1"/>
  <c r="N208" i="93"/>
  <c r="N872" i="93"/>
  <c r="O870" i="93"/>
  <c r="N871" i="93"/>
  <c r="H216" i="88"/>
  <c r="I874" i="88"/>
  <c r="I220" i="88"/>
  <c r="I219" i="88"/>
  <c r="J213" i="88"/>
  <c r="J221" i="88" s="1"/>
  <c r="J214" i="88" s="1"/>
  <c r="J201" i="88"/>
  <c r="J200" i="88"/>
  <c r="J218" i="88"/>
  <c r="J217" i="88"/>
  <c r="K199" i="88"/>
  <c r="K207" i="88" s="1"/>
  <c r="K208" i="88" s="1"/>
  <c r="J870" i="88"/>
  <c r="J872" i="88" s="1"/>
  <c r="I871" i="88"/>
  <c r="P218" i="93" l="1"/>
  <c r="P217" i="93"/>
  <c r="P201" i="93"/>
  <c r="P200" i="93"/>
  <c r="P207" i="93"/>
  <c r="Q199" i="93"/>
  <c r="P213" i="93"/>
  <c r="P221" i="93" s="1"/>
  <c r="P214" i="93" s="1"/>
  <c r="P870" i="93"/>
  <c r="O871" i="93"/>
  <c r="O872" i="93"/>
  <c r="O874" i="93"/>
  <c r="O220" i="93"/>
  <c r="O219" i="93"/>
  <c r="O216" i="93" s="1"/>
  <c r="O208" i="93"/>
  <c r="I216" i="88"/>
  <c r="K870" i="88"/>
  <c r="K872" i="88" s="1"/>
  <c r="J871" i="88"/>
  <c r="J874" i="88"/>
  <c r="J220" i="88"/>
  <c r="J219" i="88"/>
  <c r="K218" i="88"/>
  <c r="K217" i="88"/>
  <c r="K201" i="88"/>
  <c r="K200" i="88"/>
  <c r="L199" i="88"/>
  <c r="L207" i="88" s="1"/>
  <c r="L208" i="88" s="1"/>
  <c r="Q870" i="93" l="1"/>
  <c r="P871" i="93"/>
  <c r="P872" i="93"/>
  <c r="Q218" i="93"/>
  <c r="Q217" i="93"/>
  <c r="Q213" i="93"/>
  <c r="Q221" i="93" s="1"/>
  <c r="Q214" i="93" s="1"/>
  <c r="Q207" i="93"/>
  <c r="R199" i="93"/>
  <c r="Q201" i="93"/>
  <c r="Q200" i="93"/>
  <c r="P874" i="93"/>
  <c r="P220" i="93"/>
  <c r="P219" i="93"/>
  <c r="P216" i="93" s="1"/>
  <c r="P208" i="93"/>
  <c r="J216" i="88"/>
  <c r="K874" i="88"/>
  <c r="K220" i="88"/>
  <c r="K219" i="88"/>
  <c r="L218" i="88"/>
  <c r="L217" i="88"/>
  <c r="L201" i="88"/>
  <c r="L200" i="88"/>
  <c r="M199" i="88"/>
  <c r="M207" i="88" s="1"/>
  <c r="M208" i="88" s="1"/>
  <c r="L870" i="88"/>
  <c r="L872" i="88" s="1"/>
  <c r="K871" i="88"/>
  <c r="R218" i="93" l="1"/>
  <c r="R217" i="93"/>
  <c r="R201" i="93"/>
  <c r="R200" i="93"/>
  <c r="S199" i="93"/>
  <c r="R213" i="93"/>
  <c r="R221" i="93" s="1"/>
  <c r="R214" i="93" s="1"/>
  <c r="R207" i="93"/>
  <c r="Q874" i="93"/>
  <c r="Q220" i="93"/>
  <c r="Q219" i="93"/>
  <c r="Q216" i="93" s="1"/>
  <c r="Q208" i="93"/>
  <c r="Q871" i="93"/>
  <c r="Q872" i="93"/>
  <c r="R870" i="93"/>
  <c r="K216" i="88"/>
  <c r="M870" i="88"/>
  <c r="M872" i="88" s="1"/>
  <c r="L871" i="88"/>
  <c r="L874" i="88"/>
  <c r="L220" i="88"/>
  <c r="L219" i="88"/>
  <c r="M218" i="88"/>
  <c r="M217" i="88"/>
  <c r="M213" i="88"/>
  <c r="M221" i="88" s="1"/>
  <c r="M214" i="88" s="1"/>
  <c r="M201" i="88"/>
  <c r="N199" i="88"/>
  <c r="N207" i="88" s="1"/>
  <c r="N208" i="88" s="1"/>
  <c r="M200" i="88"/>
  <c r="R872" i="93" l="1"/>
  <c r="S870" i="93"/>
  <c r="R871" i="93"/>
  <c r="R874" i="93"/>
  <c r="R220" i="93"/>
  <c r="R216" i="93" s="1"/>
  <c r="R219" i="93"/>
  <c r="R208" i="93"/>
  <c r="S207" i="93"/>
  <c r="T199" i="93"/>
  <c r="S200" i="93"/>
  <c r="S218" i="93"/>
  <c r="S217" i="93"/>
  <c r="S201" i="93"/>
  <c r="L216" i="88"/>
  <c r="O199" i="88"/>
  <c r="O207" i="88" s="1"/>
  <c r="O208" i="88" s="1"/>
  <c r="N218" i="88"/>
  <c r="N217" i="88"/>
  <c r="N201" i="88"/>
  <c r="N200" i="88"/>
  <c r="M871" i="88"/>
  <c r="N870" i="88"/>
  <c r="N872" i="88" s="1"/>
  <c r="M874" i="88"/>
  <c r="M220" i="88"/>
  <c r="M219" i="88"/>
  <c r="T218" i="93" l="1"/>
  <c r="T217" i="93"/>
  <c r="T201" i="93"/>
  <c r="T200" i="93"/>
  <c r="T213" i="93"/>
  <c r="T221" i="93" s="1"/>
  <c r="T214" i="93" s="1"/>
  <c r="T207" i="93"/>
  <c r="U199" i="93"/>
  <c r="S216" i="93"/>
  <c r="S874" i="93"/>
  <c r="S220" i="93"/>
  <c r="S219" i="93"/>
  <c r="S208" i="93"/>
  <c r="T870" i="93"/>
  <c r="S871" i="93"/>
  <c r="S872" i="93"/>
  <c r="M216" i="88"/>
  <c r="O870" i="88"/>
  <c r="O872" i="88" s="1"/>
  <c r="N871" i="88"/>
  <c r="N874" i="88"/>
  <c r="N220" i="88"/>
  <c r="N219" i="88"/>
  <c r="O201" i="88"/>
  <c r="O200" i="88"/>
  <c r="P199" i="88"/>
  <c r="P207" i="88" s="1"/>
  <c r="P208" i="88" s="1"/>
  <c r="O218" i="88"/>
  <c r="O217" i="88"/>
  <c r="U218" i="93" l="1"/>
  <c r="U217" i="93"/>
  <c r="U213" i="93"/>
  <c r="U221" i="93" s="1"/>
  <c r="U214" i="93" s="1"/>
  <c r="U207" i="93"/>
  <c r="V199" i="93"/>
  <c r="U201" i="93"/>
  <c r="U200" i="93"/>
  <c r="T874" i="93"/>
  <c r="T220" i="93"/>
  <c r="T219" i="93"/>
  <c r="T208" i="93"/>
  <c r="T216" i="93"/>
  <c r="U870" i="93"/>
  <c r="T871" i="93"/>
  <c r="T872" i="93"/>
  <c r="N216" i="88"/>
  <c r="O874" i="88"/>
  <c r="O220" i="88"/>
  <c r="O219" i="88"/>
  <c r="Q199" i="88"/>
  <c r="Q207" i="88" s="1"/>
  <c r="Q208" i="88" s="1"/>
  <c r="P218" i="88"/>
  <c r="P217" i="88"/>
  <c r="P201" i="88"/>
  <c r="P200" i="88"/>
  <c r="P213" i="88"/>
  <c r="P221" i="88" s="1"/>
  <c r="P214" i="88" s="1"/>
  <c r="P870" i="88"/>
  <c r="P872" i="88" s="1"/>
  <c r="O871" i="88"/>
  <c r="U871" i="93" l="1"/>
  <c r="U872" i="93"/>
  <c r="V870" i="93"/>
  <c r="V218" i="93"/>
  <c r="V217" i="93"/>
  <c r="V201" i="93"/>
  <c r="V200" i="93"/>
  <c r="V207" i="93"/>
  <c r="W199" i="93"/>
  <c r="V213" i="93"/>
  <c r="V221" i="93" s="1"/>
  <c r="V214" i="93" s="1"/>
  <c r="U874" i="93"/>
  <c r="U220" i="93"/>
  <c r="U219" i="93"/>
  <c r="U216" i="93" s="1"/>
  <c r="U208" i="93"/>
  <c r="O216" i="88"/>
  <c r="P871" i="88"/>
  <c r="Q870" i="88"/>
  <c r="Q872" i="88" s="1"/>
  <c r="R199" i="88"/>
  <c r="R207" i="88" s="1"/>
  <c r="R208" i="88" s="1"/>
  <c r="Q213" i="88"/>
  <c r="Q221" i="88" s="1"/>
  <c r="Q214" i="88" s="1"/>
  <c r="Q201" i="88"/>
  <c r="Q200" i="88"/>
  <c r="Q217" i="88"/>
  <c r="Q218" i="88"/>
  <c r="P874" i="88"/>
  <c r="P220" i="88"/>
  <c r="P219" i="88"/>
  <c r="W213" i="93" l="1"/>
  <c r="W221" i="93" s="1"/>
  <c r="W214" i="93" s="1"/>
  <c r="W207" i="93"/>
  <c r="X199" i="93"/>
  <c r="W201" i="93"/>
  <c r="W218" i="93"/>
  <c r="W217" i="93"/>
  <c r="W200" i="93"/>
  <c r="V872" i="93"/>
  <c r="W870" i="93"/>
  <c r="V871" i="93"/>
  <c r="V874" i="93"/>
  <c r="V220" i="93"/>
  <c r="V219" i="93"/>
  <c r="V216" i="93" s="1"/>
  <c r="V208" i="93"/>
  <c r="P216" i="88"/>
  <c r="R201" i="88"/>
  <c r="R200" i="88"/>
  <c r="R218" i="88"/>
  <c r="R217" i="88"/>
  <c r="S199" i="88"/>
  <c r="S207" i="88" s="1"/>
  <c r="S208" i="88" s="1"/>
  <c r="R870" i="88"/>
  <c r="R872" i="88" s="1"/>
  <c r="Q871" i="88"/>
  <c r="Q874" i="88"/>
  <c r="Q219" i="88"/>
  <c r="Q220" i="88"/>
  <c r="X870" i="93" l="1"/>
  <c r="W871" i="93"/>
  <c r="W872" i="93"/>
  <c r="X218" i="93"/>
  <c r="X217" i="93"/>
  <c r="X201" i="93"/>
  <c r="X200" i="93"/>
  <c r="X207" i="93"/>
  <c r="Y199" i="93"/>
  <c r="X213" i="93"/>
  <c r="X221" i="93" s="1"/>
  <c r="X214" i="93" s="1"/>
  <c r="W874" i="93"/>
  <c r="W208" i="93"/>
  <c r="W220" i="93"/>
  <c r="W219" i="93"/>
  <c r="W216" i="93" s="1"/>
  <c r="Q216" i="88"/>
  <c r="R874" i="88"/>
  <c r="R220" i="88"/>
  <c r="R219" i="88"/>
  <c r="S218" i="88"/>
  <c r="S217" i="88"/>
  <c r="S201" i="88"/>
  <c r="S200" i="88"/>
  <c r="T199" i="88"/>
  <c r="T207" i="88" s="1"/>
  <c r="T208" i="88" s="1"/>
  <c r="S870" i="88"/>
  <c r="S872" i="88" s="1"/>
  <c r="R871" i="88"/>
  <c r="X874" i="93" l="1"/>
  <c r="X220" i="93"/>
  <c r="X219" i="93"/>
  <c r="X208" i="93"/>
  <c r="Y218" i="93"/>
  <c r="Y217" i="93"/>
  <c r="Y213" i="93"/>
  <c r="Y221" i="93" s="1"/>
  <c r="Y214" i="93" s="1"/>
  <c r="Y207" i="93"/>
  <c r="Z199" i="93"/>
  <c r="Y201" i="93"/>
  <c r="Y200" i="93"/>
  <c r="X216" i="93"/>
  <c r="Y870" i="93"/>
  <c r="X871" i="93"/>
  <c r="X872" i="93"/>
  <c r="R216" i="88"/>
  <c r="S874" i="88"/>
  <c r="S220" i="88"/>
  <c r="S219" i="88"/>
  <c r="T218" i="88"/>
  <c r="T217" i="88"/>
  <c r="T201" i="88"/>
  <c r="T200" i="88"/>
  <c r="T213" i="88"/>
  <c r="T221" i="88" s="1"/>
  <c r="T214" i="88" s="1"/>
  <c r="U199" i="88"/>
  <c r="U207" i="88" s="1"/>
  <c r="U208" i="88" s="1"/>
  <c r="T870" i="88"/>
  <c r="T872" i="88" s="1"/>
  <c r="S871" i="88"/>
  <c r="Y874" i="93" l="1"/>
  <c r="Y220" i="93"/>
  <c r="Y219" i="93"/>
  <c r="Y216" i="93" s="1"/>
  <c r="Y208" i="93"/>
  <c r="Y871" i="93"/>
  <c r="Y872" i="93"/>
  <c r="Z870" i="93"/>
  <c r="Z218" i="93"/>
  <c r="Z217" i="93"/>
  <c r="Z201" i="93"/>
  <c r="Z200" i="93"/>
  <c r="AA199" i="93"/>
  <c r="Z207" i="93"/>
  <c r="S216" i="88"/>
  <c r="U870" i="88"/>
  <c r="U872" i="88" s="1"/>
  <c r="T871" i="88"/>
  <c r="T874" i="88"/>
  <c r="T220" i="88"/>
  <c r="T219" i="88"/>
  <c r="U218" i="88"/>
  <c r="U217" i="88"/>
  <c r="U200" i="88"/>
  <c r="U201" i="88"/>
  <c r="V199" i="88"/>
  <c r="V207" i="88" s="1"/>
  <c r="V208" i="88" s="1"/>
  <c r="Z872" i="93" l="1"/>
  <c r="AA870" i="93"/>
  <c r="Z871" i="93"/>
  <c r="Z874" i="93"/>
  <c r="Z220" i="93"/>
  <c r="Z219" i="93"/>
  <c r="Z216" i="93" s="1"/>
  <c r="Z208" i="93"/>
  <c r="AA213" i="93"/>
  <c r="AA221" i="93" s="1"/>
  <c r="AA214" i="93" s="1"/>
  <c r="AA207" i="93"/>
  <c r="AB199" i="93"/>
  <c r="AA200" i="93"/>
  <c r="AA218" i="93"/>
  <c r="AA217" i="93"/>
  <c r="AA201" i="93"/>
  <c r="T216" i="88"/>
  <c r="W199" i="88"/>
  <c r="W207" i="88" s="1"/>
  <c r="W208" i="88" s="1"/>
  <c r="V218" i="88"/>
  <c r="V217" i="88"/>
  <c r="V201" i="88"/>
  <c r="V200" i="88"/>
  <c r="U871" i="88"/>
  <c r="V870" i="88"/>
  <c r="V872" i="88" s="1"/>
  <c r="U874" i="88"/>
  <c r="U220" i="88"/>
  <c r="U219" i="88"/>
  <c r="AB218" i="93" l="1"/>
  <c r="AB217" i="93"/>
  <c r="AB201" i="93"/>
  <c r="AB200" i="93"/>
  <c r="AB213" i="93"/>
  <c r="AB221" i="93" s="1"/>
  <c r="AB214" i="93" s="1"/>
  <c r="AB207" i="93"/>
  <c r="AC199" i="93"/>
  <c r="AA874" i="93"/>
  <c r="AA220" i="93"/>
  <c r="AA216" i="93" s="1"/>
  <c r="AA219" i="93"/>
  <c r="AA208" i="93"/>
  <c r="AB870" i="93"/>
  <c r="AA871" i="93"/>
  <c r="AA872" i="93"/>
  <c r="U216" i="88"/>
  <c r="W870" i="88"/>
  <c r="W872" i="88" s="1"/>
  <c r="V871" i="88"/>
  <c r="V874" i="88"/>
  <c r="V220" i="88"/>
  <c r="V219" i="88"/>
  <c r="W213" i="88"/>
  <c r="W221" i="88" s="1"/>
  <c r="W214" i="88" s="1"/>
  <c r="W201" i="88"/>
  <c r="W200" i="88"/>
  <c r="X199" i="88"/>
  <c r="X207" i="88" s="1"/>
  <c r="X208" i="88" s="1"/>
  <c r="W218" i="88"/>
  <c r="W217" i="88"/>
  <c r="AC218" i="93" l="1"/>
  <c r="AC217" i="93"/>
  <c r="AC213" i="93"/>
  <c r="AC221" i="93" s="1"/>
  <c r="AC214" i="93" s="1"/>
  <c r="AC207" i="93"/>
  <c r="AD199" i="93"/>
  <c r="AC201" i="93"/>
  <c r="AC200" i="93"/>
  <c r="AB874" i="93"/>
  <c r="AB220" i="93"/>
  <c r="AB219" i="93"/>
  <c r="AB208" i="93"/>
  <c r="AB216" i="93"/>
  <c r="AC870" i="93"/>
  <c r="AB871" i="93"/>
  <c r="AB872" i="93"/>
  <c r="V216" i="88"/>
  <c r="Y199" i="88"/>
  <c r="Y207" i="88" s="1"/>
  <c r="Y208" i="88" s="1"/>
  <c r="X218" i="88"/>
  <c r="X217" i="88"/>
  <c r="X213" i="88"/>
  <c r="X221" i="88" s="1"/>
  <c r="X214" i="88" s="1"/>
  <c r="X201" i="88"/>
  <c r="X200" i="88"/>
  <c r="W874" i="88"/>
  <c r="W220" i="88"/>
  <c r="W219" i="88"/>
  <c r="X870" i="88"/>
  <c r="X872" i="88" s="1"/>
  <c r="W871" i="88"/>
  <c r="AC871" i="93" l="1"/>
  <c r="AC872" i="93"/>
  <c r="AD870" i="93"/>
  <c r="AD218" i="93"/>
  <c r="AD217" i="93"/>
  <c r="AD201" i="93"/>
  <c r="AD200" i="93"/>
  <c r="AD207" i="93"/>
  <c r="AE199" i="93"/>
  <c r="AD213" i="93"/>
  <c r="AD221" i="93" s="1"/>
  <c r="AD214" i="93" s="1"/>
  <c r="AC874" i="93"/>
  <c r="AC220" i="93"/>
  <c r="AC219" i="93"/>
  <c r="AC216" i="93" s="1"/>
  <c r="AC208" i="93"/>
  <c r="W216" i="88"/>
  <c r="X871" i="88"/>
  <c r="Y870" i="88"/>
  <c r="Y872" i="88" s="1"/>
  <c r="X874" i="88"/>
  <c r="X220" i="88"/>
  <c r="X219" i="88"/>
  <c r="Z199" i="88"/>
  <c r="Z207" i="88" s="1"/>
  <c r="Z208" i="88" s="1"/>
  <c r="Y201" i="88"/>
  <c r="Y200" i="88"/>
  <c r="Y218" i="88"/>
  <c r="Y217" i="88"/>
  <c r="AE207" i="93" l="1"/>
  <c r="B262" i="93"/>
  <c r="AE218" i="93"/>
  <c r="AG218" i="93" s="1"/>
  <c r="AE217" i="93"/>
  <c r="AE201" i="93"/>
  <c r="AE212" i="93"/>
  <c r="AE213" i="93" s="1"/>
  <c r="AE221" i="93" s="1"/>
  <c r="AE214" i="93" s="1"/>
  <c r="AE200" i="93"/>
  <c r="AD872" i="93"/>
  <c r="AE870" i="93"/>
  <c r="AD871" i="93"/>
  <c r="AD216" i="93"/>
  <c r="AD874" i="93"/>
  <c r="AD220" i="93"/>
  <c r="AD219" i="93"/>
  <c r="AD208" i="93"/>
  <c r="X216" i="88"/>
  <c r="Z201" i="88"/>
  <c r="Z200" i="88"/>
  <c r="Z218" i="88"/>
  <c r="Z217" i="88"/>
  <c r="AA199" i="88"/>
  <c r="AA207" i="88" s="1"/>
  <c r="AA208" i="88" s="1"/>
  <c r="Y874" i="88"/>
  <c r="Y220" i="88"/>
  <c r="Y219" i="88"/>
  <c r="Z870" i="88"/>
  <c r="Z872" i="88" s="1"/>
  <c r="Y871" i="88"/>
  <c r="AC150" i="93" l="1"/>
  <c r="AC158" i="93" s="1"/>
  <c r="AC151" i="93" s="1"/>
  <c r="V150" i="93"/>
  <c r="V158" i="93" s="1"/>
  <c r="V151" i="93" s="1"/>
  <c r="O150" i="93"/>
  <c r="O158" i="93" s="1"/>
  <c r="O151" i="93" s="1"/>
  <c r="H150" i="93"/>
  <c r="H158" i="93" s="1"/>
  <c r="H151" i="93" s="1"/>
  <c r="AG151" i="93" s="1"/>
  <c r="B893" i="93"/>
  <c r="B280" i="93"/>
  <c r="B270" i="93"/>
  <c r="B264" i="93"/>
  <c r="B263" i="93"/>
  <c r="C262" i="93"/>
  <c r="B275" i="93"/>
  <c r="B281" i="93"/>
  <c r="B276" i="93"/>
  <c r="B284" i="93" s="1"/>
  <c r="B277" i="93" s="1"/>
  <c r="AE871" i="93"/>
  <c r="AE872" i="93"/>
  <c r="AG201" i="93"/>
  <c r="AG199" i="93"/>
  <c r="AE874" i="93"/>
  <c r="AG874" i="93" s="1"/>
  <c r="AE220" i="93"/>
  <c r="AG220" i="93" s="1"/>
  <c r="AE219" i="93"/>
  <c r="AG219" i="93" s="1"/>
  <c r="AE208" i="93"/>
  <c r="AG208" i="93" s="1"/>
  <c r="AM15" i="93"/>
  <c r="AM16" i="93"/>
  <c r="AG217" i="93"/>
  <c r="Y216" i="88"/>
  <c r="AA218" i="88"/>
  <c r="AA217" i="88"/>
  <c r="AA213" i="88"/>
  <c r="AA221" i="88" s="1"/>
  <c r="AA214" i="88" s="1"/>
  <c r="AA201" i="88"/>
  <c r="AA200" i="88"/>
  <c r="AB199" i="88"/>
  <c r="AB207" i="88" s="1"/>
  <c r="AB208" i="88" s="1"/>
  <c r="AA870" i="88"/>
  <c r="AA872" i="88" s="1"/>
  <c r="Z871" i="88"/>
  <c r="Z874" i="88"/>
  <c r="Z220" i="88"/>
  <c r="Z219" i="88"/>
  <c r="AG870" i="93" l="1"/>
  <c r="AG872" i="93"/>
  <c r="B897" i="93"/>
  <c r="B283" i="93"/>
  <c r="B271" i="93"/>
  <c r="B282" i="93"/>
  <c r="M742" i="93"/>
  <c r="M616" i="93"/>
  <c r="M679" i="93"/>
  <c r="M553" i="93"/>
  <c r="M490" i="93"/>
  <c r="M427" i="93"/>
  <c r="M364" i="93"/>
  <c r="M301" i="93"/>
  <c r="M238" i="93"/>
  <c r="M175" i="93"/>
  <c r="M112" i="93"/>
  <c r="M49" i="93"/>
  <c r="C270" i="93"/>
  <c r="C264" i="93"/>
  <c r="C263" i="93"/>
  <c r="D262" i="93"/>
  <c r="C281" i="93"/>
  <c r="C280" i="93"/>
  <c r="B279" i="93"/>
  <c r="B895" i="93"/>
  <c r="B894" i="93"/>
  <c r="C893" i="93"/>
  <c r="AG224" i="93"/>
  <c r="AE216" i="93"/>
  <c r="AG216" i="93" s="1"/>
  <c r="AM20" i="93" s="1"/>
  <c r="AG226" i="93"/>
  <c r="K737" i="93"/>
  <c r="K674" i="93"/>
  <c r="K611" i="93"/>
  <c r="K548" i="93"/>
  <c r="K485" i="93"/>
  <c r="K422" i="93"/>
  <c r="K359" i="93"/>
  <c r="K296" i="93"/>
  <c r="K233" i="93"/>
  <c r="K170" i="93"/>
  <c r="K107" i="93"/>
  <c r="K44" i="93"/>
  <c r="AG162" i="93"/>
  <c r="F135" i="93"/>
  <c r="F846" i="93" s="1"/>
  <c r="Z216" i="88"/>
  <c r="AB218" i="88"/>
  <c r="AB217" i="88"/>
  <c r="AB201" i="88"/>
  <c r="AB200" i="88"/>
  <c r="AC199" i="88"/>
  <c r="AC207" i="88" s="1"/>
  <c r="AC208" i="88" s="1"/>
  <c r="AA874" i="88"/>
  <c r="AA220" i="88"/>
  <c r="AA219" i="88"/>
  <c r="AB870" i="88"/>
  <c r="AB872" i="88" s="1"/>
  <c r="AA871" i="88"/>
  <c r="C897" i="93" l="1"/>
  <c r="C283" i="93"/>
  <c r="C271" i="93"/>
  <c r="C282" i="93"/>
  <c r="C895" i="93"/>
  <c r="C894" i="93"/>
  <c r="D893" i="93"/>
  <c r="K756" i="93"/>
  <c r="K693" i="93"/>
  <c r="K630" i="93"/>
  <c r="K567" i="93"/>
  <c r="K504" i="93"/>
  <c r="K441" i="93"/>
  <c r="K378" i="93"/>
  <c r="K315" i="93"/>
  <c r="K252" i="93"/>
  <c r="AG164" i="93"/>
  <c r="K126" i="93"/>
  <c r="K63" i="93"/>
  <c r="K189" i="93"/>
  <c r="M734" i="93"/>
  <c r="M671" i="93"/>
  <c r="M608" i="93"/>
  <c r="M545" i="93"/>
  <c r="M482" i="93"/>
  <c r="M419" i="93"/>
  <c r="M293" i="93"/>
  <c r="M230" i="93"/>
  <c r="M356" i="93"/>
  <c r="M167" i="93"/>
  <c r="M104" i="93"/>
  <c r="M41" i="93"/>
  <c r="D281" i="93"/>
  <c r="D276" i="93"/>
  <c r="D284" i="93" s="1"/>
  <c r="D277" i="93" s="1"/>
  <c r="D280" i="93"/>
  <c r="D270" i="93"/>
  <c r="D264" i="93"/>
  <c r="D263" i="93"/>
  <c r="E262" i="93"/>
  <c r="C279" i="93"/>
  <c r="M738" i="93"/>
  <c r="M675" i="93"/>
  <c r="M612" i="93"/>
  <c r="M549" i="93"/>
  <c r="M486" i="93"/>
  <c r="M423" i="93"/>
  <c r="M360" i="93"/>
  <c r="M297" i="93"/>
  <c r="M234" i="93"/>
  <c r="M171" i="93"/>
  <c r="M108" i="93"/>
  <c r="M45" i="93"/>
  <c r="AA216" i="88"/>
  <c r="AC218" i="88"/>
  <c r="AC217" i="88"/>
  <c r="AC200" i="88"/>
  <c r="AD199" i="88"/>
  <c r="AD207" i="88" s="1"/>
  <c r="AD208" i="88" s="1"/>
  <c r="AC201" i="88"/>
  <c r="AC870" i="88"/>
  <c r="AC872" i="88" s="1"/>
  <c r="AB871" i="88"/>
  <c r="AB874" i="88"/>
  <c r="AB220" i="88"/>
  <c r="AB219" i="88"/>
  <c r="D895" i="93" l="1"/>
  <c r="D894" i="93"/>
  <c r="E893" i="93"/>
  <c r="K190" i="93"/>
  <c r="K64" i="93"/>
  <c r="D897" i="93"/>
  <c r="D282" i="93"/>
  <c r="D283" i="93"/>
  <c r="D271" i="93"/>
  <c r="E281" i="93"/>
  <c r="E276" i="93"/>
  <c r="E284" i="93" s="1"/>
  <c r="E277" i="93" s="1"/>
  <c r="E280" i="93"/>
  <c r="E270" i="93"/>
  <c r="E264" i="93"/>
  <c r="E263" i="93"/>
  <c r="F262" i="93"/>
  <c r="D279" i="93"/>
  <c r="AB216" i="88"/>
  <c r="AE199" i="88"/>
  <c r="AE207" i="88" s="1"/>
  <c r="AE208" i="88" s="1"/>
  <c r="AD218" i="88"/>
  <c r="AD217" i="88"/>
  <c r="AD213" i="88"/>
  <c r="AD221" i="88" s="1"/>
  <c r="AD214" i="88" s="1"/>
  <c r="AD201" i="88"/>
  <c r="AD200" i="88"/>
  <c r="AC871" i="88"/>
  <c r="AD870" i="88"/>
  <c r="AD872" i="88" s="1"/>
  <c r="AC874" i="88"/>
  <c r="AC220" i="88"/>
  <c r="AC219" i="88"/>
  <c r="E895" i="93" l="1"/>
  <c r="E894" i="93"/>
  <c r="F893" i="93"/>
  <c r="E897" i="93"/>
  <c r="E283" i="93"/>
  <c r="E271" i="93"/>
  <c r="E282" i="93"/>
  <c r="K757" i="93"/>
  <c r="K694" i="93"/>
  <c r="K568" i="93"/>
  <c r="K631" i="93"/>
  <c r="K505" i="93"/>
  <c r="K442" i="93"/>
  <c r="K379" i="93"/>
  <c r="K316" i="93"/>
  <c r="K253" i="93"/>
  <c r="K127" i="93"/>
  <c r="K65" i="93"/>
  <c r="F280" i="93"/>
  <c r="F270" i="93"/>
  <c r="F264" i="93"/>
  <c r="F263" i="93"/>
  <c r="G262" i="93"/>
  <c r="F281" i="93"/>
  <c r="F276" i="93"/>
  <c r="F284" i="93" s="1"/>
  <c r="F277" i="93" s="1"/>
  <c r="AC216" i="88"/>
  <c r="AE870" i="88"/>
  <c r="AE872" i="88" s="1"/>
  <c r="AD871" i="88"/>
  <c r="AE201" i="88"/>
  <c r="AE200" i="88"/>
  <c r="B262" i="88"/>
  <c r="B270" i="88" s="1"/>
  <c r="B271" i="88" s="1"/>
  <c r="AE212" i="88"/>
  <c r="AE213" i="88" s="1"/>
  <c r="AE221" i="88" s="1"/>
  <c r="AE214" i="88" s="1"/>
  <c r="AE218" i="88"/>
  <c r="AG218" i="88" s="1"/>
  <c r="AE217" i="88"/>
  <c r="AD874" i="88"/>
  <c r="AD220" i="88"/>
  <c r="AD219" i="88"/>
  <c r="AB150" i="88" l="1"/>
  <c r="AB158" i="88" s="1"/>
  <c r="AB151" i="88" s="1"/>
  <c r="G150" i="88"/>
  <c r="G158" i="88" s="1"/>
  <c r="G151" i="88" s="1"/>
  <c r="U150" i="88"/>
  <c r="U158" i="88" s="1"/>
  <c r="U151" i="88" s="1"/>
  <c r="N150" i="88"/>
  <c r="N158" i="88" s="1"/>
  <c r="N151" i="88" s="1"/>
  <c r="F897" i="93"/>
  <c r="F283" i="93"/>
  <c r="F271" i="93"/>
  <c r="F282" i="93"/>
  <c r="F279" i="93" s="1"/>
  <c r="G270" i="93"/>
  <c r="G264" i="93"/>
  <c r="G263" i="93"/>
  <c r="H262" i="93"/>
  <c r="G281" i="93"/>
  <c r="G276" i="93"/>
  <c r="G284" i="93" s="1"/>
  <c r="G277" i="93" s="1"/>
  <c r="G280" i="93"/>
  <c r="E279" i="93"/>
  <c r="F895" i="93"/>
  <c r="F894" i="93"/>
  <c r="G893" i="93"/>
  <c r="K758" i="93"/>
  <c r="K695" i="93"/>
  <c r="K632" i="93"/>
  <c r="K569" i="93"/>
  <c r="K506" i="93"/>
  <c r="K443" i="93"/>
  <c r="K380" i="93"/>
  <c r="K317" i="93"/>
  <c r="K254" i="93"/>
  <c r="K128" i="93"/>
  <c r="K191" i="93"/>
  <c r="AC150" i="88"/>
  <c r="AC158" i="88" s="1"/>
  <c r="AC151" i="88" s="1"/>
  <c r="H150" i="88"/>
  <c r="H158" i="88" s="1"/>
  <c r="H151" i="88" s="1"/>
  <c r="O150" i="88"/>
  <c r="O158" i="88" s="1"/>
  <c r="O151" i="88" s="1"/>
  <c r="V150" i="88"/>
  <c r="V158" i="88" s="1"/>
  <c r="V151" i="88" s="1"/>
  <c r="AE150" i="88"/>
  <c r="AE158" i="88" s="1"/>
  <c r="AE151" i="88" s="1"/>
  <c r="C150" i="88"/>
  <c r="C158" i="88" s="1"/>
  <c r="C151" i="88" s="1"/>
  <c r="J150" i="88"/>
  <c r="J158" i="88" s="1"/>
  <c r="J151" i="88" s="1"/>
  <c r="Q150" i="88"/>
  <c r="Q158" i="88" s="1"/>
  <c r="Q151" i="88" s="1"/>
  <c r="X150" i="88"/>
  <c r="X158" i="88" s="1"/>
  <c r="X151" i="88" s="1"/>
  <c r="AD216" i="88"/>
  <c r="R150" i="88"/>
  <c r="R158" i="88" s="1"/>
  <c r="R151" i="88" s="1"/>
  <c r="AF150" i="88"/>
  <c r="AF158" i="88" s="1"/>
  <c r="AF151" i="88" s="1"/>
  <c r="D150" i="88"/>
  <c r="D158" i="88" s="1"/>
  <c r="D151" i="88" s="1"/>
  <c r="K150" i="88"/>
  <c r="K158" i="88" s="1"/>
  <c r="K151" i="88" s="1"/>
  <c r="Y150" i="88"/>
  <c r="Y158" i="88" s="1"/>
  <c r="Y151" i="88" s="1"/>
  <c r="AG199" i="88"/>
  <c r="AG201" i="88"/>
  <c r="AG217" i="88"/>
  <c r="AE871" i="88"/>
  <c r="AE874" i="88"/>
  <c r="AG874" i="88" s="1"/>
  <c r="AG208" i="88"/>
  <c r="AE220" i="88"/>
  <c r="AG220" i="88" s="1"/>
  <c r="AE219" i="88"/>
  <c r="AG219" i="88" s="1"/>
  <c r="AM16" i="88"/>
  <c r="AM15" i="88"/>
  <c r="B893" i="88"/>
  <c r="B895" i="88" s="1"/>
  <c r="B275" i="88"/>
  <c r="B281" i="88"/>
  <c r="B280" i="88"/>
  <c r="B263" i="88"/>
  <c r="B264" i="88"/>
  <c r="C262" i="88"/>
  <c r="C270" i="88" s="1"/>
  <c r="C271" i="88" s="1"/>
  <c r="G895" i="93" l="1"/>
  <c r="G894" i="93"/>
  <c r="H893" i="93"/>
  <c r="G897" i="93"/>
  <c r="G283" i="93"/>
  <c r="G271" i="93"/>
  <c r="G282" i="93"/>
  <c r="G279" i="93" s="1"/>
  <c r="H281" i="93"/>
  <c r="H276" i="93"/>
  <c r="H284" i="93" s="1"/>
  <c r="H277" i="93" s="1"/>
  <c r="H280" i="93"/>
  <c r="H270" i="93"/>
  <c r="H264" i="93"/>
  <c r="H263" i="93"/>
  <c r="I262" i="93"/>
  <c r="AE216" i="88"/>
  <c r="AG216" i="88" s="1"/>
  <c r="AM20" i="88" s="1"/>
  <c r="M360" i="88" s="1"/>
  <c r="B897" i="88"/>
  <c r="B283" i="88"/>
  <c r="B282" i="88"/>
  <c r="B894" i="88"/>
  <c r="C893" i="88"/>
  <c r="C895" i="88" s="1"/>
  <c r="AG872" i="88"/>
  <c r="AG870" i="88"/>
  <c r="AG226" i="88"/>
  <c r="M742" i="88"/>
  <c r="M679" i="88"/>
  <c r="M616" i="88"/>
  <c r="M553" i="88"/>
  <c r="M490" i="88"/>
  <c r="M364" i="88"/>
  <c r="M301" i="88"/>
  <c r="M238" i="88"/>
  <c r="M175" i="88"/>
  <c r="M427" i="88"/>
  <c r="M49" i="88"/>
  <c r="M112" i="88"/>
  <c r="AG151" i="88"/>
  <c r="C281" i="88"/>
  <c r="C280" i="88"/>
  <c r="C264" i="88"/>
  <c r="D262" i="88"/>
  <c r="D270" i="88" s="1"/>
  <c r="D271" i="88" s="1"/>
  <c r="C263" i="88"/>
  <c r="AG224" i="88"/>
  <c r="I281" i="93" l="1"/>
  <c r="I276" i="93"/>
  <c r="I284" i="93" s="1"/>
  <c r="I277" i="93" s="1"/>
  <c r="I280" i="93"/>
  <c r="I270" i="93"/>
  <c r="I264" i="93"/>
  <c r="I263" i="93"/>
  <c r="J262" i="93"/>
  <c r="H895" i="93"/>
  <c r="H894" i="93"/>
  <c r="I893" i="93"/>
  <c r="H897" i="93"/>
  <c r="H282" i="93"/>
  <c r="H279" i="93" s="1"/>
  <c r="H283" i="93"/>
  <c r="H271" i="93"/>
  <c r="M234" i="88"/>
  <c r="M612" i="88"/>
  <c r="B279" i="88"/>
  <c r="M297" i="88"/>
  <c r="M738" i="88"/>
  <c r="M423" i="88"/>
  <c r="M108" i="88"/>
  <c r="M549" i="88"/>
  <c r="M45" i="88"/>
  <c r="M486" i="88"/>
  <c r="M171" i="88"/>
  <c r="M675" i="88"/>
  <c r="K737" i="88"/>
  <c r="K674" i="88"/>
  <c r="K611" i="88"/>
  <c r="K548" i="88"/>
  <c r="K485" i="88"/>
  <c r="K359" i="88"/>
  <c r="K296" i="88"/>
  <c r="K170" i="88"/>
  <c r="K44" i="88"/>
  <c r="K107" i="88"/>
  <c r="K233" i="88"/>
  <c r="K422" i="88"/>
  <c r="F135" i="88"/>
  <c r="F846" i="88" s="1"/>
  <c r="AG162" i="88"/>
  <c r="D281" i="88"/>
  <c r="D280" i="88"/>
  <c r="D264" i="88"/>
  <c r="D263" i="88"/>
  <c r="E262" i="88"/>
  <c r="E270" i="88" s="1"/>
  <c r="E271" i="88" s="1"/>
  <c r="D276" i="88"/>
  <c r="D284" i="88" s="1"/>
  <c r="D277" i="88" s="1"/>
  <c r="C894" i="88"/>
  <c r="D893" i="88"/>
  <c r="D895" i="88" s="1"/>
  <c r="M734" i="88"/>
  <c r="M671" i="88"/>
  <c r="M545" i="88"/>
  <c r="M608" i="88"/>
  <c r="M482" i="88"/>
  <c r="M356" i="88"/>
  <c r="M419" i="88"/>
  <c r="M293" i="88"/>
  <c r="M230" i="88"/>
  <c r="M41" i="88"/>
  <c r="M104" i="88"/>
  <c r="M167" i="88"/>
  <c r="C897" i="88"/>
  <c r="C282" i="88"/>
  <c r="C283" i="88"/>
  <c r="I895" i="93" l="1"/>
  <c r="I894" i="93"/>
  <c r="J893" i="93"/>
  <c r="I897" i="93"/>
  <c r="I283" i="93"/>
  <c r="I271" i="93"/>
  <c r="I282" i="93"/>
  <c r="J280" i="93"/>
  <c r="J270" i="93"/>
  <c r="J264" i="93"/>
  <c r="J263" i="93"/>
  <c r="K262" i="93"/>
  <c r="J281" i="93"/>
  <c r="I279" i="93"/>
  <c r="C279" i="88"/>
  <c r="K756" i="88"/>
  <c r="K693" i="88"/>
  <c r="K630" i="88"/>
  <c r="K567" i="88"/>
  <c r="K504" i="88"/>
  <c r="K441" i="88"/>
  <c r="K378" i="88"/>
  <c r="K315" i="88"/>
  <c r="K252" i="88"/>
  <c r="K189" i="88"/>
  <c r="K126" i="88"/>
  <c r="AG164" i="88"/>
  <c r="K63" i="88"/>
  <c r="D897" i="88"/>
  <c r="D283" i="88"/>
  <c r="D282" i="88"/>
  <c r="D894" i="88"/>
  <c r="E893" i="88"/>
  <c r="E895" i="88" s="1"/>
  <c r="E280" i="88"/>
  <c r="E264" i="88"/>
  <c r="E263" i="88"/>
  <c r="F262" i="88"/>
  <c r="F270" i="88" s="1"/>
  <c r="F271" i="88" s="1"/>
  <c r="E281" i="88"/>
  <c r="K270" i="93" l="1"/>
  <c r="K264" i="93"/>
  <c r="K263" i="93"/>
  <c r="L262" i="93"/>
  <c r="K281" i="93"/>
  <c r="K276" i="93"/>
  <c r="K284" i="93" s="1"/>
  <c r="K277" i="93" s="1"/>
  <c r="K280" i="93"/>
  <c r="J895" i="93"/>
  <c r="J894" i="93"/>
  <c r="K893" i="93"/>
  <c r="J897" i="93"/>
  <c r="J283" i="93"/>
  <c r="J271" i="93"/>
  <c r="J282" i="93"/>
  <c r="J279" i="93" s="1"/>
  <c r="D279" i="88"/>
  <c r="F264" i="88"/>
  <c r="F263" i="88"/>
  <c r="G262" i="88"/>
  <c r="G270" i="88" s="1"/>
  <c r="G271" i="88" s="1"/>
  <c r="F281" i="88"/>
  <c r="F280" i="88"/>
  <c r="K190" i="88"/>
  <c r="K64" i="88"/>
  <c r="E897" i="88"/>
  <c r="E282" i="88"/>
  <c r="E283" i="88"/>
  <c r="F893" i="88"/>
  <c r="F895" i="88" s="1"/>
  <c r="E894" i="88"/>
  <c r="K895" i="93" l="1"/>
  <c r="K894" i="93"/>
  <c r="L893" i="93"/>
  <c r="L281" i="93"/>
  <c r="L276" i="93"/>
  <c r="L284" i="93" s="1"/>
  <c r="L277" i="93" s="1"/>
  <c r="L280" i="93"/>
  <c r="L270" i="93"/>
  <c r="L264" i="93"/>
  <c r="L263" i="93"/>
  <c r="M262" i="93"/>
  <c r="K897" i="93"/>
  <c r="K283" i="93"/>
  <c r="K271" i="93"/>
  <c r="K282" i="93"/>
  <c r="K279" i="93" s="1"/>
  <c r="E279" i="88"/>
  <c r="K757" i="88"/>
  <c r="K694" i="88"/>
  <c r="K631" i="88"/>
  <c r="K568" i="88"/>
  <c r="K505" i="88"/>
  <c r="K442" i="88"/>
  <c r="K379" i="88"/>
  <c r="K316" i="88"/>
  <c r="K253" i="88"/>
  <c r="K127" i="88"/>
  <c r="K65" i="88"/>
  <c r="F894" i="88"/>
  <c r="G893" i="88"/>
  <c r="G895" i="88" s="1"/>
  <c r="G276" i="88"/>
  <c r="G284" i="88" s="1"/>
  <c r="G277" i="88" s="1"/>
  <c r="G280" i="88"/>
  <c r="G281" i="88"/>
  <c r="G263" i="88"/>
  <c r="G264" i="88"/>
  <c r="H262" i="88"/>
  <c r="H270" i="88" s="1"/>
  <c r="H271" i="88" s="1"/>
  <c r="F897" i="88"/>
  <c r="F282" i="88"/>
  <c r="F283" i="88"/>
  <c r="L897" i="93" l="1"/>
  <c r="L282" i="93"/>
  <c r="L283" i="93"/>
  <c r="L271" i="93"/>
  <c r="L895" i="93"/>
  <c r="L894" i="93"/>
  <c r="M893" i="93"/>
  <c r="M281" i="93"/>
  <c r="M276" i="93"/>
  <c r="M284" i="93" s="1"/>
  <c r="M277" i="93" s="1"/>
  <c r="M280" i="93"/>
  <c r="M270" i="93"/>
  <c r="M264" i="93"/>
  <c r="M263" i="93"/>
  <c r="N262" i="93"/>
  <c r="L279" i="93"/>
  <c r="F279" i="88"/>
  <c r="H276" i="88"/>
  <c r="H284" i="88" s="1"/>
  <c r="H277" i="88" s="1"/>
  <c r="H264" i="88"/>
  <c r="H263" i="88"/>
  <c r="I262" i="88"/>
  <c r="I270" i="88" s="1"/>
  <c r="I271" i="88" s="1"/>
  <c r="H280" i="88"/>
  <c r="H281" i="88"/>
  <c r="G894" i="88"/>
  <c r="H893" i="88"/>
  <c r="H895" i="88" s="1"/>
  <c r="G897" i="88"/>
  <c r="G283" i="88"/>
  <c r="G282" i="88"/>
  <c r="K758" i="88"/>
  <c r="K632" i="88"/>
  <c r="K695" i="88"/>
  <c r="K569" i="88"/>
  <c r="K506" i="88"/>
  <c r="K380" i="88"/>
  <c r="K443" i="88"/>
  <c r="K254" i="88"/>
  <c r="K317" i="88"/>
  <c r="K128" i="88"/>
  <c r="K191" i="88"/>
  <c r="M897" i="93" l="1"/>
  <c r="M283" i="93"/>
  <c r="M271" i="93"/>
  <c r="M282" i="93"/>
  <c r="M895" i="93"/>
  <c r="M894" i="93"/>
  <c r="N893" i="93"/>
  <c r="N280" i="93"/>
  <c r="N270" i="93"/>
  <c r="N264" i="93"/>
  <c r="N263" i="93"/>
  <c r="O262" i="93"/>
  <c r="N281" i="93"/>
  <c r="N276" i="93"/>
  <c r="N284" i="93" s="1"/>
  <c r="N277" i="93" s="1"/>
  <c r="M279" i="93"/>
  <c r="G279" i="88"/>
  <c r="I281" i="88"/>
  <c r="I264" i="88"/>
  <c r="I263" i="88"/>
  <c r="J262" i="88"/>
  <c r="J270" i="88" s="1"/>
  <c r="J271" i="88" s="1"/>
  <c r="I280" i="88"/>
  <c r="H894" i="88"/>
  <c r="I893" i="88"/>
  <c r="I895" i="88" s="1"/>
  <c r="H897" i="88"/>
  <c r="H283" i="88"/>
  <c r="H282" i="88"/>
  <c r="O270" i="93" l="1"/>
  <c r="O264" i="93"/>
  <c r="O263" i="93"/>
  <c r="P262" i="93"/>
  <c r="O281" i="93"/>
  <c r="O276" i="93"/>
  <c r="O284" i="93" s="1"/>
  <c r="O277" i="93" s="1"/>
  <c r="O280" i="93"/>
  <c r="N895" i="93"/>
  <c r="N894" i="93"/>
  <c r="O893" i="93"/>
  <c r="N897" i="93"/>
  <c r="N283" i="93"/>
  <c r="N271" i="93"/>
  <c r="N282" i="93"/>
  <c r="N279" i="93" s="1"/>
  <c r="H279" i="88"/>
  <c r="J281" i="88"/>
  <c r="J280" i="88"/>
  <c r="J264" i="88"/>
  <c r="J263" i="88"/>
  <c r="K262" i="88"/>
  <c r="K270" i="88" s="1"/>
  <c r="K271" i="88" s="1"/>
  <c r="I894" i="88"/>
  <c r="J893" i="88"/>
  <c r="J895" i="88" s="1"/>
  <c r="I897" i="88"/>
  <c r="I283" i="88"/>
  <c r="I282" i="88"/>
  <c r="P281" i="93" l="1"/>
  <c r="P276" i="93"/>
  <c r="P284" i="93" s="1"/>
  <c r="P277" i="93" s="1"/>
  <c r="P280" i="93"/>
  <c r="P270" i="93"/>
  <c r="P264" i="93"/>
  <c r="P263" i="93"/>
  <c r="Q262" i="93"/>
  <c r="O895" i="93"/>
  <c r="O894" i="93"/>
  <c r="P893" i="93"/>
  <c r="O897" i="93"/>
  <c r="O283" i="93"/>
  <c r="O271" i="93"/>
  <c r="O282" i="93"/>
  <c r="O279" i="93" s="1"/>
  <c r="I279" i="88"/>
  <c r="J894" i="88"/>
  <c r="K893" i="88"/>
  <c r="K895" i="88" s="1"/>
  <c r="K281" i="88"/>
  <c r="K280" i="88"/>
  <c r="K276" i="88"/>
  <c r="K284" i="88" s="1"/>
  <c r="K277" i="88" s="1"/>
  <c r="K263" i="88"/>
  <c r="K264" i="88"/>
  <c r="L262" i="88"/>
  <c r="L270" i="88" s="1"/>
  <c r="L271" i="88" s="1"/>
  <c r="J897" i="88"/>
  <c r="J283" i="88"/>
  <c r="J282" i="88"/>
  <c r="P895" i="93" l="1"/>
  <c r="P894" i="93"/>
  <c r="Q893" i="93"/>
  <c r="P897" i="93"/>
  <c r="P282" i="93"/>
  <c r="P283" i="93"/>
  <c r="P271" i="93"/>
  <c r="Q281" i="93"/>
  <c r="Q280" i="93"/>
  <c r="Q270" i="93"/>
  <c r="Q264" i="93"/>
  <c r="Q263" i="93"/>
  <c r="R262" i="93"/>
  <c r="P279" i="93"/>
  <c r="J279" i="88"/>
  <c r="K897" i="88"/>
  <c r="K282" i="88"/>
  <c r="K283" i="88"/>
  <c r="L281" i="88"/>
  <c r="L280" i="88"/>
  <c r="L264" i="88"/>
  <c r="L263" i="88"/>
  <c r="M262" i="88"/>
  <c r="M270" i="88" s="1"/>
  <c r="M271" i="88" s="1"/>
  <c r="K894" i="88"/>
  <c r="L893" i="88"/>
  <c r="L895" i="88" s="1"/>
  <c r="R280" i="93" l="1"/>
  <c r="R270" i="93"/>
  <c r="R264" i="93"/>
  <c r="R263" i="93"/>
  <c r="S262" i="93"/>
  <c r="R281" i="93"/>
  <c r="R276" i="93"/>
  <c r="R284" i="93" s="1"/>
  <c r="R277" i="93" s="1"/>
  <c r="Q897" i="93"/>
  <c r="Q283" i="93"/>
  <c r="Q271" i="93"/>
  <c r="Q282" i="93"/>
  <c r="Q895" i="93"/>
  <c r="Q894" i="93"/>
  <c r="R893" i="93"/>
  <c r="Q279" i="93"/>
  <c r="K279" i="88"/>
  <c r="L894" i="88"/>
  <c r="M893" i="88"/>
  <c r="M895" i="88" s="1"/>
  <c r="M280" i="88"/>
  <c r="M264" i="88"/>
  <c r="M263" i="88"/>
  <c r="N262" i="88"/>
  <c r="N270" i="88" s="1"/>
  <c r="N271" i="88" s="1"/>
  <c r="M281" i="88"/>
  <c r="L897" i="88"/>
  <c r="L283" i="88"/>
  <c r="L282" i="88"/>
  <c r="R897" i="93" l="1"/>
  <c r="R283" i="93"/>
  <c r="R271" i="93"/>
  <c r="R282" i="93"/>
  <c r="R279" i="93" s="1"/>
  <c r="R895" i="93"/>
  <c r="R894" i="93"/>
  <c r="S893" i="93"/>
  <c r="S270" i="93"/>
  <c r="S264" i="93"/>
  <c r="S263" i="93"/>
  <c r="T262" i="93"/>
  <c r="S281" i="93"/>
  <c r="S276" i="93"/>
  <c r="S284" i="93" s="1"/>
  <c r="S277" i="93" s="1"/>
  <c r="S280" i="93"/>
  <c r="L279" i="88"/>
  <c r="M897" i="88"/>
  <c r="M283" i="88"/>
  <c r="M282" i="88"/>
  <c r="N893" i="88"/>
  <c r="N895" i="88" s="1"/>
  <c r="M894" i="88"/>
  <c r="N264" i="88"/>
  <c r="N263" i="88"/>
  <c r="O262" i="88"/>
  <c r="O270" i="88" s="1"/>
  <c r="O271" i="88" s="1"/>
  <c r="N276" i="88"/>
  <c r="N284" i="88" s="1"/>
  <c r="N277" i="88" s="1"/>
  <c r="N281" i="88"/>
  <c r="N280" i="88"/>
  <c r="T281" i="93" l="1"/>
  <c r="T276" i="93"/>
  <c r="T284" i="93" s="1"/>
  <c r="T277" i="93" s="1"/>
  <c r="T280" i="93"/>
  <c r="T270" i="93"/>
  <c r="T264" i="93"/>
  <c r="T263" i="93"/>
  <c r="U262" i="93"/>
  <c r="S895" i="93"/>
  <c r="S894" i="93"/>
  <c r="T893" i="93"/>
  <c r="S897" i="93"/>
  <c r="S283" i="93"/>
  <c r="S271" i="93"/>
  <c r="S282" i="93"/>
  <c r="S279" i="93" s="1"/>
  <c r="M279" i="88"/>
  <c r="N894" i="88"/>
  <c r="O893" i="88"/>
  <c r="O895" i="88" s="1"/>
  <c r="O276" i="88"/>
  <c r="O284" i="88" s="1"/>
  <c r="O277" i="88" s="1"/>
  <c r="O281" i="88"/>
  <c r="O280" i="88"/>
  <c r="P262" i="88"/>
  <c r="P270" i="88" s="1"/>
  <c r="P271" i="88" s="1"/>
  <c r="O263" i="88"/>
  <c r="O264" i="88"/>
  <c r="N897" i="88"/>
  <c r="N282" i="88"/>
  <c r="N283" i="88"/>
  <c r="T897" i="93" l="1"/>
  <c r="T282" i="93"/>
  <c r="T283" i="93"/>
  <c r="T271" i="93"/>
  <c r="U281" i="93"/>
  <c r="U276" i="93"/>
  <c r="U284" i="93" s="1"/>
  <c r="U277" i="93" s="1"/>
  <c r="U280" i="93"/>
  <c r="U270" i="93"/>
  <c r="U264" i="93"/>
  <c r="U263" i="93"/>
  <c r="V262" i="93"/>
  <c r="T279" i="93"/>
  <c r="T895" i="93"/>
  <c r="T894" i="93"/>
  <c r="U893" i="93"/>
  <c r="N279" i="88"/>
  <c r="O894" i="88"/>
  <c r="P893" i="88"/>
  <c r="P895" i="88" s="1"/>
  <c r="P280" i="88"/>
  <c r="P264" i="88"/>
  <c r="P263" i="88"/>
  <c r="Q262" i="88"/>
  <c r="Q270" i="88" s="1"/>
  <c r="Q271" i="88" s="1"/>
  <c r="P281" i="88"/>
  <c r="O897" i="88"/>
  <c r="O283" i="88"/>
  <c r="O282" i="88"/>
  <c r="U897" i="93" l="1"/>
  <c r="U283" i="93"/>
  <c r="U271" i="93"/>
  <c r="U282" i="93"/>
  <c r="U279" i="93" s="1"/>
  <c r="U895" i="93"/>
  <c r="U894" i="93"/>
  <c r="V893" i="93"/>
  <c r="V280" i="93"/>
  <c r="V270" i="93"/>
  <c r="V264" i="93"/>
  <c r="V263" i="93"/>
  <c r="W262" i="93"/>
  <c r="V281" i="93"/>
  <c r="V276" i="93"/>
  <c r="V284" i="93" s="1"/>
  <c r="V277" i="93" s="1"/>
  <c r="O279" i="88"/>
  <c r="Q281" i="88"/>
  <c r="Q264" i="88"/>
  <c r="R262" i="88"/>
  <c r="R270" i="88" s="1"/>
  <c r="R271" i="88" s="1"/>
  <c r="Q263" i="88"/>
  <c r="Q280" i="88"/>
  <c r="P894" i="88"/>
  <c r="Q893" i="88"/>
  <c r="Q895" i="88" s="1"/>
  <c r="P897" i="88"/>
  <c r="P283" i="88"/>
  <c r="P282" i="88"/>
  <c r="V895" i="93" l="1"/>
  <c r="V894" i="93"/>
  <c r="W893" i="93"/>
  <c r="W270" i="93"/>
  <c r="W264" i="93"/>
  <c r="W263" i="93"/>
  <c r="X262" i="93"/>
  <c r="W281" i="93"/>
  <c r="W276" i="93"/>
  <c r="W284" i="93" s="1"/>
  <c r="W277" i="93" s="1"/>
  <c r="W280" i="93"/>
  <c r="V897" i="93"/>
  <c r="V283" i="93"/>
  <c r="V271" i="93"/>
  <c r="V282" i="93"/>
  <c r="V279" i="93" s="1"/>
  <c r="P279" i="88"/>
  <c r="R281" i="88"/>
  <c r="R280" i="88"/>
  <c r="R264" i="88"/>
  <c r="R263" i="88"/>
  <c r="S262" i="88"/>
  <c r="S270" i="88" s="1"/>
  <c r="S271" i="88" s="1"/>
  <c r="R276" i="88"/>
  <c r="R284" i="88" s="1"/>
  <c r="R277" i="88" s="1"/>
  <c r="Q897" i="88"/>
  <c r="Q283" i="88"/>
  <c r="Q282" i="88"/>
  <c r="Q894" i="88"/>
  <c r="R893" i="88"/>
  <c r="R895" i="88" s="1"/>
  <c r="X281" i="93" l="1"/>
  <c r="X280" i="93"/>
  <c r="X270" i="93"/>
  <c r="X264" i="93"/>
  <c r="X263" i="93"/>
  <c r="Y262" i="93"/>
  <c r="W895" i="93"/>
  <c r="W894" i="93"/>
  <c r="X893" i="93"/>
  <c r="W897" i="93"/>
  <c r="W283" i="93"/>
  <c r="W271" i="93"/>
  <c r="W282" i="93"/>
  <c r="W279" i="93" s="1"/>
  <c r="Q279" i="88"/>
  <c r="S281" i="88"/>
  <c r="S280" i="88"/>
  <c r="S264" i="88"/>
  <c r="S263" i="88"/>
  <c r="T262" i="88"/>
  <c r="T270" i="88" s="1"/>
  <c r="T271" i="88" s="1"/>
  <c r="S893" i="88"/>
  <c r="S895" i="88" s="1"/>
  <c r="R894" i="88"/>
  <c r="R897" i="88"/>
  <c r="R283" i="88"/>
  <c r="R282" i="88"/>
  <c r="Y281" i="93" l="1"/>
  <c r="Y276" i="93"/>
  <c r="Y284" i="93" s="1"/>
  <c r="Y277" i="93" s="1"/>
  <c r="Y280" i="93"/>
  <c r="Y270" i="93"/>
  <c r="Y264" i="93"/>
  <c r="Y263" i="93"/>
  <c r="Z262" i="93"/>
  <c r="X895" i="93"/>
  <c r="X894" i="93"/>
  <c r="Y893" i="93"/>
  <c r="X279" i="93"/>
  <c r="X897" i="93"/>
  <c r="X282" i="93"/>
  <c r="X283" i="93"/>
  <c r="X271" i="93"/>
  <c r="R279" i="88"/>
  <c r="S897" i="88"/>
  <c r="S282" i="88"/>
  <c r="S283" i="88"/>
  <c r="S894" i="88"/>
  <c r="T893" i="88"/>
  <c r="T895" i="88" s="1"/>
  <c r="T281" i="88"/>
  <c r="T280" i="88"/>
  <c r="T264" i="88"/>
  <c r="T263" i="88"/>
  <c r="U262" i="88"/>
  <c r="U270" i="88" s="1"/>
  <c r="U271" i="88" s="1"/>
  <c r="Y895" i="93" l="1"/>
  <c r="Y894" i="93"/>
  <c r="Z893" i="93"/>
  <c r="Z280" i="93"/>
  <c r="Z270" i="93"/>
  <c r="Z264" i="93"/>
  <c r="Z263" i="93"/>
  <c r="AA262" i="93"/>
  <c r="Z281" i="93"/>
  <c r="Z276" i="93"/>
  <c r="Z284" i="93" s="1"/>
  <c r="Z277" i="93" s="1"/>
  <c r="Y897" i="93"/>
  <c r="Y283" i="93"/>
  <c r="Y271" i="93"/>
  <c r="Y282" i="93"/>
  <c r="Y279" i="93" s="1"/>
  <c r="S279" i="88"/>
  <c r="T894" i="88"/>
  <c r="U893" i="88"/>
  <c r="U895" i="88" s="1"/>
  <c r="U280" i="88"/>
  <c r="U264" i="88"/>
  <c r="U263" i="88"/>
  <c r="V262" i="88"/>
  <c r="V270" i="88" s="1"/>
  <c r="V271" i="88" s="1"/>
  <c r="U276" i="88"/>
  <c r="U284" i="88" s="1"/>
  <c r="U277" i="88" s="1"/>
  <c r="U281" i="88"/>
  <c r="T897" i="88"/>
  <c r="T283" i="88"/>
  <c r="T282" i="88"/>
  <c r="Z897" i="93" l="1"/>
  <c r="Z283" i="93"/>
  <c r="Z271" i="93"/>
  <c r="Z282" i="93"/>
  <c r="Z895" i="93"/>
  <c r="Z894" i="93"/>
  <c r="AA893" i="93"/>
  <c r="AA270" i="93"/>
  <c r="AA264" i="93"/>
  <c r="AA263" i="93"/>
  <c r="AB262" i="93"/>
  <c r="AA281" i="93"/>
  <c r="AA276" i="93"/>
  <c r="AA284" i="93" s="1"/>
  <c r="AA277" i="93" s="1"/>
  <c r="AA280" i="93"/>
  <c r="Z279" i="93"/>
  <c r="T279" i="88"/>
  <c r="U897" i="88"/>
  <c r="U282" i="88"/>
  <c r="U283" i="88"/>
  <c r="U894" i="88"/>
  <c r="V893" i="88"/>
  <c r="V895" i="88" s="1"/>
  <c r="V264" i="88"/>
  <c r="V263" i="88"/>
  <c r="W262" i="88"/>
  <c r="W270" i="88" s="1"/>
  <c r="W271" i="88" s="1"/>
  <c r="V276" i="88"/>
  <c r="V284" i="88" s="1"/>
  <c r="V277" i="88" s="1"/>
  <c r="V281" i="88"/>
  <c r="V280" i="88"/>
  <c r="AA897" i="93" l="1"/>
  <c r="AA283" i="93"/>
  <c r="AA271" i="93"/>
  <c r="AA282" i="93"/>
  <c r="AA279" i="93" s="1"/>
  <c r="AB281" i="93"/>
  <c r="AB276" i="93"/>
  <c r="AB284" i="93" s="1"/>
  <c r="AB277" i="93" s="1"/>
  <c r="AB280" i="93"/>
  <c r="AB270" i="93"/>
  <c r="AB264" i="93"/>
  <c r="AB263" i="93"/>
  <c r="AC262" i="93"/>
  <c r="AA895" i="93"/>
  <c r="AA894" i="93"/>
  <c r="AB893" i="93"/>
  <c r="U279" i="88"/>
  <c r="V894" i="88"/>
  <c r="W893" i="88"/>
  <c r="W895" i="88" s="1"/>
  <c r="W280" i="88"/>
  <c r="W281" i="88"/>
  <c r="W264" i="88"/>
  <c r="X262" i="88"/>
  <c r="X270" i="88" s="1"/>
  <c r="X271" i="88" s="1"/>
  <c r="W263" i="88"/>
  <c r="V897" i="88"/>
  <c r="V282" i="88"/>
  <c r="V283" i="88"/>
  <c r="AB895" i="93" l="1"/>
  <c r="AB894" i="93"/>
  <c r="AC893" i="93"/>
  <c r="AC281" i="93"/>
  <c r="AC276" i="93"/>
  <c r="AC284" i="93" s="1"/>
  <c r="AC277" i="93" s="1"/>
  <c r="AC280" i="93"/>
  <c r="AC270" i="93"/>
  <c r="AC264" i="93"/>
  <c r="AC263" i="93"/>
  <c r="AD262" i="93"/>
  <c r="AB897" i="93"/>
  <c r="AB282" i="93"/>
  <c r="AB279" i="93" s="1"/>
  <c r="AB283" i="93"/>
  <c r="AB271" i="93"/>
  <c r="V279" i="88"/>
  <c r="W897" i="88"/>
  <c r="W283" i="88"/>
  <c r="W282" i="88"/>
  <c r="W894" i="88"/>
  <c r="X893" i="88"/>
  <c r="X895" i="88" s="1"/>
  <c r="X280" i="88"/>
  <c r="X281" i="88"/>
  <c r="Y262" i="88"/>
  <c r="Y270" i="88" s="1"/>
  <c r="Y271" i="88" s="1"/>
  <c r="X264" i="88"/>
  <c r="X263" i="88"/>
  <c r="AC897" i="93" l="1"/>
  <c r="AC283" i="93"/>
  <c r="AC271" i="93"/>
  <c r="AC282" i="93"/>
  <c r="AC895" i="93"/>
  <c r="AC894" i="93"/>
  <c r="AD893" i="93"/>
  <c r="AD280" i="93"/>
  <c r="AD270" i="93"/>
  <c r="AD264" i="93"/>
  <c r="AD263" i="93"/>
  <c r="AE262" i="93"/>
  <c r="AD281" i="93"/>
  <c r="AD276" i="93"/>
  <c r="AD284" i="93" s="1"/>
  <c r="AD277" i="93" s="1"/>
  <c r="AC279" i="93"/>
  <c r="W279" i="88"/>
  <c r="X897" i="88"/>
  <c r="X283" i="88"/>
  <c r="X282" i="88"/>
  <c r="Y281" i="88"/>
  <c r="Y276" i="88"/>
  <c r="Y284" i="88" s="1"/>
  <c r="Y277" i="88" s="1"/>
  <c r="Z262" i="88"/>
  <c r="Z270" i="88" s="1"/>
  <c r="Z271" i="88" s="1"/>
  <c r="Y263" i="88"/>
  <c r="Y264" i="88"/>
  <c r="Y280" i="88"/>
  <c r="X894" i="88"/>
  <c r="Y893" i="88"/>
  <c r="Y895" i="88" s="1"/>
  <c r="AE270" i="93" l="1"/>
  <c r="AE264" i="93"/>
  <c r="AE263" i="93"/>
  <c r="AF262" i="93"/>
  <c r="AE281" i="93"/>
  <c r="AE280" i="93"/>
  <c r="AD895" i="93"/>
  <c r="AD894" i="93"/>
  <c r="AE893" i="93"/>
  <c r="AD897" i="93"/>
  <c r="AD283" i="93"/>
  <c r="AD271" i="93"/>
  <c r="AD282" i="93"/>
  <c r="AD279" i="93" s="1"/>
  <c r="X279" i="88"/>
  <c r="Y897" i="88"/>
  <c r="Y283" i="88"/>
  <c r="Y282" i="88"/>
  <c r="Z281" i="88"/>
  <c r="Z280" i="88"/>
  <c r="Z264" i="88"/>
  <c r="Z263" i="88"/>
  <c r="AA262" i="88"/>
  <c r="AA270" i="88" s="1"/>
  <c r="AA271" i="88" s="1"/>
  <c r="Y894" i="88"/>
  <c r="Z893" i="88"/>
  <c r="Z895" i="88" s="1"/>
  <c r="B325" i="93" l="1"/>
  <c r="AF281" i="93"/>
  <c r="AG281" i="93" s="1"/>
  <c r="AF276" i="93"/>
  <c r="AF284" i="93" s="1"/>
  <c r="AF277" i="93" s="1"/>
  <c r="AF275" i="93"/>
  <c r="AF280" i="93"/>
  <c r="AF270" i="93"/>
  <c r="AF264" i="93"/>
  <c r="AF263" i="93"/>
  <c r="AE895" i="93"/>
  <c r="AE894" i="93"/>
  <c r="AF893" i="93"/>
  <c r="AE897" i="93"/>
  <c r="AE283" i="93"/>
  <c r="AE279" i="93" s="1"/>
  <c r="AE271" i="93"/>
  <c r="AE282" i="93"/>
  <c r="Y279" i="88"/>
  <c r="Z894" i="88"/>
  <c r="AA893" i="88"/>
  <c r="AA895" i="88" s="1"/>
  <c r="Z897" i="88"/>
  <c r="Z283" i="88"/>
  <c r="Z282" i="88"/>
  <c r="AA281" i="88"/>
  <c r="AA280" i="88"/>
  <c r="AA263" i="88"/>
  <c r="AA264" i="88"/>
  <c r="AB262" i="88"/>
  <c r="AB270" i="88" s="1"/>
  <c r="AB271" i="88" s="1"/>
  <c r="AG264" i="93" l="1"/>
  <c r="AG262" i="93"/>
  <c r="AG280" i="93"/>
  <c r="B916" i="93"/>
  <c r="B327" i="93"/>
  <c r="B326" i="93"/>
  <c r="B344" i="93"/>
  <c r="B343" i="93"/>
  <c r="B338" i="93"/>
  <c r="B339" i="93" s="1"/>
  <c r="B347" i="93" s="1"/>
  <c r="B340" i="93" s="1"/>
  <c r="B333" i="93"/>
  <c r="C325" i="93"/>
  <c r="AF897" i="93"/>
  <c r="AG897" i="93" s="1"/>
  <c r="AF282" i="93"/>
  <c r="AG282" i="93" s="1"/>
  <c r="AF283" i="93"/>
  <c r="AG283" i="93" s="1"/>
  <c r="AF271" i="93"/>
  <c r="AG271" i="93" s="1"/>
  <c r="AN15" i="93"/>
  <c r="AN16" i="93"/>
  <c r="AF895" i="93"/>
  <c r="AF894" i="93"/>
  <c r="Z213" i="93"/>
  <c r="Z221" i="93" s="1"/>
  <c r="Z214" i="93" s="1"/>
  <c r="L213" i="93"/>
  <c r="L221" i="93" s="1"/>
  <c r="L214" i="93" s="1"/>
  <c r="S213" i="93"/>
  <c r="S221" i="93" s="1"/>
  <c r="S214" i="93" s="1"/>
  <c r="E213" i="93"/>
  <c r="E221" i="93" s="1"/>
  <c r="E214" i="93" s="1"/>
  <c r="AG214" i="93" s="1"/>
  <c r="Z279" i="88"/>
  <c r="AB281" i="88"/>
  <c r="AB280" i="88"/>
  <c r="AB264" i="88"/>
  <c r="AB263" i="88"/>
  <c r="AC262" i="88"/>
  <c r="AC270" i="88" s="1"/>
  <c r="AC271" i="88" s="1"/>
  <c r="AB276" i="88"/>
  <c r="AB284" i="88" s="1"/>
  <c r="AB277" i="88" s="1"/>
  <c r="AA897" i="88"/>
  <c r="AA282" i="88"/>
  <c r="AA283" i="88"/>
  <c r="AA894" i="88"/>
  <c r="AB893" i="88"/>
  <c r="AB895" i="88" s="1"/>
  <c r="AG893" i="93" l="1"/>
  <c r="AG895" i="93"/>
  <c r="B920" i="93"/>
  <c r="B346" i="93"/>
  <c r="B345" i="93"/>
  <c r="B334" i="93"/>
  <c r="AF279" i="93"/>
  <c r="AG279" i="93" s="1"/>
  <c r="AN20" i="93" s="1"/>
  <c r="O742" i="93"/>
  <c r="O679" i="93"/>
  <c r="O616" i="93"/>
  <c r="O553" i="93"/>
  <c r="O490" i="93"/>
  <c r="O427" i="93"/>
  <c r="O364" i="93"/>
  <c r="O301" i="93"/>
  <c r="O238" i="93"/>
  <c r="O175" i="93"/>
  <c r="O112" i="93"/>
  <c r="O49" i="93"/>
  <c r="B342" i="93"/>
  <c r="M737" i="93"/>
  <c r="M674" i="93"/>
  <c r="M611" i="93"/>
  <c r="M548" i="93"/>
  <c r="M485" i="93"/>
  <c r="M422" i="93"/>
  <c r="M359" i="93"/>
  <c r="M296" i="93"/>
  <c r="M233" i="93"/>
  <c r="M170" i="93"/>
  <c r="M107" i="93"/>
  <c r="M44" i="93"/>
  <c r="F198" i="93"/>
  <c r="F869" i="93" s="1"/>
  <c r="AG225" i="93"/>
  <c r="AG287" i="93"/>
  <c r="C344" i="93"/>
  <c r="C343" i="93"/>
  <c r="C333" i="93"/>
  <c r="C339" i="93"/>
  <c r="C347" i="93" s="1"/>
  <c r="C340" i="93" s="1"/>
  <c r="D325" i="93"/>
  <c r="C327" i="93"/>
  <c r="C326" i="93"/>
  <c r="B917" i="93"/>
  <c r="C916" i="93"/>
  <c r="B918" i="93"/>
  <c r="AG289" i="93"/>
  <c r="AA279" i="88"/>
  <c r="AB894" i="88"/>
  <c r="AC893" i="88"/>
  <c r="AC895" i="88" s="1"/>
  <c r="AB897" i="88"/>
  <c r="AB283" i="88"/>
  <c r="AB282" i="88"/>
  <c r="AC280" i="88"/>
  <c r="AC264" i="88"/>
  <c r="AC263" i="88"/>
  <c r="AD262" i="88"/>
  <c r="AD270" i="88" s="1"/>
  <c r="AD271" i="88" s="1"/>
  <c r="AC276" i="88"/>
  <c r="AC284" i="88" s="1"/>
  <c r="AC277" i="88" s="1"/>
  <c r="AC281" i="88"/>
  <c r="D339" i="93" l="1"/>
  <c r="D347" i="93" s="1"/>
  <c r="D340" i="93" s="1"/>
  <c r="D327" i="93"/>
  <c r="D326" i="93"/>
  <c r="E325" i="93"/>
  <c r="D344" i="93"/>
  <c r="D343" i="93"/>
  <c r="D333" i="93"/>
  <c r="O734" i="93"/>
  <c r="O671" i="93"/>
  <c r="O608" i="93"/>
  <c r="O545" i="93"/>
  <c r="O482" i="93"/>
  <c r="O419" i="93"/>
  <c r="O356" i="93"/>
  <c r="O293" i="93"/>
  <c r="O230" i="93"/>
  <c r="O167" i="93"/>
  <c r="O104" i="93"/>
  <c r="O41" i="93"/>
  <c r="C920" i="93"/>
  <c r="C346" i="93"/>
  <c r="C345" i="93"/>
  <c r="C334" i="93"/>
  <c r="O738" i="93"/>
  <c r="O675" i="93"/>
  <c r="O612" i="93"/>
  <c r="O549" i="93"/>
  <c r="O486" i="93"/>
  <c r="O423" i="93"/>
  <c r="O360" i="93"/>
  <c r="O297" i="93"/>
  <c r="O234" i="93"/>
  <c r="O171" i="93"/>
  <c r="O108" i="93"/>
  <c r="O45" i="93"/>
  <c r="C918" i="93"/>
  <c r="C917" i="93"/>
  <c r="D916" i="93"/>
  <c r="M756" i="93"/>
  <c r="M693" i="93"/>
  <c r="M630" i="93"/>
  <c r="M567" i="93"/>
  <c r="M504" i="93"/>
  <c r="M441" i="93"/>
  <c r="M378" i="93"/>
  <c r="M315" i="93"/>
  <c r="M252" i="93"/>
  <c r="AG227" i="93"/>
  <c r="M126" i="93"/>
  <c r="M63" i="93"/>
  <c r="M189" i="93"/>
  <c r="AB279" i="88"/>
  <c r="AD264" i="88"/>
  <c r="AD263" i="88"/>
  <c r="AE262" i="88"/>
  <c r="AE270" i="88" s="1"/>
  <c r="AE271" i="88" s="1"/>
  <c r="AD281" i="88"/>
  <c r="AD280" i="88"/>
  <c r="AC894" i="88"/>
  <c r="AD893" i="88"/>
  <c r="AD895" i="88" s="1"/>
  <c r="AC897" i="88"/>
  <c r="AC283" i="88"/>
  <c r="AC282" i="88"/>
  <c r="C342" i="93" l="1"/>
  <c r="E344" i="93"/>
  <c r="E343" i="93"/>
  <c r="E333" i="93"/>
  <c r="F325" i="93"/>
  <c r="E327" i="93"/>
  <c r="E326" i="93"/>
  <c r="E339" i="93"/>
  <c r="E347" i="93" s="1"/>
  <c r="E340" i="93" s="1"/>
  <c r="D918" i="93"/>
  <c r="E916" i="93"/>
  <c r="D917" i="93"/>
  <c r="D920" i="93"/>
  <c r="D346" i="93"/>
  <c r="D345" i="93"/>
  <c r="D334" i="93"/>
  <c r="M64" i="93"/>
  <c r="M190" i="93"/>
  <c r="AC279" i="88"/>
  <c r="AE264" i="88"/>
  <c r="AE263" i="88"/>
  <c r="AF262" i="88"/>
  <c r="AF270" i="88" s="1"/>
  <c r="AF271" i="88" s="1"/>
  <c r="AE281" i="88"/>
  <c r="AE280" i="88"/>
  <c r="AD894" i="88"/>
  <c r="AE893" i="88"/>
  <c r="AE895" i="88" s="1"/>
  <c r="AD897" i="88"/>
  <c r="AD282" i="88"/>
  <c r="AD283" i="88"/>
  <c r="F916" i="93" l="1"/>
  <c r="E917" i="93"/>
  <c r="E918" i="93"/>
  <c r="D342" i="93"/>
  <c r="F327" i="93"/>
  <c r="F326" i="93"/>
  <c r="F339" i="93"/>
  <c r="F347" i="93" s="1"/>
  <c r="F340" i="93" s="1"/>
  <c r="F344" i="93"/>
  <c r="F343" i="93"/>
  <c r="F333" i="93"/>
  <c r="G325" i="93"/>
  <c r="E920" i="93"/>
  <c r="E346" i="93"/>
  <c r="E345" i="93"/>
  <c r="E334" i="93"/>
  <c r="M757" i="93"/>
  <c r="M694" i="93"/>
  <c r="M631" i="93"/>
  <c r="M568" i="93"/>
  <c r="M505" i="93"/>
  <c r="M442" i="93"/>
  <c r="M379" i="93"/>
  <c r="M316" i="93"/>
  <c r="M253" i="93"/>
  <c r="M127" i="93"/>
  <c r="M65" i="93"/>
  <c r="E342" i="93"/>
  <c r="AD279" i="88"/>
  <c r="AE897" i="88"/>
  <c r="AE283" i="88"/>
  <c r="AE282" i="88"/>
  <c r="B325" i="88"/>
  <c r="B333" i="88" s="1"/>
  <c r="B334" i="88" s="1"/>
  <c r="AF275" i="88"/>
  <c r="AF276" i="88" s="1"/>
  <c r="AF284" i="88" s="1"/>
  <c r="AF277" i="88" s="1"/>
  <c r="AF280" i="88"/>
  <c r="AF264" i="88"/>
  <c r="AF263" i="88"/>
  <c r="AF281" i="88"/>
  <c r="AG281" i="88" s="1"/>
  <c r="AE894" i="88"/>
  <c r="AF893" i="88"/>
  <c r="AF895" i="88" s="1"/>
  <c r="D213" i="88" l="1"/>
  <c r="D221" i="88" s="1"/>
  <c r="D214" i="88" s="1"/>
  <c r="K213" i="88"/>
  <c r="K221" i="88" s="1"/>
  <c r="K214" i="88" s="1"/>
  <c r="R213" i="88"/>
  <c r="R221" i="88" s="1"/>
  <c r="R214" i="88" s="1"/>
  <c r="Y213" i="88"/>
  <c r="Y221" i="88" s="1"/>
  <c r="Y214" i="88" s="1"/>
  <c r="G344" i="93"/>
  <c r="G343" i="93"/>
  <c r="G333" i="93"/>
  <c r="G327" i="93"/>
  <c r="G326" i="93"/>
  <c r="H325" i="93"/>
  <c r="M758" i="93"/>
  <c r="M632" i="93"/>
  <c r="M695" i="93"/>
  <c r="M569" i="93"/>
  <c r="M506" i="93"/>
  <c r="M443" i="93"/>
  <c r="M380" i="93"/>
  <c r="M317" i="93"/>
  <c r="M254" i="93"/>
  <c r="M191" i="93"/>
  <c r="M128" i="93"/>
  <c r="F920" i="93"/>
  <c r="F346" i="93"/>
  <c r="F345" i="93"/>
  <c r="F342" i="93" s="1"/>
  <c r="F334" i="93"/>
  <c r="F917" i="93"/>
  <c r="G916" i="93"/>
  <c r="F918" i="93"/>
  <c r="E213" i="88"/>
  <c r="E221" i="88" s="1"/>
  <c r="E214" i="88" s="1"/>
  <c r="Z213" i="88"/>
  <c r="Z221" i="88" s="1"/>
  <c r="Z214" i="88" s="1"/>
  <c r="S213" i="88"/>
  <c r="S221" i="88" s="1"/>
  <c r="S214" i="88" s="1"/>
  <c r="L213" i="88"/>
  <c r="L221" i="88" s="1"/>
  <c r="L214" i="88" s="1"/>
  <c r="AE279" i="88"/>
  <c r="AB213" i="88"/>
  <c r="AB221" i="88" s="1"/>
  <c r="AB214" i="88" s="1"/>
  <c r="G213" i="88"/>
  <c r="G221" i="88" s="1"/>
  <c r="G214" i="88" s="1"/>
  <c r="U213" i="88"/>
  <c r="U221" i="88" s="1"/>
  <c r="U214" i="88" s="1"/>
  <c r="N213" i="88"/>
  <c r="N221" i="88" s="1"/>
  <c r="N214" i="88" s="1"/>
  <c r="B916" i="88"/>
  <c r="B918" i="88" s="1"/>
  <c r="B344" i="88"/>
  <c r="B343" i="88"/>
  <c r="B338" i="88"/>
  <c r="B327" i="88"/>
  <c r="B326" i="88"/>
  <c r="C325" i="88"/>
  <c r="C333" i="88" s="1"/>
  <c r="C334" i="88" s="1"/>
  <c r="AG262" i="88"/>
  <c r="AG264" i="88"/>
  <c r="AF894" i="88"/>
  <c r="V213" i="88"/>
  <c r="V221" i="88" s="1"/>
  <c r="V214" i="88" s="1"/>
  <c r="AC213" i="88"/>
  <c r="AC221" i="88" s="1"/>
  <c r="AC214" i="88" s="1"/>
  <c r="O213" i="88"/>
  <c r="O221" i="88" s="1"/>
  <c r="O214" i="88" s="1"/>
  <c r="H213" i="88"/>
  <c r="H221" i="88" s="1"/>
  <c r="H214" i="88" s="1"/>
  <c r="AG280" i="88"/>
  <c r="AF897" i="88"/>
  <c r="AG897" i="88" s="1"/>
  <c r="AF283" i="88"/>
  <c r="AG283" i="88" s="1"/>
  <c r="AF282" i="88"/>
  <c r="AG282" i="88" s="1"/>
  <c r="AG271" i="88"/>
  <c r="AN15" i="88"/>
  <c r="AN16" i="88"/>
  <c r="G918" i="93" l="1"/>
  <c r="G917" i="93"/>
  <c r="H916" i="93"/>
  <c r="H339" i="93"/>
  <c r="H347" i="93" s="1"/>
  <c r="H340" i="93" s="1"/>
  <c r="H327" i="93"/>
  <c r="H326" i="93"/>
  <c r="I325" i="93"/>
  <c r="H344" i="93"/>
  <c r="H343" i="93"/>
  <c r="H333" i="93"/>
  <c r="G920" i="93"/>
  <c r="G346" i="93"/>
  <c r="G345" i="93"/>
  <c r="G342" i="93" s="1"/>
  <c r="G334" i="93"/>
  <c r="AF279" i="88"/>
  <c r="AG279" i="88" s="1"/>
  <c r="AN20" i="88" s="1"/>
  <c r="O738" i="88" s="1"/>
  <c r="B920" i="88"/>
  <c r="B345" i="88"/>
  <c r="B346" i="88"/>
  <c r="AG893" i="88"/>
  <c r="AG895" i="88"/>
  <c r="AG287" i="88"/>
  <c r="AG289" i="88"/>
  <c r="AG214" i="88"/>
  <c r="O742" i="88"/>
  <c r="O679" i="88"/>
  <c r="O616" i="88"/>
  <c r="O553" i="88"/>
  <c r="O490" i="88"/>
  <c r="O427" i="88"/>
  <c r="O364" i="88"/>
  <c r="O301" i="88"/>
  <c r="O175" i="88"/>
  <c r="O238" i="88"/>
  <c r="O112" i="88"/>
  <c r="O49" i="88"/>
  <c r="C344" i="88"/>
  <c r="C343" i="88"/>
  <c r="C327" i="88"/>
  <c r="D325" i="88"/>
  <c r="D333" i="88" s="1"/>
  <c r="D334" i="88" s="1"/>
  <c r="C326" i="88"/>
  <c r="C916" i="88"/>
  <c r="C918" i="88" s="1"/>
  <c r="B917" i="88"/>
  <c r="I344" i="93" l="1"/>
  <c r="I343" i="93"/>
  <c r="I333" i="93"/>
  <c r="J325" i="93"/>
  <c r="I326" i="93"/>
  <c r="I339" i="93"/>
  <c r="I347" i="93" s="1"/>
  <c r="I340" i="93" s="1"/>
  <c r="I327" i="93"/>
  <c r="H918" i="93"/>
  <c r="H917" i="93"/>
  <c r="I916" i="93"/>
  <c r="H920" i="93"/>
  <c r="H346" i="93"/>
  <c r="H345" i="93"/>
  <c r="H342" i="93" s="1"/>
  <c r="H334" i="93"/>
  <c r="O45" i="88"/>
  <c r="O234" i="88"/>
  <c r="O297" i="88"/>
  <c r="O423" i="88"/>
  <c r="O486" i="88"/>
  <c r="B342" i="88"/>
  <c r="O612" i="88"/>
  <c r="O675" i="88"/>
  <c r="O360" i="88"/>
  <c r="O108" i="88"/>
  <c r="O549" i="88"/>
  <c r="O171" i="88"/>
  <c r="M737" i="88"/>
  <c r="M674" i="88"/>
  <c r="M548" i="88"/>
  <c r="M422" i="88"/>
  <c r="M611" i="88"/>
  <c r="M359" i="88"/>
  <c r="M485" i="88"/>
  <c r="M296" i="88"/>
  <c r="M233" i="88"/>
  <c r="M170" i="88"/>
  <c r="M107" i="88"/>
  <c r="M44" i="88"/>
  <c r="F198" i="88"/>
  <c r="F869" i="88" s="1"/>
  <c r="AG225" i="88"/>
  <c r="C920" i="88"/>
  <c r="C346" i="88"/>
  <c r="C345" i="88"/>
  <c r="O671" i="88"/>
  <c r="O734" i="88"/>
  <c r="O608" i="88"/>
  <c r="O545" i="88"/>
  <c r="O482" i="88"/>
  <c r="O356" i="88"/>
  <c r="O419" i="88"/>
  <c r="O293" i="88"/>
  <c r="O167" i="88"/>
  <c r="O230" i="88"/>
  <c r="O104" i="88"/>
  <c r="O41" i="88"/>
  <c r="D327" i="88"/>
  <c r="D344" i="88"/>
  <c r="D343" i="88"/>
  <c r="D326" i="88"/>
  <c r="E325" i="88"/>
  <c r="E333" i="88" s="1"/>
  <c r="E334" i="88" s="1"/>
  <c r="D339" i="88"/>
  <c r="D347" i="88" s="1"/>
  <c r="D340" i="88" s="1"/>
  <c r="D916" i="88"/>
  <c r="D918" i="88" s="1"/>
  <c r="C917" i="88"/>
  <c r="J916" i="93" l="1"/>
  <c r="I918" i="93"/>
  <c r="I917" i="93"/>
  <c r="J327" i="93"/>
  <c r="J326" i="93"/>
  <c r="J339" i="93"/>
  <c r="J347" i="93" s="1"/>
  <c r="J340" i="93" s="1"/>
  <c r="K325" i="93"/>
  <c r="J344" i="93"/>
  <c r="J343" i="93"/>
  <c r="J333" i="93"/>
  <c r="I920" i="93"/>
  <c r="I346" i="93"/>
  <c r="I345" i="93"/>
  <c r="I342" i="93" s="1"/>
  <c r="I334" i="93"/>
  <c r="C342" i="88"/>
  <c r="M756" i="88"/>
  <c r="M693" i="88"/>
  <c r="M630" i="88"/>
  <c r="M567" i="88"/>
  <c r="M441" i="88"/>
  <c r="M378" i="88"/>
  <c r="M252" i="88"/>
  <c r="AG227" i="88"/>
  <c r="M504" i="88"/>
  <c r="M189" i="88"/>
  <c r="M315" i="88"/>
  <c r="M126" i="88"/>
  <c r="M63" i="88"/>
  <c r="D920" i="88"/>
  <c r="D346" i="88"/>
  <c r="D345" i="88"/>
  <c r="D917" i="88"/>
  <c r="E916" i="88"/>
  <c r="E918" i="88" s="1"/>
  <c r="E344" i="88"/>
  <c r="E343" i="88"/>
  <c r="E326" i="88"/>
  <c r="F325" i="88"/>
  <c r="F333" i="88" s="1"/>
  <c r="F334" i="88" s="1"/>
  <c r="E339" i="88"/>
  <c r="E347" i="88" s="1"/>
  <c r="E340" i="88" s="1"/>
  <c r="E327" i="88"/>
  <c r="K344" i="93" l="1"/>
  <c r="K343" i="93"/>
  <c r="K333" i="93"/>
  <c r="K339" i="93"/>
  <c r="K347" i="93" s="1"/>
  <c r="K340" i="93" s="1"/>
  <c r="K327" i="93"/>
  <c r="K326" i="93"/>
  <c r="L325" i="93"/>
  <c r="J920" i="93"/>
  <c r="J346" i="93"/>
  <c r="J345" i="93"/>
  <c r="J342" i="93" s="1"/>
  <c r="J334" i="93"/>
  <c r="J917" i="93"/>
  <c r="K916" i="93"/>
  <c r="J918" i="93"/>
  <c r="D342" i="88"/>
  <c r="F344" i="88"/>
  <c r="F343" i="88"/>
  <c r="F326" i="88"/>
  <c r="G325" i="88"/>
  <c r="G333" i="88" s="1"/>
  <c r="G334" i="88" s="1"/>
  <c r="F327" i="88"/>
  <c r="F916" i="88"/>
  <c r="F918" i="88" s="1"/>
  <c r="E917" i="88"/>
  <c r="M190" i="88"/>
  <c r="M64" i="88"/>
  <c r="E920" i="88"/>
  <c r="E346" i="88"/>
  <c r="E345" i="88"/>
  <c r="K918" i="93" l="1"/>
  <c r="K917" i="93"/>
  <c r="L916" i="93"/>
  <c r="L339" i="93"/>
  <c r="L347" i="93" s="1"/>
  <c r="L340" i="93" s="1"/>
  <c r="L327" i="93"/>
  <c r="L326" i="93"/>
  <c r="L344" i="93"/>
  <c r="L343" i="93"/>
  <c r="L333" i="93"/>
  <c r="M325" i="93"/>
  <c r="K920" i="93"/>
  <c r="K346" i="93"/>
  <c r="K345" i="93"/>
  <c r="K342" i="93" s="1"/>
  <c r="K334" i="93"/>
  <c r="E342" i="88"/>
  <c r="M757" i="88"/>
  <c r="M694" i="88"/>
  <c r="M568" i="88"/>
  <c r="M442" i="88"/>
  <c r="M505" i="88"/>
  <c r="M316" i="88"/>
  <c r="M631" i="88"/>
  <c r="M379" i="88"/>
  <c r="M253" i="88"/>
  <c r="M127" i="88"/>
  <c r="M65" i="88"/>
  <c r="F917" i="88"/>
  <c r="G916" i="88"/>
  <c r="G918" i="88" s="1"/>
  <c r="G327" i="88"/>
  <c r="G326" i="88"/>
  <c r="H325" i="88"/>
  <c r="H333" i="88" s="1"/>
  <c r="H334" i="88" s="1"/>
  <c r="G344" i="88"/>
  <c r="G343" i="88"/>
  <c r="F920" i="88"/>
  <c r="F346" i="88"/>
  <c r="F345" i="88"/>
  <c r="L918" i="93" l="1"/>
  <c r="M916" i="93"/>
  <c r="L917" i="93"/>
  <c r="M344" i="93"/>
  <c r="M343" i="93"/>
  <c r="M333" i="93"/>
  <c r="N325" i="93"/>
  <c r="M327" i="93"/>
  <c r="M326" i="93"/>
  <c r="M339" i="93"/>
  <c r="M347" i="93" s="1"/>
  <c r="M340" i="93" s="1"/>
  <c r="L920" i="93"/>
  <c r="L346" i="93"/>
  <c r="L345" i="93"/>
  <c r="L342" i="93" s="1"/>
  <c r="L334" i="93"/>
  <c r="F342" i="88"/>
  <c r="H339" i="88"/>
  <c r="H347" i="88" s="1"/>
  <c r="H340" i="88" s="1"/>
  <c r="H327" i="88"/>
  <c r="H344" i="88"/>
  <c r="H343" i="88"/>
  <c r="I325" i="88"/>
  <c r="I333" i="88" s="1"/>
  <c r="I334" i="88" s="1"/>
  <c r="H326" i="88"/>
  <c r="M695" i="88"/>
  <c r="M632" i="88"/>
  <c r="M758" i="88"/>
  <c r="M506" i="88"/>
  <c r="M380" i="88"/>
  <c r="M569" i="88"/>
  <c r="M317" i="88"/>
  <c r="M443" i="88"/>
  <c r="M191" i="88"/>
  <c r="M254" i="88"/>
  <c r="M128" i="88"/>
  <c r="G917" i="88"/>
  <c r="H916" i="88"/>
  <c r="H918" i="88" s="1"/>
  <c r="G920" i="88"/>
  <c r="G346" i="88"/>
  <c r="G345" i="88"/>
  <c r="N327" i="93" l="1"/>
  <c r="N326" i="93"/>
  <c r="N344" i="93"/>
  <c r="N343" i="93"/>
  <c r="N333" i="93"/>
  <c r="O325" i="93"/>
  <c r="M920" i="93"/>
  <c r="M346" i="93"/>
  <c r="M345" i="93"/>
  <c r="M342" i="93" s="1"/>
  <c r="M334" i="93"/>
  <c r="N916" i="93"/>
  <c r="M917" i="93"/>
  <c r="M918" i="93"/>
  <c r="G342" i="88"/>
  <c r="I327" i="88"/>
  <c r="I326" i="88"/>
  <c r="I344" i="88"/>
  <c r="I343" i="88"/>
  <c r="J325" i="88"/>
  <c r="J333" i="88" s="1"/>
  <c r="J334" i="88" s="1"/>
  <c r="I916" i="88"/>
  <c r="I918" i="88" s="1"/>
  <c r="H917" i="88"/>
  <c r="H920" i="88"/>
  <c r="H346" i="88"/>
  <c r="H345" i="88"/>
  <c r="O344" i="93" l="1"/>
  <c r="O343" i="93"/>
  <c r="O333" i="93"/>
  <c r="O327" i="93"/>
  <c r="P325" i="93"/>
  <c r="O326" i="93"/>
  <c r="O339" i="93"/>
  <c r="O347" i="93" s="1"/>
  <c r="O340" i="93" s="1"/>
  <c r="N917" i="93"/>
  <c r="O916" i="93"/>
  <c r="N918" i="93"/>
  <c r="N920" i="93"/>
  <c r="N346" i="93"/>
  <c r="N345" i="93"/>
  <c r="N334" i="93"/>
  <c r="N342" i="93"/>
  <c r="H342" i="88"/>
  <c r="I920" i="88"/>
  <c r="I345" i="88"/>
  <c r="I346" i="88"/>
  <c r="J344" i="88"/>
  <c r="J343" i="88"/>
  <c r="J327" i="88"/>
  <c r="J326" i="88"/>
  <c r="K325" i="88"/>
  <c r="K333" i="88" s="1"/>
  <c r="K334" i="88" s="1"/>
  <c r="I917" i="88"/>
  <c r="J916" i="88"/>
  <c r="J918" i="88" s="1"/>
  <c r="O920" i="93" l="1"/>
  <c r="O346" i="93"/>
  <c r="O345" i="93"/>
  <c r="O342" i="93" s="1"/>
  <c r="O334" i="93"/>
  <c r="O918" i="93"/>
  <c r="O917" i="93"/>
  <c r="P916" i="93"/>
  <c r="P339" i="93"/>
  <c r="P347" i="93" s="1"/>
  <c r="P340" i="93" s="1"/>
  <c r="P327" i="93"/>
  <c r="P326" i="93"/>
  <c r="P344" i="93"/>
  <c r="P343" i="93"/>
  <c r="P333" i="93"/>
  <c r="Q325" i="93"/>
  <c r="I342" i="88"/>
  <c r="K916" i="88"/>
  <c r="K918" i="88" s="1"/>
  <c r="J917" i="88"/>
  <c r="K344" i="88"/>
  <c r="K343" i="88"/>
  <c r="K326" i="88"/>
  <c r="L325" i="88"/>
  <c r="L333" i="88" s="1"/>
  <c r="L334" i="88" s="1"/>
  <c r="K339" i="88"/>
  <c r="K347" i="88" s="1"/>
  <c r="K340" i="88" s="1"/>
  <c r="K327" i="88"/>
  <c r="J920" i="88"/>
  <c r="J345" i="88"/>
  <c r="J346" i="88"/>
  <c r="P920" i="93" l="1"/>
  <c r="P346" i="93"/>
  <c r="P345" i="93"/>
  <c r="P342" i="93" s="1"/>
  <c r="P334" i="93"/>
  <c r="Q344" i="93"/>
  <c r="Q343" i="93"/>
  <c r="Q333" i="93"/>
  <c r="R325" i="93"/>
  <c r="Q326" i="93"/>
  <c r="Q339" i="93"/>
  <c r="Q347" i="93" s="1"/>
  <c r="Q340" i="93" s="1"/>
  <c r="Q327" i="93"/>
  <c r="P918" i="93"/>
  <c r="P917" i="93"/>
  <c r="Q916" i="93"/>
  <c r="J342" i="88"/>
  <c r="K920" i="88"/>
  <c r="K345" i="88"/>
  <c r="K346" i="88"/>
  <c r="L916" i="88"/>
  <c r="L918" i="88" s="1"/>
  <c r="K917" i="88"/>
  <c r="L339" i="88"/>
  <c r="L347" i="88" s="1"/>
  <c r="L340" i="88" s="1"/>
  <c r="L326" i="88"/>
  <c r="L344" i="88"/>
  <c r="L343" i="88"/>
  <c r="M325" i="88"/>
  <c r="M333" i="88" s="1"/>
  <c r="M334" i="88" s="1"/>
  <c r="L327" i="88"/>
  <c r="R916" i="93" l="1"/>
  <c r="Q918" i="93"/>
  <c r="Q917" i="93"/>
  <c r="Q920" i="93"/>
  <c r="Q346" i="93"/>
  <c r="Q345" i="93"/>
  <c r="Q342" i="93" s="1"/>
  <c r="Q334" i="93"/>
  <c r="R327" i="93"/>
  <c r="R326" i="93"/>
  <c r="R339" i="93"/>
  <c r="R347" i="93" s="1"/>
  <c r="R340" i="93" s="1"/>
  <c r="R344" i="93"/>
  <c r="R343" i="93"/>
  <c r="R333" i="93"/>
  <c r="S325" i="93"/>
  <c r="K342" i="88"/>
  <c r="M327" i="88"/>
  <c r="N325" i="88"/>
  <c r="N333" i="88" s="1"/>
  <c r="N334" i="88" s="1"/>
  <c r="M326" i="88"/>
  <c r="M344" i="88"/>
  <c r="M343" i="88"/>
  <c r="L917" i="88"/>
  <c r="M916" i="88"/>
  <c r="M918" i="88" s="1"/>
  <c r="L920" i="88"/>
  <c r="L346" i="88"/>
  <c r="L345" i="88"/>
  <c r="S344" i="93" l="1"/>
  <c r="S343" i="93"/>
  <c r="S333" i="93"/>
  <c r="S339" i="93"/>
  <c r="S347" i="93" s="1"/>
  <c r="S340" i="93" s="1"/>
  <c r="T325" i="93"/>
  <c r="S327" i="93"/>
  <c r="S326" i="93"/>
  <c r="R917" i="93"/>
  <c r="S916" i="93"/>
  <c r="R918" i="93"/>
  <c r="R920" i="93"/>
  <c r="R346" i="93"/>
  <c r="R342" i="93" s="1"/>
  <c r="R345" i="93"/>
  <c r="R334" i="93"/>
  <c r="L342" i="88"/>
  <c r="N327" i="88"/>
  <c r="O325" i="88"/>
  <c r="O333" i="88" s="1"/>
  <c r="O334" i="88" s="1"/>
  <c r="N344" i="88"/>
  <c r="N343" i="88"/>
  <c r="N326" i="88"/>
  <c r="N916" i="88"/>
  <c r="N918" i="88" s="1"/>
  <c r="M917" i="88"/>
  <c r="M920" i="88"/>
  <c r="M346" i="88"/>
  <c r="M345" i="88"/>
  <c r="S920" i="93" l="1"/>
  <c r="S346" i="93"/>
  <c r="S345" i="93"/>
  <c r="S342" i="93" s="1"/>
  <c r="S334" i="93"/>
  <c r="S918" i="93"/>
  <c r="S917" i="93"/>
  <c r="T916" i="93"/>
  <c r="T339" i="93"/>
  <c r="T347" i="93" s="1"/>
  <c r="T340" i="93" s="1"/>
  <c r="T327" i="93"/>
  <c r="T326" i="93"/>
  <c r="U325" i="93"/>
  <c r="T344" i="93"/>
  <c r="T343" i="93"/>
  <c r="T333" i="93"/>
  <c r="M342" i="88"/>
  <c r="N920" i="88"/>
  <c r="N346" i="88"/>
  <c r="N345" i="88"/>
  <c r="O339" i="88"/>
  <c r="O347" i="88" s="1"/>
  <c r="O340" i="88" s="1"/>
  <c r="O327" i="88"/>
  <c r="O326" i="88"/>
  <c r="P325" i="88"/>
  <c r="P333" i="88" s="1"/>
  <c r="P334" i="88" s="1"/>
  <c r="O344" i="88"/>
  <c r="O343" i="88"/>
  <c r="O916" i="88"/>
  <c r="O918" i="88" s="1"/>
  <c r="N917" i="88"/>
  <c r="T920" i="93" l="1"/>
  <c r="T346" i="93"/>
  <c r="T345" i="93"/>
  <c r="T342" i="93" s="1"/>
  <c r="T334" i="93"/>
  <c r="U344" i="93"/>
  <c r="U343" i="93"/>
  <c r="U333" i="93"/>
  <c r="V325" i="93"/>
  <c r="U327" i="93"/>
  <c r="U326" i="93"/>
  <c r="T918" i="93"/>
  <c r="U916" i="93"/>
  <c r="T917" i="93"/>
  <c r="N342" i="88"/>
  <c r="O920" i="88"/>
  <c r="O346" i="88"/>
  <c r="O345" i="88"/>
  <c r="O917" i="88"/>
  <c r="P916" i="88"/>
  <c r="P918" i="88" s="1"/>
  <c r="P327" i="88"/>
  <c r="P344" i="88"/>
  <c r="P343" i="88"/>
  <c r="Q325" i="88"/>
  <c r="Q333" i="88" s="1"/>
  <c r="Q334" i="88" s="1"/>
  <c r="P326" i="88"/>
  <c r="U920" i="93" l="1"/>
  <c r="U346" i="93"/>
  <c r="U345" i="93"/>
  <c r="U342" i="93" s="1"/>
  <c r="U334" i="93"/>
  <c r="V916" i="93"/>
  <c r="U917" i="93"/>
  <c r="U918" i="93"/>
  <c r="V327" i="93"/>
  <c r="V326" i="93"/>
  <c r="V339" i="93"/>
  <c r="V347" i="93" s="1"/>
  <c r="V340" i="93" s="1"/>
  <c r="V344" i="93"/>
  <c r="V343" i="93"/>
  <c r="V333" i="93"/>
  <c r="W325" i="93"/>
  <c r="O342" i="88"/>
  <c r="P917" i="88"/>
  <c r="Q916" i="88"/>
  <c r="Q918" i="88" s="1"/>
  <c r="Q327" i="88"/>
  <c r="Q326" i="88"/>
  <c r="Q344" i="88"/>
  <c r="Q343" i="88"/>
  <c r="R325" i="88"/>
  <c r="R333" i="88" s="1"/>
  <c r="R334" i="88" s="1"/>
  <c r="P920" i="88"/>
  <c r="P346" i="88"/>
  <c r="P345" i="88"/>
  <c r="V917" i="93" l="1"/>
  <c r="W916" i="93"/>
  <c r="V918" i="93"/>
  <c r="W344" i="93"/>
  <c r="W343" i="93"/>
  <c r="W333" i="93"/>
  <c r="W327" i="93"/>
  <c r="W326" i="93"/>
  <c r="W339" i="93"/>
  <c r="W347" i="93" s="1"/>
  <c r="W340" i="93" s="1"/>
  <c r="X325" i="93"/>
  <c r="V920" i="93"/>
  <c r="V346" i="93"/>
  <c r="V345" i="93"/>
  <c r="V342" i="93" s="1"/>
  <c r="V334" i="93"/>
  <c r="P342" i="88"/>
  <c r="Q917" i="88"/>
  <c r="R916" i="88"/>
  <c r="R918" i="88" s="1"/>
  <c r="Q920" i="88"/>
  <c r="Q346" i="88"/>
  <c r="Q345" i="88"/>
  <c r="R344" i="88"/>
  <c r="R343" i="88"/>
  <c r="R339" i="88"/>
  <c r="R347" i="88" s="1"/>
  <c r="R340" i="88" s="1"/>
  <c r="R327" i="88"/>
  <c r="R326" i="88"/>
  <c r="S325" i="88"/>
  <c r="S333" i="88" s="1"/>
  <c r="S334" i="88" s="1"/>
  <c r="X339" i="93" l="1"/>
  <c r="X347" i="93" s="1"/>
  <c r="X340" i="93" s="1"/>
  <c r="X327" i="93"/>
  <c r="X326" i="93"/>
  <c r="Y325" i="93"/>
  <c r="X344" i="93"/>
  <c r="X343" i="93"/>
  <c r="X333" i="93"/>
  <c r="W920" i="93"/>
  <c r="W346" i="93"/>
  <c r="W345" i="93"/>
  <c r="W334" i="93"/>
  <c r="W918" i="93"/>
  <c r="W917" i="93"/>
  <c r="X916" i="93"/>
  <c r="W342" i="93"/>
  <c r="Q342" i="88"/>
  <c r="R920" i="88"/>
  <c r="R346" i="88"/>
  <c r="R345" i="88"/>
  <c r="R917" i="88"/>
  <c r="S916" i="88"/>
  <c r="S918" i="88" s="1"/>
  <c r="S344" i="88"/>
  <c r="S343" i="88"/>
  <c r="S339" i="88"/>
  <c r="S347" i="88" s="1"/>
  <c r="S340" i="88" s="1"/>
  <c r="S327" i="88"/>
  <c r="S326" i="88"/>
  <c r="T325" i="88"/>
  <c r="T333" i="88" s="1"/>
  <c r="T334" i="88" s="1"/>
  <c r="Y344" i="93" l="1"/>
  <c r="Y343" i="93"/>
  <c r="Y333" i="93"/>
  <c r="Z325" i="93"/>
  <c r="Y326" i="93"/>
  <c r="Y339" i="93"/>
  <c r="Y347" i="93" s="1"/>
  <c r="Y340" i="93" s="1"/>
  <c r="Y327" i="93"/>
  <c r="X920" i="93"/>
  <c r="X346" i="93"/>
  <c r="X345" i="93"/>
  <c r="X342" i="93" s="1"/>
  <c r="X334" i="93"/>
  <c r="X918" i="93"/>
  <c r="X917" i="93"/>
  <c r="Y916" i="93"/>
  <c r="R342" i="88"/>
  <c r="T916" i="88"/>
  <c r="T918" i="88" s="1"/>
  <c r="S917" i="88"/>
  <c r="T327" i="88"/>
  <c r="T344" i="88"/>
  <c r="T343" i="88"/>
  <c r="T326" i="88"/>
  <c r="U325" i="88"/>
  <c r="U333" i="88" s="1"/>
  <c r="U334" i="88" s="1"/>
  <c r="S920" i="88"/>
  <c r="S346" i="88"/>
  <c r="S345" i="88"/>
  <c r="Z327" i="93" l="1"/>
  <c r="Z326" i="93"/>
  <c r="Z339" i="93"/>
  <c r="Z347" i="93" s="1"/>
  <c r="Z340" i="93" s="1"/>
  <c r="AA325" i="93"/>
  <c r="Z344" i="93"/>
  <c r="Z343" i="93"/>
  <c r="Z333" i="93"/>
  <c r="Y920" i="93"/>
  <c r="Y346" i="93"/>
  <c r="Y345" i="93"/>
  <c r="Y334" i="93"/>
  <c r="Z916" i="93"/>
  <c r="Y918" i="93"/>
  <c r="Y917" i="93"/>
  <c r="Y342" i="93"/>
  <c r="S342" i="88"/>
  <c r="T920" i="88"/>
  <c r="T346" i="88"/>
  <c r="T345" i="88"/>
  <c r="U344" i="88"/>
  <c r="U343" i="88"/>
  <c r="U326" i="88"/>
  <c r="U327" i="88"/>
  <c r="V325" i="88"/>
  <c r="V333" i="88" s="1"/>
  <c r="V334" i="88" s="1"/>
  <c r="T917" i="88"/>
  <c r="U916" i="88"/>
  <c r="U918" i="88" s="1"/>
  <c r="Z920" i="93" l="1"/>
  <c r="Z346" i="93"/>
  <c r="Z345" i="93"/>
  <c r="Z334" i="93"/>
  <c r="AA344" i="93"/>
  <c r="AA343" i="93"/>
  <c r="AA333" i="93"/>
  <c r="AA339" i="93"/>
  <c r="AA347" i="93" s="1"/>
  <c r="AA340" i="93" s="1"/>
  <c r="AA327" i="93"/>
  <c r="AA326" i="93"/>
  <c r="AB325" i="93"/>
  <c r="Z342" i="93"/>
  <c r="Z917" i="93"/>
  <c r="AA916" i="93"/>
  <c r="Z918" i="93"/>
  <c r="T342" i="88"/>
  <c r="U920" i="88"/>
  <c r="U346" i="88"/>
  <c r="U345" i="88"/>
  <c r="U917" i="88"/>
  <c r="V916" i="88"/>
  <c r="V918" i="88" s="1"/>
  <c r="V343" i="88"/>
  <c r="V326" i="88"/>
  <c r="V344" i="88"/>
  <c r="V327" i="88"/>
  <c r="V339" i="88"/>
  <c r="V347" i="88" s="1"/>
  <c r="V340" i="88" s="1"/>
  <c r="W325" i="88"/>
  <c r="W333" i="88" s="1"/>
  <c r="W334" i="88" s="1"/>
  <c r="AB327" i="93" l="1"/>
  <c r="AB326" i="93"/>
  <c r="AB344" i="93"/>
  <c r="AB343" i="93"/>
  <c r="AB333" i="93"/>
  <c r="AC325" i="93"/>
  <c r="AA920" i="93"/>
  <c r="AA346" i="93"/>
  <c r="AA345" i="93"/>
  <c r="AA334" i="93"/>
  <c r="AA342" i="93"/>
  <c r="AA918" i="93"/>
  <c r="AA917" i="93"/>
  <c r="AB916" i="93"/>
  <c r="U342" i="88"/>
  <c r="W916" i="88"/>
  <c r="W918" i="88" s="1"/>
  <c r="V917" i="88"/>
  <c r="W327" i="88"/>
  <c r="W326" i="88"/>
  <c r="W344" i="88"/>
  <c r="X325" i="88"/>
  <c r="X333" i="88" s="1"/>
  <c r="X334" i="88" s="1"/>
  <c r="W343" i="88"/>
  <c r="V920" i="88"/>
  <c r="V346" i="88"/>
  <c r="V345" i="88"/>
  <c r="AB918" i="93" l="1"/>
  <c r="AC916" i="93"/>
  <c r="AB917" i="93"/>
  <c r="AC344" i="93"/>
  <c r="AC343" i="93"/>
  <c r="AC333" i="93"/>
  <c r="AD325" i="93"/>
  <c r="AC327" i="93"/>
  <c r="AC326" i="93"/>
  <c r="AC339" i="93"/>
  <c r="AC347" i="93" s="1"/>
  <c r="AC340" i="93" s="1"/>
  <c r="AB920" i="93"/>
  <c r="AB346" i="93"/>
  <c r="AB345" i="93"/>
  <c r="AB334" i="93"/>
  <c r="AB342" i="93"/>
  <c r="V342" i="88"/>
  <c r="Y325" i="88"/>
  <c r="Y333" i="88" s="1"/>
  <c r="Y334" i="88" s="1"/>
  <c r="X327" i="88"/>
  <c r="X343" i="88"/>
  <c r="X344" i="88"/>
  <c r="X326" i="88"/>
  <c r="W920" i="88"/>
  <c r="W346" i="88"/>
  <c r="W345" i="88"/>
  <c r="X916" i="88"/>
  <c r="X918" i="88" s="1"/>
  <c r="W917" i="88"/>
  <c r="AD327" i="93" l="1"/>
  <c r="AD326" i="93"/>
  <c r="AD339" i="93"/>
  <c r="AD347" i="93" s="1"/>
  <c r="AD340" i="93" s="1"/>
  <c r="AD344" i="93"/>
  <c r="AD343" i="93"/>
  <c r="AD333" i="93"/>
  <c r="AE325" i="93"/>
  <c r="AC920" i="93"/>
  <c r="AC346" i="93"/>
  <c r="AC345" i="93"/>
  <c r="AC342" i="93" s="1"/>
  <c r="AC334" i="93"/>
  <c r="AD916" i="93"/>
  <c r="AC917" i="93"/>
  <c r="AC918" i="93"/>
  <c r="W342" i="88"/>
  <c r="X920" i="88"/>
  <c r="X345" i="88"/>
  <c r="X346" i="88"/>
  <c r="X917" i="88"/>
  <c r="Y916" i="88"/>
  <c r="Y918" i="88" s="1"/>
  <c r="Y339" i="88"/>
  <c r="Y347" i="88" s="1"/>
  <c r="Y340" i="88" s="1"/>
  <c r="Y327" i="88"/>
  <c r="Y326" i="88"/>
  <c r="Y343" i="88"/>
  <c r="Y344" i="88"/>
  <c r="Z325" i="88"/>
  <c r="Z333" i="88" s="1"/>
  <c r="Z334" i="88" s="1"/>
  <c r="AD917" i="93" l="1"/>
  <c r="AE916" i="93"/>
  <c r="AD918" i="93"/>
  <c r="AE338" i="93"/>
  <c r="AE339" i="93" s="1"/>
  <c r="AE347" i="93" s="1"/>
  <c r="AE340" i="93" s="1"/>
  <c r="B388" i="93"/>
  <c r="AE344" i="93"/>
  <c r="AG344" i="93" s="1"/>
  <c r="AE343" i="93"/>
  <c r="AE333" i="93"/>
  <c r="AE327" i="93"/>
  <c r="AE326" i="93"/>
  <c r="AD920" i="93"/>
  <c r="AD346" i="93"/>
  <c r="AD345" i="93"/>
  <c r="AD334" i="93"/>
  <c r="AD342" i="93"/>
  <c r="X342" i="88"/>
  <c r="Y920" i="88"/>
  <c r="Y346" i="88"/>
  <c r="Y345" i="88"/>
  <c r="Y917" i="88"/>
  <c r="Z916" i="88"/>
  <c r="Z918" i="88" s="1"/>
  <c r="Z343" i="88"/>
  <c r="Z344" i="88"/>
  <c r="Z339" i="88"/>
  <c r="Z347" i="88" s="1"/>
  <c r="Z340" i="88" s="1"/>
  <c r="Z327" i="88"/>
  <c r="Z326" i="88"/>
  <c r="AA325" i="88"/>
  <c r="AA333" i="88" s="1"/>
  <c r="AA334" i="88" s="1"/>
  <c r="AG343" i="93" l="1"/>
  <c r="AE276" i="93"/>
  <c r="AE284" i="93" s="1"/>
  <c r="AE277" i="93" s="1"/>
  <c r="Q276" i="93"/>
  <c r="Q284" i="93" s="1"/>
  <c r="Q277" i="93" s="1"/>
  <c r="C276" i="93"/>
  <c r="C284" i="93" s="1"/>
  <c r="C277" i="93" s="1"/>
  <c r="J276" i="93"/>
  <c r="J284" i="93" s="1"/>
  <c r="J277" i="93" s="1"/>
  <c r="X276" i="93"/>
  <c r="X284" i="93" s="1"/>
  <c r="X277" i="93" s="1"/>
  <c r="AE918" i="93"/>
  <c r="AE917" i="93"/>
  <c r="AE920" i="93"/>
  <c r="AG920" i="93" s="1"/>
  <c r="AE346" i="93"/>
  <c r="AG346" i="93" s="1"/>
  <c r="AE345" i="93"/>
  <c r="AG345" i="93" s="1"/>
  <c r="AE334" i="93"/>
  <c r="AG334" i="93" s="1"/>
  <c r="AO16" i="93"/>
  <c r="AO15" i="93"/>
  <c r="AG327" i="93"/>
  <c r="AG325" i="93"/>
  <c r="B939" i="93"/>
  <c r="B407" i="93"/>
  <c r="B406" i="93"/>
  <c r="B396" i="93"/>
  <c r="B390" i="93"/>
  <c r="B389" i="93"/>
  <c r="C388" i="93"/>
  <c r="B401" i="93"/>
  <c r="B402" i="93" s="1"/>
  <c r="B410" i="93" s="1"/>
  <c r="B403" i="93" s="1"/>
  <c r="Y342" i="88"/>
  <c r="AA344" i="88"/>
  <c r="AA343" i="88"/>
  <c r="AB325" i="88"/>
  <c r="AB333" i="88" s="1"/>
  <c r="AB334" i="88" s="1"/>
  <c r="AA327" i="88"/>
  <c r="AA326" i="88"/>
  <c r="AA916" i="88"/>
  <c r="AA918" i="88" s="1"/>
  <c r="Z917" i="88"/>
  <c r="Z920" i="88"/>
  <c r="Z346" i="88"/>
  <c r="Z345" i="88"/>
  <c r="B943" i="93" l="1"/>
  <c r="B409" i="93"/>
  <c r="B397" i="93"/>
  <c r="B408" i="93"/>
  <c r="B941" i="93"/>
  <c r="B940" i="93"/>
  <c r="C939" i="93"/>
  <c r="Q742" i="93"/>
  <c r="Q679" i="93"/>
  <c r="Q616" i="93"/>
  <c r="Q553" i="93"/>
  <c r="Q490" i="93"/>
  <c r="Q427" i="93"/>
  <c r="Q364" i="93"/>
  <c r="Q301" i="93"/>
  <c r="Q238" i="93"/>
  <c r="Q175" i="93"/>
  <c r="Q112" i="93"/>
  <c r="Q49" i="93"/>
  <c r="AG277" i="93"/>
  <c r="AE342" i="93"/>
  <c r="AG342" i="93" s="1"/>
  <c r="AO20" i="93" s="1"/>
  <c r="C406" i="93"/>
  <c r="C396" i="93"/>
  <c r="C390" i="93"/>
  <c r="C389" i="93"/>
  <c r="D388" i="93"/>
  <c r="C407" i="93"/>
  <c r="C402" i="93"/>
  <c r="C410" i="93" s="1"/>
  <c r="C403" i="93" s="1"/>
  <c r="B405" i="93"/>
  <c r="AG350" i="93"/>
  <c r="AG352" i="93"/>
  <c r="AG918" i="93"/>
  <c r="AG916" i="93"/>
  <c r="Z342" i="88"/>
  <c r="AB344" i="88"/>
  <c r="AC325" i="88"/>
  <c r="AC333" i="88" s="1"/>
  <c r="AC334" i="88" s="1"/>
  <c r="AB327" i="88"/>
  <c r="AB343" i="88"/>
  <c r="AB326" i="88"/>
  <c r="AA920" i="88"/>
  <c r="AA346" i="88"/>
  <c r="AA345" i="88"/>
  <c r="AB916" i="88"/>
  <c r="AB918" i="88" s="1"/>
  <c r="AA917" i="88"/>
  <c r="C943" i="93" l="1"/>
  <c r="C409" i="93"/>
  <c r="C397" i="93"/>
  <c r="C408" i="93"/>
  <c r="D396" i="93"/>
  <c r="D390" i="93"/>
  <c r="D389" i="93"/>
  <c r="E388" i="93"/>
  <c r="D407" i="93"/>
  <c r="D402" i="93"/>
  <c r="D410" i="93" s="1"/>
  <c r="D403" i="93" s="1"/>
  <c r="D406" i="93"/>
  <c r="C405" i="93"/>
  <c r="Q738" i="93"/>
  <c r="Q675" i="93"/>
  <c r="Q612" i="93"/>
  <c r="Q549" i="93"/>
  <c r="Q486" i="93"/>
  <c r="Q423" i="93"/>
  <c r="Q360" i="93"/>
  <c r="Q297" i="93"/>
  <c r="Q234" i="93"/>
  <c r="Q171" i="93"/>
  <c r="Q108" i="93"/>
  <c r="Q45" i="93"/>
  <c r="C941" i="93"/>
  <c r="C940" i="93"/>
  <c r="D939" i="93"/>
  <c r="O737" i="93"/>
  <c r="O674" i="93"/>
  <c r="O611" i="93"/>
  <c r="O548" i="93"/>
  <c r="O485" i="93"/>
  <c r="O422" i="93"/>
  <c r="O359" i="93"/>
  <c r="O296" i="93"/>
  <c r="O233" i="93"/>
  <c r="O170" i="93"/>
  <c r="O107" i="93"/>
  <c r="O44" i="93"/>
  <c r="F261" i="93"/>
  <c r="F892" i="93" s="1"/>
  <c r="AG288" i="93"/>
  <c r="Q734" i="93"/>
  <c r="Q671" i="93"/>
  <c r="Q608" i="93"/>
  <c r="Q545" i="93"/>
  <c r="Q482" i="93"/>
  <c r="Q419" i="93"/>
  <c r="Q356" i="93"/>
  <c r="Q293" i="93"/>
  <c r="Q230" i="93"/>
  <c r="Q167" i="93"/>
  <c r="Q104" i="93"/>
  <c r="Q41" i="93"/>
  <c r="AA342" i="88"/>
  <c r="AC344" i="88"/>
  <c r="AC339" i="88"/>
  <c r="AC347" i="88" s="1"/>
  <c r="AC340" i="88" s="1"/>
  <c r="AC327" i="88"/>
  <c r="AC326" i="88"/>
  <c r="AC343" i="88"/>
  <c r="AD325" i="88"/>
  <c r="AD333" i="88" s="1"/>
  <c r="AD334" i="88" s="1"/>
  <c r="AB920" i="88"/>
  <c r="AB346" i="88"/>
  <c r="AB345" i="88"/>
  <c r="AB917" i="88"/>
  <c r="AC916" i="88"/>
  <c r="AC918" i="88" s="1"/>
  <c r="D943" i="93" l="1"/>
  <c r="D409" i="93"/>
  <c r="D397" i="93"/>
  <c r="D408" i="93"/>
  <c r="O756" i="93"/>
  <c r="O693" i="93"/>
  <c r="O630" i="93"/>
  <c r="O567" i="93"/>
  <c r="O504" i="93"/>
  <c r="O378" i="93"/>
  <c r="O441" i="93"/>
  <c r="O315" i="93"/>
  <c r="O252" i="93"/>
  <c r="AG290" i="93"/>
  <c r="O189" i="93"/>
  <c r="O126" i="93"/>
  <c r="O63" i="93"/>
  <c r="E407" i="93"/>
  <c r="E406" i="93"/>
  <c r="E396" i="93"/>
  <c r="E390" i="93"/>
  <c r="E389" i="93"/>
  <c r="F388" i="93"/>
  <c r="D941" i="93"/>
  <c r="D940" i="93"/>
  <c r="E939" i="93"/>
  <c r="D405" i="93"/>
  <c r="AB342" i="88"/>
  <c r="AD916" i="88"/>
  <c r="AD918" i="88" s="1"/>
  <c r="AC917" i="88"/>
  <c r="AE325" i="88"/>
  <c r="AE333" i="88" s="1"/>
  <c r="AE334" i="88" s="1"/>
  <c r="AD344" i="88"/>
  <c r="AD327" i="88"/>
  <c r="AD326" i="88"/>
  <c r="AD343" i="88"/>
  <c r="AC920" i="88"/>
  <c r="AC346" i="88"/>
  <c r="AC345" i="88"/>
  <c r="E941" i="93" l="1"/>
  <c r="E940" i="93"/>
  <c r="F939" i="93"/>
  <c r="E943" i="93"/>
  <c r="E408" i="93"/>
  <c r="E409" i="93"/>
  <c r="E397" i="93"/>
  <c r="F407" i="93"/>
  <c r="F402" i="93"/>
  <c r="F410" i="93" s="1"/>
  <c r="F403" i="93" s="1"/>
  <c r="F406" i="93"/>
  <c r="F396" i="93"/>
  <c r="F390" i="93"/>
  <c r="F389" i="93"/>
  <c r="G388" i="93"/>
  <c r="O64" i="93"/>
  <c r="O190" i="93"/>
  <c r="AC342" i="88"/>
  <c r="B388" i="88"/>
  <c r="B396" i="88" s="1"/>
  <c r="B397" i="88" s="1"/>
  <c r="AE338" i="88"/>
  <c r="AE327" i="88"/>
  <c r="AE326" i="88"/>
  <c r="AE343" i="88"/>
  <c r="AE344" i="88"/>
  <c r="AG344" i="88" s="1"/>
  <c r="AE916" i="88"/>
  <c r="AE918" i="88" s="1"/>
  <c r="AD917" i="88"/>
  <c r="AD920" i="88"/>
  <c r="AD346" i="88"/>
  <c r="AD345" i="88"/>
  <c r="B276" i="88" l="1"/>
  <c r="B284" i="88" s="1"/>
  <c r="B277" i="88" s="1"/>
  <c r="AD276" i="88"/>
  <c r="AD284" i="88" s="1"/>
  <c r="AD277" i="88" s="1"/>
  <c r="W276" i="88"/>
  <c r="W284" i="88" s="1"/>
  <c r="W277" i="88" s="1"/>
  <c r="I276" i="88"/>
  <c r="I284" i="88" s="1"/>
  <c r="I277" i="88" s="1"/>
  <c r="P276" i="88"/>
  <c r="P284" i="88" s="1"/>
  <c r="P277" i="88" s="1"/>
  <c r="O757" i="93"/>
  <c r="O694" i="93"/>
  <c r="O631" i="93"/>
  <c r="O568" i="93"/>
  <c r="O505" i="93"/>
  <c r="O442" i="93"/>
  <c r="O379" i="93"/>
  <c r="O316" i="93"/>
  <c r="O253" i="93"/>
  <c r="O127" i="93"/>
  <c r="O65" i="93"/>
  <c r="F943" i="93"/>
  <c r="F409" i="93"/>
  <c r="F397" i="93"/>
  <c r="F408" i="93"/>
  <c r="F941" i="93"/>
  <c r="F940" i="93"/>
  <c r="G939" i="93"/>
  <c r="E405" i="93"/>
  <c r="G406" i="93"/>
  <c r="G396" i="93"/>
  <c r="G390" i="93"/>
  <c r="G389" i="93"/>
  <c r="H388" i="93"/>
  <c r="G407" i="93"/>
  <c r="G402" i="93"/>
  <c r="G410" i="93" s="1"/>
  <c r="G403" i="93" s="1"/>
  <c r="F405" i="93"/>
  <c r="C276" i="88"/>
  <c r="C284" i="88" s="1"/>
  <c r="C277" i="88" s="1"/>
  <c r="AE276" i="88"/>
  <c r="AE284" i="88" s="1"/>
  <c r="AE277" i="88" s="1"/>
  <c r="J276" i="88"/>
  <c r="J284" i="88" s="1"/>
  <c r="J277" i="88" s="1"/>
  <c r="X276" i="88"/>
  <c r="X284" i="88" s="1"/>
  <c r="X277" i="88" s="1"/>
  <c r="Q276" i="88"/>
  <c r="Q284" i="88" s="1"/>
  <c r="Q277" i="88" s="1"/>
  <c r="AD342" i="88"/>
  <c r="Z276" i="88"/>
  <c r="Z284" i="88" s="1"/>
  <c r="Z277" i="88" s="1"/>
  <c r="E276" i="88"/>
  <c r="E284" i="88" s="1"/>
  <c r="E277" i="88" s="1"/>
  <c r="L276" i="88"/>
  <c r="L284" i="88" s="1"/>
  <c r="L277" i="88" s="1"/>
  <c r="S276" i="88"/>
  <c r="S284" i="88" s="1"/>
  <c r="S277" i="88" s="1"/>
  <c r="AE920" i="88"/>
  <c r="AG920" i="88" s="1"/>
  <c r="AE345" i="88"/>
  <c r="AG345" i="88" s="1"/>
  <c r="AG334" i="88"/>
  <c r="AE346" i="88"/>
  <c r="AG346" i="88" s="1"/>
  <c r="AO16" i="88"/>
  <c r="AO15" i="88"/>
  <c r="AG343" i="88"/>
  <c r="AG327" i="88"/>
  <c r="AG325" i="88"/>
  <c r="AE917" i="88"/>
  <c r="T276" i="88"/>
  <c r="T284" i="88" s="1"/>
  <c r="T277" i="88" s="1"/>
  <c r="F276" i="88"/>
  <c r="F284" i="88" s="1"/>
  <c r="F277" i="88" s="1"/>
  <c r="AA276" i="88"/>
  <c r="AA284" i="88" s="1"/>
  <c r="AA277" i="88" s="1"/>
  <c r="M276" i="88"/>
  <c r="M284" i="88" s="1"/>
  <c r="M277" i="88" s="1"/>
  <c r="B939" i="88"/>
  <c r="B941" i="88" s="1"/>
  <c r="B390" i="88"/>
  <c r="B389" i="88"/>
  <c r="B407" i="88"/>
  <c r="B401" i="88"/>
  <c r="B402" i="88" s="1"/>
  <c r="B410" i="88" s="1"/>
  <c r="B403" i="88" s="1"/>
  <c r="C388" i="88"/>
  <c r="C396" i="88" s="1"/>
  <c r="C397" i="88" s="1"/>
  <c r="B406" i="88"/>
  <c r="H396" i="93" l="1"/>
  <c r="H390" i="93"/>
  <c r="H389" i="93"/>
  <c r="I388" i="93"/>
  <c r="H407" i="93"/>
  <c r="H402" i="93"/>
  <c r="H410" i="93" s="1"/>
  <c r="H403" i="93" s="1"/>
  <c r="H406" i="93"/>
  <c r="G941" i="93"/>
  <c r="G940" i="93"/>
  <c r="H939" i="93"/>
  <c r="G943" i="93"/>
  <c r="G409" i="93"/>
  <c r="G397" i="93"/>
  <c r="G408" i="93"/>
  <c r="G405" i="93" s="1"/>
  <c r="O758" i="93"/>
  <c r="O695" i="93"/>
  <c r="O569" i="93"/>
  <c r="O632" i="93"/>
  <c r="O506" i="93"/>
  <c r="O443" i="93"/>
  <c r="O380" i="93"/>
  <c r="O317" i="93"/>
  <c r="O254" i="93"/>
  <c r="O191" i="93"/>
  <c r="O128" i="93"/>
  <c r="AG277" i="88"/>
  <c r="O737" i="88" s="1"/>
  <c r="AG350" i="88"/>
  <c r="C407" i="88"/>
  <c r="C406" i="88"/>
  <c r="C390" i="88"/>
  <c r="C389" i="88"/>
  <c r="D388" i="88"/>
  <c r="D396" i="88" s="1"/>
  <c r="D397" i="88" s="1"/>
  <c r="C402" i="88"/>
  <c r="C410" i="88" s="1"/>
  <c r="C403" i="88" s="1"/>
  <c r="AE342" i="88"/>
  <c r="AG342" i="88" s="1"/>
  <c r="AO20" i="88" s="1"/>
  <c r="Q742" i="88"/>
  <c r="Q679" i="88"/>
  <c r="Q616" i="88"/>
  <c r="Q553" i="88"/>
  <c r="Q490" i="88"/>
  <c r="Q364" i="88"/>
  <c r="Q301" i="88"/>
  <c r="Q427" i="88"/>
  <c r="Q175" i="88"/>
  <c r="Q238" i="88"/>
  <c r="Q49" i="88"/>
  <c r="Q112" i="88"/>
  <c r="B940" i="88"/>
  <c r="C939" i="88"/>
  <c r="C941" i="88" s="1"/>
  <c r="B943" i="88"/>
  <c r="B409" i="88"/>
  <c r="B408" i="88"/>
  <c r="AG352" i="88"/>
  <c r="AG916" i="88"/>
  <c r="AG918" i="88"/>
  <c r="H941" i="93" l="1"/>
  <c r="H940" i="93"/>
  <c r="I939" i="93"/>
  <c r="H943" i="93"/>
  <c r="H409" i="93"/>
  <c r="H397" i="93"/>
  <c r="H408" i="93"/>
  <c r="H405" i="93" s="1"/>
  <c r="I407" i="93"/>
  <c r="I402" i="93"/>
  <c r="I410" i="93" s="1"/>
  <c r="I403" i="93" s="1"/>
  <c r="I406" i="93"/>
  <c r="I396" i="93"/>
  <c r="I390" i="93"/>
  <c r="I389" i="93"/>
  <c r="J388" i="93"/>
  <c r="O359" i="88"/>
  <c r="O233" i="88"/>
  <c r="O107" i="88"/>
  <c r="O296" i="88"/>
  <c r="O548" i="88"/>
  <c r="F261" i="88"/>
  <c r="F892" i="88" s="1"/>
  <c r="O485" i="88"/>
  <c r="AG288" i="88"/>
  <c r="O630" i="88" s="1"/>
  <c r="O422" i="88"/>
  <c r="O44" i="88"/>
  <c r="O674" i="88"/>
  <c r="O611" i="88"/>
  <c r="O170" i="88"/>
  <c r="Q671" i="88"/>
  <c r="Q734" i="88"/>
  <c r="Q608" i="88"/>
  <c r="Q482" i="88"/>
  <c r="Q419" i="88"/>
  <c r="Q545" i="88"/>
  <c r="Q356" i="88"/>
  <c r="Q293" i="88"/>
  <c r="Q167" i="88"/>
  <c r="Q41" i="88"/>
  <c r="Q230" i="88"/>
  <c r="Q104" i="88"/>
  <c r="C940" i="88"/>
  <c r="D939" i="88"/>
  <c r="D941" i="88" s="1"/>
  <c r="C943" i="88"/>
  <c r="C409" i="88"/>
  <c r="C408" i="88"/>
  <c r="B405" i="88"/>
  <c r="Q738" i="88"/>
  <c r="Q675" i="88"/>
  <c r="Q549" i="88"/>
  <c r="Q612" i="88"/>
  <c r="Q423" i="88"/>
  <c r="Q486" i="88"/>
  <c r="Q297" i="88"/>
  <c r="Q360" i="88"/>
  <c r="Q234" i="88"/>
  <c r="Q108" i="88"/>
  <c r="Q171" i="88"/>
  <c r="Q45" i="88"/>
  <c r="D407" i="88"/>
  <c r="D406" i="88"/>
  <c r="D390" i="88"/>
  <c r="D389" i="88"/>
  <c r="E388" i="88"/>
  <c r="E396" i="88" s="1"/>
  <c r="E397" i="88" s="1"/>
  <c r="I943" i="93" l="1"/>
  <c r="I408" i="93"/>
  <c r="I409" i="93"/>
  <c r="I397" i="93"/>
  <c r="J407" i="93"/>
  <c r="J402" i="93"/>
  <c r="J410" i="93" s="1"/>
  <c r="J403" i="93" s="1"/>
  <c r="J406" i="93"/>
  <c r="J396" i="93"/>
  <c r="J390" i="93"/>
  <c r="J389" i="93"/>
  <c r="K388" i="93"/>
  <c r="I405" i="93"/>
  <c r="I941" i="93"/>
  <c r="I940" i="93"/>
  <c r="J939" i="93"/>
  <c r="O756" i="88"/>
  <c r="O693" i="88"/>
  <c r="AG290" i="88"/>
  <c r="O64" i="88" s="1"/>
  <c r="O252" i="88"/>
  <c r="O189" i="88"/>
  <c r="O504" i="88"/>
  <c r="O378" i="88"/>
  <c r="O63" i="88"/>
  <c r="O567" i="88"/>
  <c r="O315" i="88"/>
  <c r="O441" i="88"/>
  <c r="O126" i="88"/>
  <c r="C405" i="88"/>
  <c r="D943" i="88"/>
  <c r="D408" i="88"/>
  <c r="D409" i="88"/>
  <c r="E407" i="88"/>
  <c r="E406" i="88"/>
  <c r="E390" i="88"/>
  <c r="E389" i="88"/>
  <c r="F388" i="88"/>
  <c r="F396" i="88" s="1"/>
  <c r="F397" i="88" s="1"/>
  <c r="E939" i="88"/>
  <c r="E941" i="88" s="1"/>
  <c r="D940" i="88"/>
  <c r="J943" i="93" l="1"/>
  <c r="J409" i="93"/>
  <c r="J397" i="93"/>
  <c r="J408" i="93"/>
  <c r="J405" i="93" s="1"/>
  <c r="J941" i="93"/>
  <c r="J940" i="93"/>
  <c r="K939" i="93"/>
  <c r="K406" i="93"/>
  <c r="K396" i="93"/>
  <c r="K390" i="93"/>
  <c r="K389" i="93"/>
  <c r="L388" i="93"/>
  <c r="K407" i="93"/>
  <c r="K402" i="93"/>
  <c r="K410" i="93" s="1"/>
  <c r="K403" i="93" s="1"/>
  <c r="O190" i="88"/>
  <c r="D405" i="88"/>
  <c r="E943" i="88"/>
  <c r="E408" i="88"/>
  <c r="E409" i="88"/>
  <c r="E940" i="88"/>
  <c r="F939" i="88"/>
  <c r="F941" i="88" s="1"/>
  <c r="O757" i="88"/>
  <c r="O694" i="88"/>
  <c r="O631" i="88"/>
  <c r="O568" i="88"/>
  <c r="O442" i="88"/>
  <c r="O505" i="88"/>
  <c r="O316" i="88"/>
  <c r="O379" i="88"/>
  <c r="O253" i="88"/>
  <c r="O127" i="88"/>
  <c r="O65" i="88"/>
  <c r="F406" i="88"/>
  <c r="F390" i="88"/>
  <c r="F389" i="88"/>
  <c r="G388" i="88"/>
  <c r="G396" i="88" s="1"/>
  <c r="G397" i="88" s="1"/>
  <c r="F407" i="88"/>
  <c r="F402" i="88"/>
  <c r="F410" i="88" s="1"/>
  <c r="F403" i="88" s="1"/>
  <c r="L396" i="93" l="1"/>
  <c r="L390" i="93"/>
  <c r="L389" i="93"/>
  <c r="M388" i="93"/>
  <c r="L407" i="93"/>
  <c r="L406" i="93"/>
  <c r="K941" i="93"/>
  <c r="K940" i="93"/>
  <c r="L939" i="93"/>
  <c r="K943" i="93"/>
  <c r="K409" i="93"/>
  <c r="K397" i="93"/>
  <c r="K408" i="93"/>
  <c r="K405" i="93" s="1"/>
  <c r="E405" i="88"/>
  <c r="G390" i="88"/>
  <c r="G389" i="88"/>
  <c r="H388" i="88"/>
  <c r="H396" i="88" s="1"/>
  <c r="H397" i="88" s="1"/>
  <c r="G406" i="88"/>
  <c r="G407" i="88"/>
  <c r="G939" i="88"/>
  <c r="G941" i="88" s="1"/>
  <c r="F940" i="88"/>
  <c r="O758" i="88"/>
  <c r="O695" i="88"/>
  <c r="O632" i="88"/>
  <c r="O569" i="88"/>
  <c r="O506" i="88"/>
  <c r="O317" i="88"/>
  <c r="O443" i="88"/>
  <c r="O191" i="88"/>
  <c r="O254" i="88"/>
  <c r="O380" i="88"/>
  <c r="O128" i="88"/>
  <c r="F943" i="88"/>
  <c r="F409" i="88"/>
  <c r="F408" i="88"/>
  <c r="M407" i="93" l="1"/>
  <c r="M402" i="93"/>
  <c r="M410" i="93" s="1"/>
  <c r="M403" i="93" s="1"/>
  <c r="M406" i="93"/>
  <c r="M396" i="93"/>
  <c r="M390" i="93"/>
  <c r="M389" i="93"/>
  <c r="N388" i="93"/>
  <c r="L941" i="93"/>
  <c r="L940" i="93"/>
  <c r="M939" i="93"/>
  <c r="L943" i="93"/>
  <c r="L409" i="93"/>
  <c r="L397" i="93"/>
  <c r="L408" i="93"/>
  <c r="L405" i="93" s="1"/>
  <c r="F405" i="88"/>
  <c r="H407" i="88"/>
  <c r="H390" i="88"/>
  <c r="H389" i="88"/>
  <c r="H406" i="88"/>
  <c r="I388" i="88"/>
  <c r="I396" i="88" s="1"/>
  <c r="I397" i="88" s="1"/>
  <c r="G940" i="88"/>
  <c r="H939" i="88"/>
  <c r="H941" i="88" s="1"/>
  <c r="G943" i="88"/>
  <c r="G409" i="88"/>
  <c r="G408" i="88"/>
  <c r="M943" i="93" l="1"/>
  <c r="M408" i="93"/>
  <c r="M409" i="93"/>
  <c r="M397" i="93"/>
  <c r="M941" i="93"/>
  <c r="M940" i="93"/>
  <c r="N939" i="93"/>
  <c r="N407" i="93"/>
  <c r="N402" i="93"/>
  <c r="N410" i="93" s="1"/>
  <c r="N403" i="93" s="1"/>
  <c r="N406" i="93"/>
  <c r="N396" i="93"/>
  <c r="N390" i="93"/>
  <c r="N389" i="93"/>
  <c r="O388" i="93"/>
  <c r="M405" i="93"/>
  <c r="G405" i="88"/>
  <c r="H943" i="88"/>
  <c r="H409" i="88"/>
  <c r="H408" i="88"/>
  <c r="I402" i="88"/>
  <c r="I410" i="88" s="1"/>
  <c r="I403" i="88" s="1"/>
  <c r="I390" i="88"/>
  <c r="I406" i="88"/>
  <c r="I389" i="88"/>
  <c r="J388" i="88"/>
  <c r="J396" i="88" s="1"/>
  <c r="J397" i="88" s="1"/>
  <c r="I407" i="88"/>
  <c r="I939" i="88"/>
  <c r="I941" i="88" s="1"/>
  <c r="H940" i="88"/>
  <c r="N943" i="93" l="1"/>
  <c r="N409" i="93"/>
  <c r="N397" i="93"/>
  <c r="N408" i="93"/>
  <c r="N941" i="93"/>
  <c r="N940" i="93"/>
  <c r="O939" i="93"/>
  <c r="O406" i="93"/>
  <c r="O396" i="93"/>
  <c r="O390" i="93"/>
  <c r="O389" i="93"/>
  <c r="P388" i="93"/>
  <c r="O407" i="93"/>
  <c r="O402" i="93"/>
  <c r="O410" i="93" s="1"/>
  <c r="O403" i="93" s="1"/>
  <c r="N405" i="93"/>
  <c r="H405" i="88"/>
  <c r="I943" i="88"/>
  <c r="I408" i="88"/>
  <c r="I409" i="88"/>
  <c r="I940" i="88"/>
  <c r="J939" i="88"/>
  <c r="J941" i="88" s="1"/>
  <c r="J407" i="88"/>
  <c r="J402" i="88"/>
  <c r="J410" i="88" s="1"/>
  <c r="J403" i="88" s="1"/>
  <c r="J406" i="88"/>
  <c r="K388" i="88"/>
  <c r="K396" i="88" s="1"/>
  <c r="K397" i="88" s="1"/>
  <c r="J389" i="88"/>
  <c r="J390" i="88"/>
  <c r="P396" i="93" l="1"/>
  <c r="P390" i="93"/>
  <c r="P389" i="93"/>
  <c r="Q388" i="93"/>
  <c r="P407" i="93"/>
  <c r="P402" i="93"/>
  <c r="P410" i="93" s="1"/>
  <c r="P403" i="93" s="1"/>
  <c r="P406" i="93"/>
  <c r="O941" i="93"/>
  <c r="O940" i="93"/>
  <c r="P939" i="93"/>
  <c r="O943" i="93"/>
  <c r="O409" i="93"/>
  <c r="O397" i="93"/>
  <c r="O408" i="93"/>
  <c r="O405" i="93" s="1"/>
  <c r="I405" i="88"/>
  <c r="J940" i="88"/>
  <c r="K939" i="88"/>
  <c r="K941" i="88" s="1"/>
  <c r="K406" i="88"/>
  <c r="L388" i="88"/>
  <c r="L396" i="88" s="1"/>
  <c r="L397" i="88" s="1"/>
  <c r="K389" i="88"/>
  <c r="K390" i="88"/>
  <c r="K407" i="88"/>
  <c r="J943" i="88"/>
  <c r="J409" i="88"/>
  <c r="J408" i="88"/>
  <c r="P941" i="93" l="1"/>
  <c r="P940" i="93"/>
  <c r="Q939" i="93"/>
  <c r="Q407" i="93"/>
  <c r="Q402" i="93"/>
  <c r="Q410" i="93" s="1"/>
  <c r="Q403" i="93" s="1"/>
  <c r="Q406" i="93"/>
  <c r="Q396" i="93"/>
  <c r="Q390" i="93"/>
  <c r="Q389" i="93"/>
  <c r="R388" i="93"/>
  <c r="P943" i="93"/>
  <c r="P409" i="93"/>
  <c r="P397" i="93"/>
  <c r="P408" i="93"/>
  <c r="P405" i="93" s="1"/>
  <c r="J405" i="88"/>
  <c r="L407" i="88"/>
  <c r="L390" i="88"/>
  <c r="L389" i="88"/>
  <c r="M388" i="88"/>
  <c r="M396" i="88" s="1"/>
  <c r="M397" i="88" s="1"/>
  <c r="L406" i="88"/>
  <c r="K940" i="88"/>
  <c r="L939" i="88"/>
  <c r="L941" i="88" s="1"/>
  <c r="K943" i="88"/>
  <c r="K409" i="88"/>
  <c r="K408" i="88"/>
  <c r="Q943" i="93" l="1"/>
  <c r="Q408" i="93"/>
  <c r="Q409" i="93"/>
  <c r="Q397" i="93"/>
  <c r="Q941" i="93"/>
  <c r="Q940" i="93"/>
  <c r="R939" i="93"/>
  <c r="R407" i="93"/>
  <c r="R402" i="93"/>
  <c r="R410" i="93" s="1"/>
  <c r="R403" i="93" s="1"/>
  <c r="R406" i="93"/>
  <c r="R396" i="93"/>
  <c r="R390" i="93"/>
  <c r="R389" i="93"/>
  <c r="S388" i="93"/>
  <c r="Q405" i="93"/>
  <c r="K405" i="88"/>
  <c r="M407" i="88"/>
  <c r="M406" i="88"/>
  <c r="M390" i="88"/>
  <c r="M389" i="88"/>
  <c r="M402" i="88"/>
  <c r="M410" i="88" s="1"/>
  <c r="M403" i="88" s="1"/>
  <c r="N388" i="88"/>
  <c r="N396" i="88" s="1"/>
  <c r="N397" i="88" s="1"/>
  <c r="L940" i="88"/>
  <c r="M939" i="88"/>
  <c r="M941" i="88" s="1"/>
  <c r="L943" i="88"/>
  <c r="L408" i="88"/>
  <c r="L409" i="88"/>
  <c r="R943" i="93" l="1"/>
  <c r="R409" i="93"/>
  <c r="R397" i="93"/>
  <c r="R408" i="93"/>
  <c r="R941" i="93"/>
  <c r="R940" i="93"/>
  <c r="S939" i="93"/>
  <c r="S406" i="93"/>
  <c r="S396" i="93"/>
  <c r="S390" i="93"/>
  <c r="S389" i="93"/>
  <c r="T388" i="93"/>
  <c r="S407" i="93"/>
  <c r="R405" i="93"/>
  <c r="L405" i="88"/>
  <c r="M943" i="88"/>
  <c r="M409" i="88"/>
  <c r="M408" i="88"/>
  <c r="N939" i="88"/>
  <c r="N941" i="88" s="1"/>
  <c r="M940" i="88"/>
  <c r="N406" i="88"/>
  <c r="N390" i="88"/>
  <c r="N389" i="88"/>
  <c r="O388" i="88"/>
  <c r="O396" i="88" s="1"/>
  <c r="O397" i="88" s="1"/>
  <c r="N407" i="88"/>
  <c r="T396" i="93" l="1"/>
  <c r="T390" i="93"/>
  <c r="T389" i="93"/>
  <c r="U388" i="93"/>
  <c r="T407" i="93"/>
  <c r="T402" i="93"/>
  <c r="T410" i="93" s="1"/>
  <c r="T403" i="93" s="1"/>
  <c r="T406" i="93"/>
  <c r="S941" i="93"/>
  <c r="S940" i="93"/>
  <c r="T939" i="93"/>
  <c r="S943" i="93"/>
  <c r="S409" i="93"/>
  <c r="S397" i="93"/>
  <c r="S408" i="93"/>
  <c r="S405" i="93" s="1"/>
  <c r="M405" i="88"/>
  <c r="N940" i="88"/>
  <c r="O939" i="88"/>
  <c r="O941" i="88" s="1"/>
  <c r="O390" i="88"/>
  <c r="O389" i="88"/>
  <c r="P388" i="88"/>
  <c r="P396" i="88" s="1"/>
  <c r="P397" i="88" s="1"/>
  <c r="O407" i="88"/>
  <c r="O406" i="88"/>
  <c r="N943" i="88"/>
  <c r="N408" i="88"/>
  <c r="N409" i="88"/>
  <c r="T941" i="93" l="1"/>
  <c r="T940" i="93"/>
  <c r="U939" i="93"/>
  <c r="T943" i="93"/>
  <c r="T409" i="93"/>
  <c r="T397" i="93"/>
  <c r="T408" i="93"/>
  <c r="T405" i="93" s="1"/>
  <c r="U407" i="93"/>
  <c r="U402" i="93"/>
  <c r="U410" i="93" s="1"/>
  <c r="U403" i="93" s="1"/>
  <c r="U406" i="93"/>
  <c r="U396" i="93"/>
  <c r="U390" i="93"/>
  <c r="U389" i="93"/>
  <c r="V388" i="93"/>
  <c r="N405" i="88"/>
  <c r="P402" i="88"/>
  <c r="P410" i="88" s="1"/>
  <c r="P403" i="88" s="1"/>
  <c r="P406" i="88"/>
  <c r="P407" i="88"/>
  <c r="P390" i="88"/>
  <c r="Q388" i="88"/>
  <c r="Q396" i="88" s="1"/>
  <c r="Q397" i="88" s="1"/>
  <c r="P389" i="88"/>
  <c r="O943" i="88"/>
  <c r="O408" i="88"/>
  <c r="O409" i="88"/>
  <c r="P939" i="88"/>
  <c r="P941" i="88" s="1"/>
  <c r="O940" i="88"/>
  <c r="V407" i="93" l="1"/>
  <c r="V402" i="93"/>
  <c r="V410" i="93" s="1"/>
  <c r="V403" i="93" s="1"/>
  <c r="V406" i="93"/>
  <c r="V396" i="93"/>
  <c r="V390" i="93"/>
  <c r="V389" i="93"/>
  <c r="W388" i="93"/>
  <c r="U943" i="93"/>
  <c r="U408" i="93"/>
  <c r="U409" i="93"/>
  <c r="U397" i="93"/>
  <c r="U405" i="93"/>
  <c r="U941" i="93"/>
  <c r="U940" i="93"/>
  <c r="V939" i="93"/>
  <c r="O405" i="88"/>
  <c r="Q402" i="88"/>
  <c r="Q410" i="88" s="1"/>
  <c r="Q403" i="88" s="1"/>
  <c r="Q406" i="88"/>
  <c r="Q389" i="88"/>
  <c r="R388" i="88"/>
  <c r="R396" i="88" s="1"/>
  <c r="R397" i="88" s="1"/>
  <c r="Q407" i="88"/>
  <c r="Q390" i="88"/>
  <c r="P940" i="88"/>
  <c r="Q939" i="88"/>
  <c r="Q941" i="88" s="1"/>
  <c r="P943" i="88"/>
  <c r="P408" i="88"/>
  <c r="P409" i="88"/>
  <c r="V943" i="93" l="1"/>
  <c r="V409" i="93"/>
  <c r="V397" i="93"/>
  <c r="V408" i="93"/>
  <c r="V941" i="93"/>
  <c r="V940" i="93"/>
  <c r="W939" i="93"/>
  <c r="W406" i="93"/>
  <c r="W396" i="93"/>
  <c r="W390" i="93"/>
  <c r="W389" i="93"/>
  <c r="X388" i="93"/>
  <c r="W407" i="93"/>
  <c r="W402" i="93"/>
  <c r="W410" i="93" s="1"/>
  <c r="W403" i="93" s="1"/>
  <c r="V405" i="93"/>
  <c r="P405" i="88"/>
  <c r="R406" i="88"/>
  <c r="R389" i="88"/>
  <c r="R390" i="88"/>
  <c r="S388" i="88"/>
  <c r="S396" i="88" s="1"/>
  <c r="S397" i="88" s="1"/>
  <c r="R407" i="88"/>
  <c r="Q943" i="88"/>
  <c r="Q409" i="88"/>
  <c r="Q408" i="88"/>
  <c r="Q940" i="88"/>
  <c r="R939" i="88"/>
  <c r="R941" i="88" s="1"/>
  <c r="X396" i="93" l="1"/>
  <c r="X390" i="93"/>
  <c r="X389" i="93"/>
  <c r="Y388" i="93"/>
  <c r="X407" i="93"/>
  <c r="X402" i="93"/>
  <c r="X410" i="93" s="1"/>
  <c r="X403" i="93" s="1"/>
  <c r="X406" i="93"/>
  <c r="W941" i="93"/>
  <c r="W940" i="93"/>
  <c r="X939" i="93"/>
  <c r="W943" i="93"/>
  <c r="W409" i="93"/>
  <c r="W397" i="93"/>
  <c r="W408" i="93"/>
  <c r="W405" i="93" s="1"/>
  <c r="Q405" i="88"/>
  <c r="S939" i="88"/>
  <c r="S941" i="88" s="1"/>
  <c r="R940" i="88"/>
  <c r="S390" i="88"/>
  <c r="S389" i="88"/>
  <c r="S407" i="88"/>
  <c r="S406" i="88"/>
  <c r="T388" i="88"/>
  <c r="T396" i="88" s="1"/>
  <c r="T397" i="88" s="1"/>
  <c r="R943" i="88"/>
  <c r="R409" i="88"/>
  <c r="R408" i="88"/>
  <c r="Y407" i="93" l="1"/>
  <c r="Y402" i="93"/>
  <c r="Y410" i="93" s="1"/>
  <c r="Y403" i="93" s="1"/>
  <c r="Y406" i="93"/>
  <c r="Y396" i="93"/>
  <c r="Y390" i="93"/>
  <c r="Y389" i="93"/>
  <c r="Z388" i="93"/>
  <c r="X941" i="93"/>
  <c r="X940" i="93"/>
  <c r="Y939" i="93"/>
  <c r="X943" i="93"/>
  <c r="X409" i="93"/>
  <c r="X397" i="93"/>
  <c r="X408" i="93"/>
  <c r="X405" i="93" s="1"/>
  <c r="R405" i="88"/>
  <c r="T407" i="88"/>
  <c r="T402" i="88"/>
  <c r="T410" i="88" s="1"/>
  <c r="T403" i="88" s="1"/>
  <c r="T389" i="88"/>
  <c r="T390" i="88"/>
  <c r="U388" i="88"/>
  <c r="U396" i="88" s="1"/>
  <c r="U397" i="88" s="1"/>
  <c r="T406" i="88"/>
  <c r="S943" i="88"/>
  <c r="S409" i="88"/>
  <c r="S408" i="88"/>
  <c r="S940" i="88"/>
  <c r="T939" i="88"/>
  <c r="T941" i="88" s="1"/>
  <c r="Y943" i="93" l="1"/>
  <c r="Y408" i="93"/>
  <c r="Y409" i="93"/>
  <c r="Y397" i="93"/>
  <c r="Y941" i="93"/>
  <c r="Y940" i="93"/>
  <c r="Z939" i="93"/>
  <c r="Z407" i="93"/>
  <c r="Z406" i="93"/>
  <c r="Z396" i="93"/>
  <c r="Z390" i="93"/>
  <c r="Z389" i="93"/>
  <c r="AA388" i="93"/>
  <c r="Y405" i="93"/>
  <c r="S405" i="88"/>
  <c r="T940" i="88"/>
  <c r="U939" i="88"/>
  <c r="U941" i="88" s="1"/>
  <c r="U407" i="88"/>
  <c r="U406" i="88"/>
  <c r="U390" i="88"/>
  <c r="V388" i="88"/>
  <c r="V396" i="88" s="1"/>
  <c r="V397" i="88" s="1"/>
  <c r="U389" i="88"/>
  <c r="T943" i="88"/>
  <c r="T408" i="88"/>
  <c r="T409" i="88"/>
  <c r="AA406" i="93" l="1"/>
  <c r="AA396" i="93"/>
  <c r="AA390" i="93"/>
  <c r="AA389" i="93"/>
  <c r="AB388" i="93"/>
  <c r="AA407" i="93"/>
  <c r="AA402" i="93"/>
  <c r="AA410" i="93" s="1"/>
  <c r="AA403" i="93" s="1"/>
  <c r="Z943" i="93"/>
  <c r="Z409" i="93"/>
  <c r="Z397" i="93"/>
  <c r="Z408" i="93"/>
  <c r="Z941" i="93"/>
  <c r="Z940" i="93"/>
  <c r="AA939" i="93"/>
  <c r="Z405" i="93"/>
  <c r="T405" i="88"/>
  <c r="U943" i="88"/>
  <c r="U408" i="88"/>
  <c r="U409" i="88"/>
  <c r="U940" i="88"/>
  <c r="V939" i="88"/>
  <c r="V941" i="88" s="1"/>
  <c r="V406" i="88"/>
  <c r="V390" i="88"/>
  <c r="V389" i="88"/>
  <c r="W388" i="88"/>
  <c r="W396" i="88" s="1"/>
  <c r="W397" i="88" s="1"/>
  <c r="V407" i="88"/>
  <c r="AA943" i="93" l="1"/>
  <c r="AA409" i="93"/>
  <c r="AA397" i="93"/>
  <c r="AA408" i="93"/>
  <c r="AB396" i="93"/>
  <c r="AB390" i="93"/>
  <c r="AB389" i="93"/>
  <c r="AC388" i="93"/>
  <c r="AB407" i="93"/>
  <c r="AB402" i="93"/>
  <c r="AB410" i="93" s="1"/>
  <c r="AB403" i="93" s="1"/>
  <c r="AB406" i="93"/>
  <c r="AA405" i="93"/>
  <c r="AA941" i="93"/>
  <c r="AA940" i="93"/>
  <c r="AB939" i="93"/>
  <c r="U405" i="88"/>
  <c r="W390" i="88"/>
  <c r="W389" i="88"/>
  <c r="X388" i="88"/>
  <c r="X396" i="88" s="1"/>
  <c r="X397" i="88" s="1"/>
  <c r="W406" i="88"/>
  <c r="W407" i="88"/>
  <c r="W402" i="88"/>
  <c r="W410" i="88" s="1"/>
  <c r="W403" i="88" s="1"/>
  <c r="V940" i="88"/>
  <c r="W939" i="88"/>
  <c r="W941" i="88" s="1"/>
  <c r="V943" i="88"/>
  <c r="V409" i="88"/>
  <c r="V408" i="88"/>
  <c r="AB941" i="93" l="1"/>
  <c r="AB940" i="93"/>
  <c r="AC939" i="93"/>
  <c r="AC407" i="93"/>
  <c r="AC402" i="93"/>
  <c r="AC410" i="93" s="1"/>
  <c r="AC403" i="93" s="1"/>
  <c r="AC406" i="93"/>
  <c r="AC396" i="93"/>
  <c r="AC390" i="93"/>
  <c r="AC389" i="93"/>
  <c r="AD388" i="93"/>
  <c r="AB943" i="93"/>
  <c r="AB409" i="93"/>
  <c r="AB397" i="93"/>
  <c r="AB408" i="93"/>
  <c r="AB405" i="93" s="1"/>
  <c r="V405" i="88"/>
  <c r="X402" i="88"/>
  <c r="X410" i="88" s="1"/>
  <c r="X403" i="88" s="1"/>
  <c r="X390" i="88"/>
  <c r="X389" i="88"/>
  <c r="Y388" i="88"/>
  <c r="Y396" i="88" s="1"/>
  <c r="Y397" i="88" s="1"/>
  <c r="X407" i="88"/>
  <c r="X406" i="88"/>
  <c r="X939" i="88"/>
  <c r="X941" i="88" s="1"/>
  <c r="W940" i="88"/>
  <c r="W943" i="88"/>
  <c r="W409" i="88"/>
  <c r="W408" i="88"/>
  <c r="AC943" i="93" l="1"/>
  <c r="AC408" i="93"/>
  <c r="AC409" i="93"/>
  <c r="AC397" i="93"/>
  <c r="AD407" i="93"/>
  <c r="AD402" i="93"/>
  <c r="AD410" i="93" s="1"/>
  <c r="AD403" i="93" s="1"/>
  <c r="AD406" i="93"/>
  <c r="AD396" i="93"/>
  <c r="AD390" i="93"/>
  <c r="AD389" i="93"/>
  <c r="AE388" i="93"/>
  <c r="AC405" i="93"/>
  <c r="AC941" i="93"/>
  <c r="AC940" i="93"/>
  <c r="AD939" i="93"/>
  <c r="W405" i="88"/>
  <c r="X943" i="88"/>
  <c r="X408" i="88"/>
  <c r="X409" i="88"/>
  <c r="Y407" i="88"/>
  <c r="Y406" i="88"/>
  <c r="Y390" i="88"/>
  <c r="Y389" i="88"/>
  <c r="Z388" i="88"/>
  <c r="Z396" i="88" s="1"/>
  <c r="Z397" i="88" s="1"/>
  <c r="Y939" i="88"/>
  <c r="Y941" i="88" s="1"/>
  <c r="X940" i="88"/>
  <c r="AD943" i="93" l="1"/>
  <c r="AD409" i="93"/>
  <c r="AD397" i="93"/>
  <c r="AD408" i="93"/>
  <c r="AD941" i="93"/>
  <c r="AD940" i="93"/>
  <c r="AE939" i="93"/>
  <c r="AE406" i="93"/>
  <c r="AE396" i="93"/>
  <c r="AE390" i="93"/>
  <c r="AE389" i="93"/>
  <c r="AF388" i="93"/>
  <c r="AE407" i="93"/>
  <c r="AE402" i="93"/>
  <c r="AE410" i="93" s="1"/>
  <c r="AE403" i="93" s="1"/>
  <c r="AD405" i="93"/>
  <c r="X405" i="88"/>
  <c r="Y940" i="88"/>
  <c r="Z939" i="88"/>
  <c r="Z941" i="88" s="1"/>
  <c r="Y943" i="88"/>
  <c r="Y408" i="88"/>
  <c r="Y409" i="88"/>
  <c r="Z406" i="88"/>
  <c r="Z407" i="88"/>
  <c r="Z390" i="88"/>
  <c r="AA388" i="88"/>
  <c r="AA396" i="88" s="1"/>
  <c r="AA397" i="88" s="1"/>
  <c r="Z389" i="88"/>
  <c r="AF396" i="93" l="1"/>
  <c r="AF390" i="93"/>
  <c r="AF389" i="93"/>
  <c r="B451" i="93"/>
  <c r="AF407" i="93"/>
  <c r="AG407" i="93" s="1"/>
  <c r="AF401" i="93"/>
  <c r="AF402" i="93" s="1"/>
  <c r="AF410" i="93" s="1"/>
  <c r="AF403" i="93" s="1"/>
  <c r="AF406" i="93"/>
  <c r="AE941" i="93"/>
  <c r="AE940" i="93"/>
  <c r="AF939" i="93"/>
  <c r="AE943" i="93"/>
  <c r="AE409" i="93"/>
  <c r="AE397" i="93"/>
  <c r="AE408" i="93"/>
  <c r="AE405" i="93" s="1"/>
  <c r="Y405" i="88"/>
  <c r="AA406" i="88"/>
  <c r="AA407" i="88"/>
  <c r="AA402" i="88"/>
  <c r="AA410" i="88" s="1"/>
  <c r="AA403" i="88" s="1"/>
  <c r="AA389" i="88"/>
  <c r="AB388" i="88"/>
  <c r="AB396" i="88" s="1"/>
  <c r="AB397" i="88" s="1"/>
  <c r="AA390" i="88"/>
  <c r="AA939" i="88"/>
  <c r="AA941" i="88" s="1"/>
  <c r="Z940" i="88"/>
  <c r="Z943" i="88"/>
  <c r="Z409" i="88"/>
  <c r="Z408" i="88"/>
  <c r="G339" i="93" l="1"/>
  <c r="G347" i="93" s="1"/>
  <c r="G340" i="93" s="1"/>
  <c r="AB339" i="93"/>
  <c r="AB347" i="93" s="1"/>
  <c r="AB340" i="93" s="1"/>
  <c r="N339" i="93"/>
  <c r="N347" i="93" s="1"/>
  <c r="N340" i="93" s="1"/>
  <c r="U339" i="93"/>
  <c r="U347" i="93" s="1"/>
  <c r="U340" i="93" s="1"/>
  <c r="AG390" i="93"/>
  <c r="AG388" i="93"/>
  <c r="AF941" i="93"/>
  <c r="AF940" i="93"/>
  <c r="AG406" i="93"/>
  <c r="B962" i="93"/>
  <c r="B470" i="93"/>
  <c r="B459" i="93"/>
  <c r="B453" i="93"/>
  <c r="B452" i="93"/>
  <c r="C451" i="93"/>
  <c r="B469" i="93"/>
  <c r="B464" i="93"/>
  <c r="AF943" i="93"/>
  <c r="AG943" i="93" s="1"/>
  <c r="AF409" i="93"/>
  <c r="AG409" i="93" s="1"/>
  <c r="AF397" i="93"/>
  <c r="AG397" i="93" s="1"/>
  <c r="AF408" i="93"/>
  <c r="AG408" i="93" s="1"/>
  <c r="AP15" i="93"/>
  <c r="AP16" i="93"/>
  <c r="Z405" i="88"/>
  <c r="AB407" i="88"/>
  <c r="AB406" i="88"/>
  <c r="AB389" i="88"/>
  <c r="AB390" i="88"/>
  <c r="AC388" i="88"/>
  <c r="AC396" i="88" s="1"/>
  <c r="AC397" i="88" s="1"/>
  <c r="AA943" i="88"/>
  <c r="AA409" i="88"/>
  <c r="AA408" i="88"/>
  <c r="AA940" i="88"/>
  <c r="AB939" i="88"/>
  <c r="AB941" i="88" s="1"/>
  <c r="B964" i="93" l="1"/>
  <c r="B963" i="93"/>
  <c r="C962" i="93"/>
  <c r="AG939" i="93"/>
  <c r="AG941" i="93"/>
  <c r="S742" i="93"/>
  <c r="S679" i="93"/>
  <c r="S616" i="93"/>
  <c r="S553" i="93"/>
  <c r="S490" i="93"/>
  <c r="S427" i="93"/>
  <c r="S364" i="93"/>
  <c r="S301" i="93"/>
  <c r="S238" i="93"/>
  <c r="S175" i="93"/>
  <c r="S112" i="93"/>
  <c r="S49" i="93"/>
  <c r="AG413" i="93"/>
  <c r="B468" i="93"/>
  <c r="B966" i="93"/>
  <c r="B471" i="93"/>
  <c r="B472" i="93"/>
  <c r="B460" i="93"/>
  <c r="AF405" i="93"/>
  <c r="AG405" i="93" s="1"/>
  <c r="AP20" i="93" s="1"/>
  <c r="AG415" i="93"/>
  <c r="AG340" i="93"/>
  <c r="C470" i="93"/>
  <c r="C469" i="93"/>
  <c r="C465" i="93"/>
  <c r="C473" i="93" s="1"/>
  <c r="C466" i="93" s="1"/>
  <c r="C453" i="93"/>
  <c r="C452" i="93"/>
  <c r="D451" i="93"/>
  <c r="C459" i="93"/>
  <c r="AA405" i="88"/>
  <c r="AB940" i="88"/>
  <c r="AC939" i="88"/>
  <c r="AC941" i="88" s="1"/>
  <c r="AC407" i="88"/>
  <c r="AC406" i="88"/>
  <c r="AC390" i="88"/>
  <c r="AC389" i="88"/>
  <c r="AD388" i="88"/>
  <c r="AD396" i="88" s="1"/>
  <c r="AD397" i="88" s="1"/>
  <c r="AB943" i="88"/>
  <c r="AB408" i="88"/>
  <c r="AB409" i="88"/>
  <c r="C966" i="93" l="1"/>
  <c r="C471" i="93"/>
  <c r="C472" i="93"/>
  <c r="C468" i="93" s="1"/>
  <c r="C460" i="93"/>
  <c r="D459" i="93"/>
  <c r="D453" i="93"/>
  <c r="D452" i="93"/>
  <c r="E451" i="93"/>
  <c r="D470" i="93"/>
  <c r="D465" i="93"/>
  <c r="D473" i="93" s="1"/>
  <c r="D466" i="93" s="1"/>
  <c r="D469" i="93"/>
  <c r="S734" i="93"/>
  <c r="S671" i="93"/>
  <c r="S608" i="93"/>
  <c r="S545" i="93"/>
  <c r="S482" i="93"/>
  <c r="S419" i="93"/>
  <c r="S356" i="93"/>
  <c r="S293" i="93"/>
  <c r="S167" i="93"/>
  <c r="S104" i="93"/>
  <c r="S41" i="93"/>
  <c r="S230" i="93"/>
  <c r="Q737" i="93"/>
  <c r="Q674" i="93"/>
  <c r="Q611" i="93"/>
  <c r="Q485" i="93"/>
  <c r="Q548" i="93"/>
  <c r="Q422" i="93"/>
  <c r="Q359" i="93"/>
  <c r="Q296" i="93"/>
  <c r="Q233" i="93"/>
  <c r="Q170" i="93"/>
  <c r="Q107" i="93"/>
  <c r="Q44" i="93"/>
  <c r="AG351" i="93"/>
  <c r="F324" i="93"/>
  <c r="F915" i="93" s="1"/>
  <c r="S738" i="93"/>
  <c r="S675" i="93"/>
  <c r="S612" i="93"/>
  <c r="S549" i="93"/>
  <c r="S486" i="93"/>
  <c r="S423" i="93"/>
  <c r="S360" i="93"/>
  <c r="S297" i="93"/>
  <c r="S234" i="93"/>
  <c r="S171" i="93"/>
  <c r="S108" i="93"/>
  <c r="S45" i="93"/>
  <c r="C964" i="93"/>
  <c r="C963" i="93"/>
  <c r="D962" i="93"/>
  <c r="AB405" i="88"/>
  <c r="AC940" i="88"/>
  <c r="AD939" i="88"/>
  <c r="AD941" i="88" s="1"/>
  <c r="AD406" i="88"/>
  <c r="AD390" i="88"/>
  <c r="AD389" i="88"/>
  <c r="AE388" i="88"/>
  <c r="AE396" i="88" s="1"/>
  <c r="AE397" i="88" s="1"/>
  <c r="AD402" i="88"/>
  <c r="AD410" i="88" s="1"/>
  <c r="AD403" i="88" s="1"/>
  <c r="AD407" i="88"/>
  <c r="AC943" i="88"/>
  <c r="AC408" i="88"/>
  <c r="AC409" i="88"/>
  <c r="D966" i="93" l="1"/>
  <c r="D472" i="93"/>
  <c r="D468" i="93" s="1"/>
  <c r="D460" i="93"/>
  <c r="D471" i="93"/>
  <c r="D964" i="93"/>
  <c r="D963" i="93"/>
  <c r="E962" i="93"/>
  <c r="Q756" i="93"/>
  <c r="Q693" i="93"/>
  <c r="Q567" i="93"/>
  <c r="Q630" i="93"/>
  <c r="Q504" i="93"/>
  <c r="Q441" i="93"/>
  <c r="Q378" i="93"/>
  <c r="AG353" i="93"/>
  <c r="Q315" i="93"/>
  <c r="Q252" i="93"/>
  <c r="Q189" i="93"/>
  <c r="Q126" i="93"/>
  <c r="Q63" i="93"/>
  <c r="E469" i="93"/>
  <c r="E470" i="93"/>
  <c r="E459" i="93"/>
  <c r="E465" i="93"/>
  <c r="E473" i="93" s="1"/>
  <c r="E466" i="93" s="1"/>
  <c r="E453" i="93"/>
  <c r="E452" i="93"/>
  <c r="F451" i="93"/>
  <c r="AC405" i="88"/>
  <c r="AD943" i="88"/>
  <c r="AD409" i="88"/>
  <c r="AD408" i="88"/>
  <c r="AD940" i="88"/>
  <c r="AE939" i="88"/>
  <c r="AE941" i="88" s="1"/>
  <c r="AE390" i="88"/>
  <c r="AE389" i="88"/>
  <c r="AF388" i="88"/>
  <c r="AF396" i="88" s="1"/>
  <c r="AF397" i="88" s="1"/>
  <c r="AE402" i="88"/>
  <c r="AE410" i="88" s="1"/>
  <c r="AE403" i="88" s="1"/>
  <c r="AE407" i="88"/>
  <c r="AE406" i="88"/>
  <c r="E964" i="93" l="1"/>
  <c r="E963" i="93"/>
  <c r="F962" i="93"/>
  <c r="F470" i="93"/>
  <c r="F465" i="93"/>
  <c r="F473" i="93" s="1"/>
  <c r="F466" i="93" s="1"/>
  <c r="F459" i="93"/>
  <c r="F453" i="93"/>
  <c r="F452" i="93"/>
  <c r="G451" i="93"/>
  <c r="F469" i="93"/>
  <c r="E966" i="93"/>
  <c r="E472" i="93"/>
  <c r="E471" i="93"/>
  <c r="E468" i="93" s="1"/>
  <c r="E460" i="93"/>
  <c r="Q190" i="93"/>
  <c r="Q64" i="93"/>
  <c r="AD405" i="88"/>
  <c r="AF401" i="88"/>
  <c r="B451" i="88"/>
  <c r="B459" i="88" s="1"/>
  <c r="B460" i="88" s="1"/>
  <c r="AF407" i="88"/>
  <c r="AG407" i="88" s="1"/>
  <c r="AF406" i="88"/>
  <c r="AF389" i="88"/>
  <c r="AF390" i="88"/>
  <c r="AE943" i="88"/>
  <c r="AE408" i="88"/>
  <c r="AE409" i="88"/>
  <c r="AF939" i="88"/>
  <c r="AF941" i="88" s="1"/>
  <c r="AE940" i="88"/>
  <c r="AA339" i="88" l="1"/>
  <c r="AA347" i="88" s="1"/>
  <c r="AA340" i="88" s="1"/>
  <c r="F339" i="88"/>
  <c r="F347" i="88" s="1"/>
  <c r="F340" i="88" s="1"/>
  <c r="M339" i="88"/>
  <c r="M347" i="88" s="1"/>
  <c r="M340" i="88" s="1"/>
  <c r="T339" i="88"/>
  <c r="T347" i="88" s="1"/>
  <c r="T340" i="88" s="1"/>
  <c r="Q757" i="93"/>
  <c r="Q694" i="93"/>
  <c r="Q631" i="93"/>
  <c r="Q568" i="93"/>
  <c r="Q505" i="93"/>
  <c r="Q379" i="93"/>
  <c r="Q442" i="93"/>
  <c r="Q316" i="93"/>
  <c r="Q253" i="93"/>
  <c r="Q127" i="93"/>
  <c r="Q65" i="93"/>
  <c r="F966" i="93"/>
  <c r="F471" i="93"/>
  <c r="F468" i="93" s="1"/>
  <c r="F472" i="93"/>
  <c r="F460" i="93"/>
  <c r="G470" i="93"/>
  <c r="G469" i="93"/>
  <c r="G459" i="93"/>
  <c r="G465" i="93"/>
  <c r="G473" i="93" s="1"/>
  <c r="G466" i="93" s="1"/>
  <c r="G453" i="93"/>
  <c r="G452" i="93"/>
  <c r="H451" i="93"/>
  <c r="F964" i="93"/>
  <c r="F963" i="93"/>
  <c r="G962" i="93"/>
  <c r="AB339" i="88"/>
  <c r="AB347" i="88" s="1"/>
  <c r="AB340" i="88" s="1"/>
  <c r="G339" i="88"/>
  <c r="G347" i="88" s="1"/>
  <c r="G340" i="88" s="1"/>
  <c r="U339" i="88"/>
  <c r="U347" i="88" s="1"/>
  <c r="U340" i="88" s="1"/>
  <c r="N339" i="88"/>
  <c r="N347" i="88" s="1"/>
  <c r="N340" i="88" s="1"/>
  <c r="P339" i="88"/>
  <c r="P347" i="88" s="1"/>
  <c r="P340" i="88" s="1"/>
  <c r="I339" i="88"/>
  <c r="I347" i="88" s="1"/>
  <c r="I340" i="88" s="1"/>
  <c r="W339" i="88"/>
  <c r="W347" i="88" s="1"/>
  <c r="W340" i="88" s="1"/>
  <c r="B339" i="88"/>
  <c r="B347" i="88" s="1"/>
  <c r="B340" i="88" s="1"/>
  <c r="AD339" i="88"/>
  <c r="AD347" i="88" s="1"/>
  <c r="AD340" i="88" s="1"/>
  <c r="AE405" i="88"/>
  <c r="AE339" i="88"/>
  <c r="AE347" i="88" s="1"/>
  <c r="AE340" i="88" s="1"/>
  <c r="X339" i="88"/>
  <c r="X347" i="88" s="1"/>
  <c r="X340" i="88" s="1"/>
  <c r="C339" i="88"/>
  <c r="C347" i="88" s="1"/>
  <c r="C340" i="88" s="1"/>
  <c r="J339" i="88"/>
  <c r="J347" i="88" s="1"/>
  <c r="J340" i="88" s="1"/>
  <c r="Q339" i="88"/>
  <c r="Q347" i="88" s="1"/>
  <c r="Q340" i="88" s="1"/>
  <c r="AG406" i="88"/>
  <c r="AF940" i="88"/>
  <c r="AF943" i="88"/>
  <c r="AG943" i="88" s="1"/>
  <c r="AF409" i="88"/>
  <c r="AG409" i="88" s="1"/>
  <c r="AG397" i="88"/>
  <c r="AF408" i="88"/>
  <c r="AG408" i="88" s="1"/>
  <c r="AP16" i="88"/>
  <c r="B962" i="88"/>
  <c r="B964" i="88" s="1"/>
  <c r="B469" i="88"/>
  <c r="B453" i="88"/>
  <c r="B452" i="88"/>
  <c r="C451" i="88"/>
  <c r="C459" i="88" s="1"/>
  <c r="C460" i="88" s="1"/>
  <c r="B464" i="88"/>
  <c r="B470" i="88"/>
  <c r="AG390" i="88"/>
  <c r="AG388" i="88"/>
  <c r="H459" i="93" l="1"/>
  <c r="H453" i="93"/>
  <c r="H452" i="93"/>
  <c r="I451" i="93"/>
  <c r="H470" i="93"/>
  <c r="H465" i="93"/>
  <c r="H473" i="93" s="1"/>
  <c r="H466" i="93" s="1"/>
  <c r="H469" i="93"/>
  <c r="G966" i="93"/>
  <c r="G471" i="93"/>
  <c r="G472" i="93"/>
  <c r="G460" i="93"/>
  <c r="G468" i="93"/>
  <c r="G964" i="93"/>
  <c r="G963" i="93"/>
  <c r="H962" i="93"/>
  <c r="Q758" i="93"/>
  <c r="Q695" i="93"/>
  <c r="Q632" i="93"/>
  <c r="Q569" i="93"/>
  <c r="Q506" i="93"/>
  <c r="Q443" i="93"/>
  <c r="Q380" i="93"/>
  <c r="Q317" i="93"/>
  <c r="Q254" i="93"/>
  <c r="Q128" i="93"/>
  <c r="Q191" i="93"/>
  <c r="AP15" i="88"/>
  <c r="S427" i="88" s="1"/>
  <c r="C962" i="88"/>
  <c r="C964" i="88" s="1"/>
  <c r="B963" i="88"/>
  <c r="AG941" i="88"/>
  <c r="AG939" i="88"/>
  <c r="AG340" i="88"/>
  <c r="AF405" i="88"/>
  <c r="AG405" i="88" s="1"/>
  <c r="AP20" i="88" s="1"/>
  <c r="C453" i="88"/>
  <c r="C452" i="88"/>
  <c r="D451" i="88"/>
  <c r="D459" i="88" s="1"/>
  <c r="D460" i="88" s="1"/>
  <c r="C465" i="88"/>
  <c r="C473" i="88" s="1"/>
  <c r="C466" i="88" s="1"/>
  <c r="C470" i="88"/>
  <c r="C469" i="88"/>
  <c r="B966" i="88"/>
  <c r="B471" i="88"/>
  <c r="B472" i="88"/>
  <c r="AG415" i="88"/>
  <c r="AG413" i="88"/>
  <c r="I469" i="93" l="1"/>
  <c r="I470" i="93"/>
  <c r="I453" i="93"/>
  <c r="I452" i="93"/>
  <c r="J451" i="93"/>
  <c r="I459" i="93"/>
  <c r="H964" i="93"/>
  <c r="H963" i="93"/>
  <c r="I962" i="93"/>
  <c r="H966" i="93"/>
  <c r="H472" i="93"/>
  <c r="H460" i="93"/>
  <c r="H471" i="93"/>
  <c r="H468" i="93" s="1"/>
  <c r="S112" i="88"/>
  <c r="S490" i="88"/>
  <c r="S553" i="88"/>
  <c r="S238" i="88"/>
  <c r="S742" i="88"/>
  <c r="S175" i="88"/>
  <c r="S364" i="88"/>
  <c r="S679" i="88"/>
  <c r="S616" i="88"/>
  <c r="S49" i="88"/>
  <c r="S301" i="88"/>
  <c r="S738" i="88"/>
  <c r="S675" i="88"/>
  <c r="S612" i="88"/>
  <c r="S423" i="88"/>
  <c r="S549" i="88"/>
  <c r="S486" i="88"/>
  <c r="S360" i="88"/>
  <c r="S297" i="88"/>
  <c r="S234" i="88"/>
  <c r="S171" i="88"/>
  <c r="S108" i="88"/>
  <c r="S45" i="88"/>
  <c r="D470" i="88"/>
  <c r="D469" i="88"/>
  <c r="D452" i="88"/>
  <c r="E451" i="88"/>
  <c r="E459" i="88" s="1"/>
  <c r="E460" i="88" s="1"/>
  <c r="D453" i="88"/>
  <c r="B468" i="88"/>
  <c r="Q737" i="88"/>
  <c r="Q611" i="88"/>
  <c r="Q548" i="88"/>
  <c r="Q674" i="88"/>
  <c r="Q485" i="88"/>
  <c r="Q422" i="88"/>
  <c r="Q107" i="88"/>
  <c r="Q233" i="88"/>
  <c r="Q296" i="88"/>
  <c r="Q170" i="88"/>
  <c r="Q359" i="88"/>
  <c r="Q44" i="88"/>
  <c r="AG351" i="88"/>
  <c r="F324" i="88"/>
  <c r="F915" i="88" s="1"/>
  <c r="C966" i="88"/>
  <c r="C471" i="88"/>
  <c r="C472" i="88"/>
  <c r="C963" i="88"/>
  <c r="D962" i="88"/>
  <c r="D964" i="88" s="1"/>
  <c r="S734" i="88"/>
  <c r="S671" i="88"/>
  <c r="S608" i="88"/>
  <c r="S482" i="88"/>
  <c r="S545" i="88"/>
  <c r="S356" i="88"/>
  <c r="S293" i="88"/>
  <c r="S167" i="88"/>
  <c r="S419" i="88"/>
  <c r="S41" i="88"/>
  <c r="S230" i="88"/>
  <c r="S104" i="88"/>
  <c r="I964" i="93" l="1"/>
  <c r="I963" i="93"/>
  <c r="J962" i="93"/>
  <c r="I966" i="93"/>
  <c r="I472" i="93"/>
  <c r="I471" i="93"/>
  <c r="I460" i="93"/>
  <c r="J470" i="93"/>
  <c r="J465" i="93"/>
  <c r="J473" i="93" s="1"/>
  <c r="J466" i="93" s="1"/>
  <c r="J459" i="93"/>
  <c r="J453" i="93"/>
  <c r="J452" i="93"/>
  <c r="K451" i="93"/>
  <c r="J469" i="93"/>
  <c r="I468" i="93"/>
  <c r="C468" i="88"/>
  <c r="D963" i="88"/>
  <c r="E962" i="88"/>
  <c r="E964" i="88" s="1"/>
  <c r="Q630" i="88"/>
  <c r="Q756" i="88"/>
  <c r="Q693" i="88"/>
  <c r="Q567" i="88"/>
  <c r="AG353" i="88"/>
  <c r="Q441" i="88"/>
  <c r="Q504" i="88"/>
  <c r="Q378" i="88"/>
  <c r="Q126" i="88"/>
  <c r="Q189" i="88"/>
  <c r="Q315" i="88"/>
  <c r="Q63" i="88"/>
  <c r="Q252" i="88"/>
  <c r="E453" i="88"/>
  <c r="E452" i="88"/>
  <c r="F451" i="88"/>
  <c r="F459" i="88" s="1"/>
  <c r="F460" i="88" s="1"/>
  <c r="E470" i="88"/>
  <c r="E469" i="88"/>
  <c r="D966" i="88"/>
  <c r="D471" i="88"/>
  <c r="D472" i="88"/>
  <c r="J966" i="93" l="1"/>
  <c r="J471" i="93"/>
  <c r="J468" i="93" s="1"/>
  <c r="J472" i="93"/>
  <c r="J460" i="93"/>
  <c r="J964" i="93"/>
  <c r="J963" i="93"/>
  <c r="K962" i="93"/>
  <c r="K470" i="93"/>
  <c r="K469" i="93"/>
  <c r="K465" i="93"/>
  <c r="K473" i="93" s="1"/>
  <c r="K466" i="93" s="1"/>
  <c r="K453" i="93"/>
  <c r="K452" i="93"/>
  <c r="L451" i="93"/>
  <c r="K459" i="93"/>
  <c r="D468" i="88"/>
  <c r="E966" i="88"/>
  <c r="E472" i="88"/>
  <c r="E471" i="88"/>
  <c r="Q190" i="88"/>
  <c r="Q64" i="88"/>
  <c r="F453" i="88"/>
  <c r="F452" i="88"/>
  <c r="G451" i="88"/>
  <c r="G459" i="88" s="1"/>
  <c r="G460" i="88" s="1"/>
  <c r="F469" i="88"/>
  <c r="F465" i="88"/>
  <c r="F473" i="88" s="1"/>
  <c r="F466" i="88" s="1"/>
  <c r="F470" i="88"/>
  <c r="E963" i="88"/>
  <c r="F962" i="88"/>
  <c r="F964" i="88" s="1"/>
  <c r="K966" i="93" l="1"/>
  <c r="K471" i="93"/>
  <c r="K460" i="93"/>
  <c r="K472" i="93"/>
  <c r="K468" i="93" s="1"/>
  <c r="L459" i="93"/>
  <c r="L453" i="93"/>
  <c r="L452" i="93"/>
  <c r="M451" i="93"/>
  <c r="L470" i="93"/>
  <c r="L465" i="93"/>
  <c r="L473" i="93" s="1"/>
  <c r="L466" i="93" s="1"/>
  <c r="L469" i="93"/>
  <c r="K964" i="93"/>
  <c r="K963" i="93"/>
  <c r="L962" i="93"/>
  <c r="Q757" i="88"/>
  <c r="Q694" i="88"/>
  <c r="Q631" i="88"/>
  <c r="Q442" i="88"/>
  <c r="Q568" i="88"/>
  <c r="Q505" i="88"/>
  <c r="Q379" i="88"/>
  <c r="Q316" i="88"/>
  <c r="Q253" i="88"/>
  <c r="Q127" i="88"/>
  <c r="Q65" i="88"/>
  <c r="F966" i="88"/>
  <c r="F472" i="88"/>
  <c r="F471" i="88"/>
  <c r="F963" i="88"/>
  <c r="G962" i="88"/>
  <c r="G964" i="88" s="1"/>
  <c r="G470" i="88"/>
  <c r="G465" i="88"/>
  <c r="G473" i="88" s="1"/>
  <c r="G466" i="88" s="1"/>
  <c r="G453" i="88"/>
  <c r="G452" i="88"/>
  <c r="H451" i="88"/>
  <c r="H459" i="88" s="1"/>
  <c r="H460" i="88" s="1"/>
  <c r="G469" i="88"/>
  <c r="E468" i="88"/>
  <c r="L964" i="93" l="1"/>
  <c r="L963" i="93"/>
  <c r="M962" i="93"/>
  <c r="M469" i="93"/>
  <c r="M459" i="93"/>
  <c r="M470" i="93"/>
  <c r="M465" i="93"/>
  <c r="M473" i="93" s="1"/>
  <c r="M466" i="93" s="1"/>
  <c r="M453" i="93"/>
  <c r="M452" i="93"/>
  <c r="N451" i="93"/>
  <c r="L966" i="93"/>
  <c r="L472" i="93"/>
  <c r="L460" i="93"/>
  <c r="L471" i="93"/>
  <c r="L468" i="93" s="1"/>
  <c r="F468" i="88"/>
  <c r="G963" i="88"/>
  <c r="H962" i="88"/>
  <c r="H964" i="88" s="1"/>
  <c r="H470" i="88"/>
  <c r="H469" i="88"/>
  <c r="H452" i="88"/>
  <c r="I451" i="88"/>
  <c r="I459" i="88" s="1"/>
  <c r="I460" i="88" s="1"/>
  <c r="H453" i="88"/>
  <c r="Q758" i="88"/>
  <c r="Q695" i="88"/>
  <c r="Q632" i="88"/>
  <c r="Q569" i="88"/>
  <c r="Q506" i="88"/>
  <c r="Q380" i="88"/>
  <c r="Q317" i="88"/>
  <c r="Q254" i="88"/>
  <c r="Q443" i="88"/>
  <c r="Q191" i="88"/>
  <c r="Q128" i="88"/>
  <c r="G966" i="88"/>
  <c r="G472" i="88"/>
  <c r="G471" i="88"/>
  <c r="N470" i="93" l="1"/>
  <c r="N465" i="93"/>
  <c r="N473" i="93" s="1"/>
  <c r="N466" i="93" s="1"/>
  <c r="N459" i="93"/>
  <c r="N453" i="93"/>
  <c r="N452" i="93"/>
  <c r="O451" i="93"/>
  <c r="N469" i="93"/>
  <c r="M964" i="93"/>
  <c r="M963" i="93"/>
  <c r="N962" i="93"/>
  <c r="M966" i="93"/>
  <c r="M472" i="93"/>
  <c r="M471" i="93"/>
  <c r="M468" i="93" s="1"/>
  <c r="M460" i="93"/>
  <c r="G468" i="88"/>
  <c r="I962" i="88"/>
  <c r="I964" i="88" s="1"/>
  <c r="H963" i="88"/>
  <c r="I470" i="88"/>
  <c r="I469" i="88"/>
  <c r="I453" i="88"/>
  <c r="J451" i="88"/>
  <c r="J459" i="88" s="1"/>
  <c r="J460" i="88" s="1"/>
  <c r="I452" i="88"/>
  <c r="H966" i="88"/>
  <c r="H471" i="88"/>
  <c r="H472" i="88"/>
  <c r="N966" i="93" l="1"/>
  <c r="N471" i="93"/>
  <c r="N468" i="93" s="1"/>
  <c r="N472" i="93"/>
  <c r="N460" i="93"/>
  <c r="N964" i="93"/>
  <c r="N963" i="93"/>
  <c r="O962" i="93"/>
  <c r="O470" i="93"/>
  <c r="O469" i="93"/>
  <c r="O459" i="93"/>
  <c r="O465" i="93"/>
  <c r="O473" i="93" s="1"/>
  <c r="O466" i="93" s="1"/>
  <c r="O453" i="93"/>
  <c r="O452" i="93"/>
  <c r="P451" i="93"/>
  <c r="H468" i="88"/>
  <c r="I966" i="88"/>
  <c r="I471" i="88"/>
  <c r="I472" i="88"/>
  <c r="J469" i="88"/>
  <c r="J453" i="88"/>
  <c r="J452" i="88"/>
  <c r="K451" i="88"/>
  <c r="K459" i="88" s="1"/>
  <c r="K460" i="88" s="1"/>
  <c r="J465" i="88"/>
  <c r="J473" i="88" s="1"/>
  <c r="J466" i="88" s="1"/>
  <c r="J470" i="88"/>
  <c r="I963" i="88"/>
  <c r="J962" i="88"/>
  <c r="J964" i="88" s="1"/>
  <c r="O964" i="93" l="1"/>
  <c r="O963" i="93"/>
  <c r="P962" i="93"/>
  <c r="O966" i="93"/>
  <c r="O471" i="93"/>
  <c r="O468" i="93" s="1"/>
  <c r="O460" i="93"/>
  <c r="O472" i="93"/>
  <c r="P459" i="93"/>
  <c r="P453" i="93"/>
  <c r="P452" i="93"/>
  <c r="Q451" i="93"/>
  <c r="P470" i="93"/>
  <c r="P469" i="93"/>
  <c r="I468" i="88"/>
  <c r="K453" i="88"/>
  <c r="K452" i="88"/>
  <c r="L451" i="88"/>
  <c r="L459" i="88" s="1"/>
  <c r="L460" i="88" s="1"/>
  <c r="K469" i="88"/>
  <c r="K470" i="88"/>
  <c r="J963" i="88"/>
  <c r="K962" i="88"/>
  <c r="K964" i="88" s="1"/>
  <c r="J966" i="88"/>
  <c r="J471" i="88"/>
  <c r="J472" i="88"/>
  <c r="Q469" i="93" l="1"/>
  <c r="Q465" i="93"/>
  <c r="Q473" i="93" s="1"/>
  <c r="Q466" i="93" s="1"/>
  <c r="Q453" i="93"/>
  <c r="Q452" i="93"/>
  <c r="R451" i="93"/>
  <c r="Q470" i="93"/>
  <c r="Q459" i="93"/>
  <c r="P468" i="93"/>
  <c r="P964" i="93"/>
  <c r="P963" i="93"/>
  <c r="Q962" i="93"/>
  <c r="P966" i="93"/>
  <c r="P472" i="93"/>
  <c r="P460" i="93"/>
  <c r="P471" i="93"/>
  <c r="J468" i="88"/>
  <c r="L469" i="88"/>
  <c r="L470" i="88"/>
  <c r="L453" i="88"/>
  <c r="M451" i="88"/>
  <c r="M459" i="88" s="1"/>
  <c r="M460" i="88" s="1"/>
  <c r="L452" i="88"/>
  <c r="K963" i="88"/>
  <c r="L962" i="88"/>
  <c r="L964" i="88" s="1"/>
  <c r="K966" i="88"/>
  <c r="K472" i="88"/>
  <c r="K471" i="88"/>
  <c r="Q964" i="93" l="1"/>
  <c r="Q963" i="93"/>
  <c r="R962" i="93"/>
  <c r="Q966" i="93"/>
  <c r="Q472" i="93"/>
  <c r="Q471" i="93"/>
  <c r="Q468" i="93" s="1"/>
  <c r="Q460" i="93"/>
  <c r="R470" i="93"/>
  <c r="R465" i="93"/>
  <c r="R473" i="93" s="1"/>
  <c r="R466" i="93" s="1"/>
  <c r="R459" i="93"/>
  <c r="R453" i="93"/>
  <c r="R452" i="93"/>
  <c r="S451" i="93"/>
  <c r="R469" i="93"/>
  <c r="K468" i="88"/>
  <c r="M465" i="88"/>
  <c r="M473" i="88" s="1"/>
  <c r="M466" i="88" s="1"/>
  <c r="M453" i="88"/>
  <c r="M452" i="88"/>
  <c r="N451" i="88"/>
  <c r="N459" i="88" s="1"/>
  <c r="N460" i="88" s="1"/>
  <c r="M469" i="88"/>
  <c r="M470" i="88"/>
  <c r="L963" i="88"/>
  <c r="M962" i="88"/>
  <c r="M964" i="88" s="1"/>
  <c r="L966" i="88"/>
  <c r="L472" i="88"/>
  <c r="L471" i="88"/>
  <c r="R966" i="93" l="1"/>
  <c r="R471" i="93"/>
  <c r="R468" i="93" s="1"/>
  <c r="R472" i="93"/>
  <c r="R460" i="93"/>
  <c r="S470" i="93"/>
  <c r="S469" i="93"/>
  <c r="S465" i="93"/>
  <c r="S473" i="93" s="1"/>
  <c r="S466" i="93" s="1"/>
  <c r="S453" i="93"/>
  <c r="S452" i="93"/>
  <c r="T451" i="93"/>
  <c r="S459" i="93"/>
  <c r="R964" i="93"/>
  <c r="R963" i="93"/>
  <c r="S962" i="93"/>
  <c r="L468" i="88"/>
  <c r="M966" i="88"/>
  <c r="M472" i="88"/>
  <c r="M471" i="88"/>
  <c r="N470" i="88"/>
  <c r="N453" i="88"/>
  <c r="O451" i="88"/>
  <c r="O459" i="88" s="1"/>
  <c r="O460" i="88" s="1"/>
  <c r="N465" i="88"/>
  <c r="N473" i="88" s="1"/>
  <c r="N466" i="88" s="1"/>
  <c r="N452" i="88"/>
  <c r="N469" i="88"/>
  <c r="M963" i="88"/>
  <c r="N962" i="88"/>
  <c r="N964" i="88" s="1"/>
  <c r="S966" i="93" l="1"/>
  <c r="S471" i="93"/>
  <c r="S472" i="93"/>
  <c r="S460" i="93"/>
  <c r="S964" i="93"/>
  <c r="S963" i="93"/>
  <c r="T962" i="93"/>
  <c r="T459" i="93"/>
  <c r="T453" i="93"/>
  <c r="T452" i="93"/>
  <c r="U451" i="93"/>
  <c r="T470" i="93"/>
  <c r="T465" i="93"/>
  <c r="T473" i="93" s="1"/>
  <c r="T466" i="93" s="1"/>
  <c r="T469" i="93"/>
  <c r="S468" i="93"/>
  <c r="M468" i="88"/>
  <c r="O470" i="88"/>
  <c r="O453" i="88"/>
  <c r="O452" i="88"/>
  <c r="P451" i="88"/>
  <c r="P459" i="88" s="1"/>
  <c r="P460" i="88" s="1"/>
  <c r="O469" i="88"/>
  <c r="O962" i="88"/>
  <c r="O964" i="88" s="1"/>
  <c r="N963" i="88"/>
  <c r="N966" i="88"/>
  <c r="N472" i="88"/>
  <c r="N471" i="88"/>
  <c r="T966" i="93" l="1"/>
  <c r="T472" i="93"/>
  <c r="T460" i="93"/>
  <c r="T471" i="93"/>
  <c r="T468" i="93" s="1"/>
  <c r="U469" i="93"/>
  <c r="U470" i="93"/>
  <c r="U459" i="93"/>
  <c r="U465" i="93"/>
  <c r="U473" i="93" s="1"/>
  <c r="U466" i="93" s="1"/>
  <c r="U453" i="93"/>
  <c r="U452" i="93"/>
  <c r="V451" i="93"/>
  <c r="T964" i="93"/>
  <c r="T963" i="93"/>
  <c r="U962" i="93"/>
  <c r="N468" i="88"/>
  <c r="O966" i="88"/>
  <c r="O472" i="88"/>
  <c r="O471" i="88"/>
  <c r="P470" i="88"/>
  <c r="P469" i="88"/>
  <c r="P453" i="88"/>
  <c r="P452" i="88"/>
  <c r="Q451" i="88"/>
  <c r="Q459" i="88" s="1"/>
  <c r="Q460" i="88" s="1"/>
  <c r="P962" i="88"/>
  <c r="P964" i="88" s="1"/>
  <c r="O963" i="88"/>
  <c r="U964" i="93" l="1"/>
  <c r="U963" i="93"/>
  <c r="V962" i="93"/>
  <c r="V470" i="93"/>
  <c r="V465" i="93"/>
  <c r="V473" i="93" s="1"/>
  <c r="V466" i="93" s="1"/>
  <c r="V459" i="93"/>
  <c r="V453" i="93"/>
  <c r="V452" i="93"/>
  <c r="W451" i="93"/>
  <c r="V469" i="93"/>
  <c r="U966" i="93"/>
  <c r="U472" i="93"/>
  <c r="U471" i="93"/>
  <c r="U468" i="93" s="1"/>
  <c r="U460" i="93"/>
  <c r="O468" i="88"/>
  <c r="P966" i="88"/>
  <c r="P471" i="88"/>
  <c r="P472" i="88"/>
  <c r="Q470" i="88"/>
  <c r="Q469" i="88"/>
  <c r="Q453" i="88"/>
  <c r="Q452" i="88"/>
  <c r="R451" i="88"/>
  <c r="R459" i="88" s="1"/>
  <c r="R460" i="88" s="1"/>
  <c r="Q465" i="88"/>
  <c r="Q473" i="88" s="1"/>
  <c r="Q466" i="88" s="1"/>
  <c r="P963" i="88"/>
  <c r="Q962" i="88"/>
  <c r="Q964" i="88" s="1"/>
  <c r="W470" i="93" l="1"/>
  <c r="W469" i="93"/>
  <c r="W459" i="93"/>
  <c r="W453" i="93"/>
  <c r="W452" i="93"/>
  <c r="X451" i="93"/>
  <c r="V964" i="93"/>
  <c r="V963" i="93"/>
  <c r="W962" i="93"/>
  <c r="V966" i="93"/>
  <c r="V471" i="93"/>
  <c r="V468" i="93" s="1"/>
  <c r="V472" i="93"/>
  <c r="V460" i="93"/>
  <c r="P468" i="88"/>
  <c r="Q963" i="88"/>
  <c r="R962" i="88"/>
  <c r="R964" i="88" s="1"/>
  <c r="R469" i="88"/>
  <c r="R453" i="88"/>
  <c r="R452" i="88"/>
  <c r="S451" i="88"/>
  <c r="S459" i="88" s="1"/>
  <c r="S460" i="88" s="1"/>
  <c r="R470" i="88"/>
  <c r="Q966" i="88"/>
  <c r="Q471" i="88"/>
  <c r="Q472" i="88"/>
  <c r="X459" i="93" l="1"/>
  <c r="X453" i="93"/>
  <c r="X452" i="93"/>
  <c r="Y451" i="93"/>
  <c r="X470" i="93"/>
  <c r="X465" i="93"/>
  <c r="X473" i="93" s="1"/>
  <c r="X466" i="93" s="1"/>
  <c r="X469" i="93"/>
  <c r="W966" i="93"/>
  <c r="W471" i="93"/>
  <c r="W472" i="93"/>
  <c r="W468" i="93" s="1"/>
  <c r="W460" i="93"/>
  <c r="W964" i="93"/>
  <c r="W963" i="93"/>
  <c r="X962" i="93"/>
  <c r="Q468" i="88"/>
  <c r="R966" i="88"/>
  <c r="R471" i="88"/>
  <c r="R472" i="88"/>
  <c r="S962" i="88"/>
  <c r="S964" i="88" s="1"/>
  <c r="R963" i="88"/>
  <c r="S453" i="88"/>
  <c r="S452" i="88"/>
  <c r="T451" i="88"/>
  <c r="T459" i="88" s="1"/>
  <c r="T460" i="88" s="1"/>
  <c r="S470" i="88"/>
  <c r="S469" i="88"/>
  <c r="X966" i="93" l="1"/>
  <c r="X472" i="93"/>
  <c r="X460" i="93"/>
  <c r="X471" i="93"/>
  <c r="X468" i="93" s="1"/>
  <c r="X964" i="93"/>
  <c r="X963" i="93"/>
  <c r="Y962" i="93"/>
  <c r="Y469" i="93"/>
  <c r="Y470" i="93"/>
  <c r="Y465" i="93"/>
  <c r="Y473" i="93" s="1"/>
  <c r="Y466" i="93" s="1"/>
  <c r="Y453" i="93"/>
  <c r="Y452" i="93"/>
  <c r="Z451" i="93"/>
  <c r="Y459" i="93"/>
  <c r="R468" i="88"/>
  <c r="T962" i="88"/>
  <c r="T964" i="88" s="1"/>
  <c r="S963" i="88"/>
  <c r="T465" i="88"/>
  <c r="T473" i="88" s="1"/>
  <c r="T466" i="88" s="1"/>
  <c r="T469" i="88"/>
  <c r="T470" i="88"/>
  <c r="T453" i="88"/>
  <c r="U451" i="88"/>
  <c r="U459" i="88" s="1"/>
  <c r="U460" i="88" s="1"/>
  <c r="T452" i="88"/>
  <c r="S966" i="88"/>
  <c r="S472" i="88"/>
  <c r="S471" i="88"/>
  <c r="Y966" i="93" l="1"/>
  <c r="Y472" i="93"/>
  <c r="Y471" i="93"/>
  <c r="Y460" i="93"/>
  <c r="Z470" i="93"/>
  <c r="Z465" i="93"/>
  <c r="Z473" i="93" s="1"/>
  <c r="Z466" i="93" s="1"/>
  <c r="Z459" i="93"/>
  <c r="Z453" i="93"/>
  <c r="Z452" i="93"/>
  <c r="AA451" i="93"/>
  <c r="Z469" i="93"/>
  <c r="Y964" i="93"/>
  <c r="Y963" i="93"/>
  <c r="Z962" i="93"/>
  <c r="Y468" i="93"/>
  <c r="S468" i="88"/>
  <c r="T966" i="88"/>
  <c r="T471" i="88"/>
  <c r="T472" i="88"/>
  <c r="U465" i="88"/>
  <c r="U473" i="88" s="1"/>
  <c r="U466" i="88" s="1"/>
  <c r="U470" i="88"/>
  <c r="U469" i="88"/>
  <c r="U452" i="88"/>
  <c r="U453" i="88"/>
  <c r="V451" i="88"/>
  <c r="V459" i="88" s="1"/>
  <c r="V460" i="88" s="1"/>
  <c r="T963" i="88"/>
  <c r="U962" i="88"/>
  <c r="U964" i="88" s="1"/>
  <c r="Z966" i="93" l="1"/>
  <c r="Z471" i="93"/>
  <c r="Z468" i="93" s="1"/>
  <c r="Z472" i="93"/>
  <c r="Z460" i="93"/>
  <c r="Z964" i="93"/>
  <c r="Z963" i="93"/>
  <c r="AA962" i="93"/>
  <c r="AA470" i="93"/>
  <c r="AA469" i="93"/>
  <c r="AA465" i="93"/>
  <c r="AA473" i="93" s="1"/>
  <c r="AA466" i="93" s="1"/>
  <c r="AA453" i="93"/>
  <c r="AA452" i="93"/>
  <c r="AB451" i="93"/>
  <c r="AA459" i="93"/>
  <c r="T468" i="88"/>
  <c r="U966" i="88"/>
  <c r="U472" i="88"/>
  <c r="U471" i="88"/>
  <c r="V469" i="88"/>
  <c r="V452" i="88"/>
  <c r="V470" i="88"/>
  <c r="V453" i="88"/>
  <c r="W451" i="88"/>
  <c r="W459" i="88" s="1"/>
  <c r="W460" i="88" s="1"/>
  <c r="U963" i="88"/>
  <c r="V962" i="88"/>
  <c r="V964" i="88" s="1"/>
  <c r="AA966" i="93" l="1"/>
  <c r="AA471" i="93"/>
  <c r="AA460" i="93"/>
  <c r="AA472" i="93"/>
  <c r="AA964" i="93"/>
  <c r="AA963" i="93"/>
  <c r="AB962" i="93"/>
  <c r="AB469" i="93"/>
  <c r="AB459" i="93"/>
  <c r="AB453" i="93"/>
  <c r="AB452" i="93"/>
  <c r="AC451" i="93"/>
  <c r="AB470" i="93"/>
  <c r="AB465" i="93"/>
  <c r="AB473" i="93" s="1"/>
  <c r="AB466" i="93" s="1"/>
  <c r="AA468" i="93"/>
  <c r="U468" i="88"/>
  <c r="V966" i="88"/>
  <c r="V472" i="88"/>
  <c r="V471" i="88"/>
  <c r="V963" i="88"/>
  <c r="W962" i="88"/>
  <c r="W964" i="88" s="1"/>
  <c r="W470" i="88"/>
  <c r="W469" i="88"/>
  <c r="W453" i="88"/>
  <c r="W452" i="88"/>
  <c r="X451" i="88"/>
  <c r="X459" i="88" s="1"/>
  <c r="X460" i="88" s="1"/>
  <c r="AC469" i="93" l="1"/>
  <c r="AC459" i="93"/>
  <c r="AC470" i="93"/>
  <c r="AC465" i="93"/>
  <c r="AC473" i="93" s="1"/>
  <c r="AC466" i="93" s="1"/>
  <c r="AC453" i="93"/>
  <c r="AC452" i="93"/>
  <c r="AD451" i="93"/>
  <c r="AB468" i="93"/>
  <c r="AB964" i="93"/>
  <c r="AB963" i="93"/>
  <c r="AC962" i="93"/>
  <c r="AB966" i="93"/>
  <c r="AB472" i="93"/>
  <c r="AB460" i="93"/>
  <c r="AB471" i="93"/>
  <c r="V468" i="88"/>
  <c r="W966" i="88"/>
  <c r="W472" i="88"/>
  <c r="W471" i="88"/>
  <c r="X470" i="88"/>
  <c r="X469" i="88"/>
  <c r="X465" i="88"/>
  <c r="X473" i="88" s="1"/>
  <c r="X466" i="88" s="1"/>
  <c r="X452" i="88"/>
  <c r="X453" i="88"/>
  <c r="Y451" i="88"/>
  <c r="Y459" i="88" s="1"/>
  <c r="Y460" i="88" s="1"/>
  <c r="W963" i="88"/>
  <c r="X962" i="88"/>
  <c r="X964" i="88" s="1"/>
  <c r="AC964" i="93" l="1"/>
  <c r="AC963" i="93"/>
  <c r="AD962" i="93"/>
  <c r="AD470" i="93"/>
  <c r="AD459" i="93"/>
  <c r="AD453" i="93"/>
  <c r="AD452" i="93"/>
  <c r="AE451" i="93"/>
  <c r="AD469" i="93"/>
  <c r="AC966" i="93"/>
  <c r="AC472" i="93"/>
  <c r="AC468" i="93" s="1"/>
  <c r="AC471" i="93"/>
  <c r="AC460" i="93"/>
  <c r="W468" i="88"/>
  <c r="Y470" i="88"/>
  <c r="Y469" i="88"/>
  <c r="Y453" i="88"/>
  <c r="Y452" i="88"/>
  <c r="Z451" i="88"/>
  <c r="Z459" i="88" s="1"/>
  <c r="Z460" i="88" s="1"/>
  <c r="Y962" i="88"/>
  <c r="Y964" i="88" s="1"/>
  <c r="X963" i="88"/>
  <c r="X966" i="88"/>
  <c r="X471" i="88"/>
  <c r="X472" i="88"/>
  <c r="AD964" i="93" l="1"/>
  <c r="AD963" i="93"/>
  <c r="AE962" i="93"/>
  <c r="AD966" i="93"/>
  <c r="AD471" i="93"/>
  <c r="AD468" i="93" s="1"/>
  <c r="AD472" i="93"/>
  <c r="AD460" i="93"/>
  <c r="AE470" i="93"/>
  <c r="AE469" i="93"/>
  <c r="AE459" i="93"/>
  <c r="AE465" i="93"/>
  <c r="AE473" i="93" s="1"/>
  <c r="AE466" i="93" s="1"/>
  <c r="AE453" i="93"/>
  <c r="AE452" i="93"/>
  <c r="AF451" i="93"/>
  <c r="X468" i="88"/>
  <c r="Z469" i="88"/>
  <c r="Z453" i="88"/>
  <c r="Z452" i="88"/>
  <c r="AA451" i="88"/>
  <c r="AA459" i="88" s="1"/>
  <c r="AA460" i="88" s="1"/>
  <c r="Z470" i="88"/>
  <c r="Y966" i="88"/>
  <c r="Y471" i="88"/>
  <c r="Y472" i="88"/>
  <c r="Y963" i="88"/>
  <c r="Z962" i="88"/>
  <c r="Z964" i="88" s="1"/>
  <c r="B514" i="93" l="1"/>
  <c r="AF469" i="93"/>
  <c r="AF459" i="93"/>
  <c r="AF453" i="93"/>
  <c r="AF452" i="93"/>
  <c r="AF470" i="93"/>
  <c r="AG470" i="93" s="1"/>
  <c r="AF464" i="93"/>
  <c r="AF465" i="93" s="1"/>
  <c r="AF473" i="93" s="1"/>
  <c r="AF466" i="93" s="1"/>
  <c r="AE966" i="93"/>
  <c r="AE471" i="93"/>
  <c r="AE460" i="93"/>
  <c r="AE472" i="93"/>
  <c r="AE964" i="93"/>
  <c r="AE963" i="93"/>
  <c r="AF962" i="93"/>
  <c r="AE468" i="93"/>
  <c r="Y468" i="88"/>
  <c r="Z963" i="88"/>
  <c r="AA962" i="88"/>
  <c r="AA964" i="88" s="1"/>
  <c r="AA453" i="88"/>
  <c r="AA452" i="88"/>
  <c r="AB451" i="88"/>
  <c r="AB459" i="88" s="1"/>
  <c r="AB460" i="88" s="1"/>
  <c r="AA465" i="88"/>
  <c r="AA473" i="88" s="1"/>
  <c r="AA466" i="88" s="1"/>
  <c r="AA470" i="88"/>
  <c r="AA469" i="88"/>
  <c r="Z966" i="88"/>
  <c r="Z471" i="88"/>
  <c r="Z472" i="88"/>
  <c r="AF964" i="93" l="1"/>
  <c r="AF963" i="93"/>
  <c r="AF966" i="93"/>
  <c r="AG966" i="93" s="1"/>
  <c r="AF472" i="93"/>
  <c r="AG472" i="93" s="1"/>
  <c r="AF460" i="93"/>
  <c r="AG460" i="93" s="1"/>
  <c r="AF471" i="93"/>
  <c r="AG471" i="93" s="1"/>
  <c r="AQ16" i="93"/>
  <c r="AQ15" i="93"/>
  <c r="AF468" i="93"/>
  <c r="AG468" i="93" s="1"/>
  <c r="AQ20" i="93" s="1"/>
  <c r="AG469" i="93"/>
  <c r="AG451" i="93"/>
  <c r="AG453" i="93"/>
  <c r="S402" i="93"/>
  <c r="S410" i="93" s="1"/>
  <c r="S403" i="93" s="1"/>
  <c r="Z402" i="93"/>
  <c r="Z410" i="93" s="1"/>
  <c r="Z403" i="93" s="1"/>
  <c r="E402" i="93"/>
  <c r="E410" i="93" s="1"/>
  <c r="E403" i="93" s="1"/>
  <c r="L402" i="93"/>
  <c r="L410" i="93" s="1"/>
  <c r="L403" i="93" s="1"/>
  <c r="B985" i="93"/>
  <c r="B522" i="93"/>
  <c r="B516" i="93"/>
  <c r="B515" i="93"/>
  <c r="B533" i="93"/>
  <c r="B532" i="93"/>
  <c r="B527" i="93"/>
  <c r="B528" i="93" s="1"/>
  <c r="B536" i="93" s="1"/>
  <c r="B529" i="93" s="1"/>
  <c r="C514" i="93"/>
  <c r="Z468" i="88"/>
  <c r="AB465" i="88"/>
  <c r="AB473" i="88" s="1"/>
  <c r="AB466" i="88" s="1"/>
  <c r="AB453" i="88"/>
  <c r="AB452" i="88"/>
  <c r="AC451" i="88"/>
  <c r="AC459" i="88" s="1"/>
  <c r="AC460" i="88" s="1"/>
  <c r="AB469" i="88"/>
  <c r="AB470" i="88"/>
  <c r="AA966" i="88"/>
  <c r="AA472" i="88"/>
  <c r="AA471" i="88"/>
  <c r="AA963" i="88"/>
  <c r="AB962" i="88"/>
  <c r="AB964" i="88" s="1"/>
  <c r="AG403" i="93" l="1"/>
  <c r="AG478" i="93"/>
  <c r="U742" i="93"/>
  <c r="U679" i="93"/>
  <c r="U616" i="93"/>
  <c r="U553" i="93"/>
  <c r="U490" i="93"/>
  <c r="U427" i="93"/>
  <c r="U364" i="93"/>
  <c r="U301" i="93"/>
  <c r="U238" i="93"/>
  <c r="U175" i="93"/>
  <c r="U112" i="93"/>
  <c r="U49" i="93"/>
  <c r="B989" i="93"/>
  <c r="B523" i="93"/>
  <c r="B535" i="93"/>
  <c r="B534" i="93"/>
  <c r="C533" i="93"/>
  <c r="C532" i="93"/>
  <c r="C522" i="93"/>
  <c r="D514" i="93"/>
  <c r="C528" i="93"/>
  <c r="C536" i="93" s="1"/>
  <c r="C529" i="93" s="1"/>
  <c r="C516" i="93"/>
  <c r="C515" i="93"/>
  <c r="C985" i="93"/>
  <c r="B986" i="93"/>
  <c r="B987" i="93"/>
  <c r="U738" i="93"/>
  <c r="U675" i="93"/>
  <c r="U612" i="93"/>
  <c r="U486" i="93"/>
  <c r="U549" i="93"/>
  <c r="U423" i="93"/>
  <c r="U360" i="93"/>
  <c r="U297" i="93"/>
  <c r="U234" i="93"/>
  <c r="U171" i="93"/>
  <c r="U108" i="93"/>
  <c r="U45" i="93"/>
  <c r="AG476" i="93"/>
  <c r="AG962" i="93"/>
  <c r="AG964" i="93"/>
  <c r="AA468" i="88"/>
  <c r="AB966" i="88"/>
  <c r="AB472" i="88"/>
  <c r="AB471" i="88"/>
  <c r="AB963" i="88"/>
  <c r="AC962" i="88"/>
  <c r="AC964" i="88" s="1"/>
  <c r="AC470" i="88"/>
  <c r="AC453" i="88"/>
  <c r="AC452" i="88"/>
  <c r="AD451" i="88"/>
  <c r="AD459" i="88" s="1"/>
  <c r="AD460" i="88" s="1"/>
  <c r="AC469" i="88"/>
  <c r="C989" i="93" l="1"/>
  <c r="C535" i="93"/>
  <c r="C534" i="93"/>
  <c r="C531" i="93" s="1"/>
  <c r="C523" i="93"/>
  <c r="B531" i="93"/>
  <c r="U734" i="93"/>
  <c r="U671" i="93"/>
  <c r="U608" i="93"/>
  <c r="U545" i="93"/>
  <c r="U482" i="93"/>
  <c r="U419" i="93"/>
  <c r="U293" i="93"/>
  <c r="U230" i="93"/>
  <c r="U356" i="93"/>
  <c r="U167" i="93"/>
  <c r="U104" i="93"/>
  <c r="U41" i="93"/>
  <c r="D985" i="93"/>
  <c r="C986" i="93"/>
  <c r="C987" i="93"/>
  <c r="D528" i="93"/>
  <c r="D536" i="93" s="1"/>
  <c r="D529" i="93" s="1"/>
  <c r="D522" i="93"/>
  <c r="D533" i="93"/>
  <c r="D532" i="93"/>
  <c r="E514" i="93"/>
  <c r="D516" i="93"/>
  <c r="D515" i="93"/>
  <c r="S737" i="93"/>
  <c r="S674" i="93"/>
  <c r="S611" i="93"/>
  <c r="S548" i="93"/>
  <c r="S485" i="93"/>
  <c r="S422" i="93"/>
  <c r="S359" i="93"/>
  <c r="S296" i="93"/>
  <c r="S233" i="93"/>
  <c r="S170" i="93"/>
  <c r="S107" i="93"/>
  <c r="S44" i="93"/>
  <c r="AG414" i="93"/>
  <c r="F387" i="93"/>
  <c r="F938" i="93" s="1"/>
  <c r="AB468" i="88"/>
  <c r="AD470" i="88"/>
  <c r="AD469" i="88"/>
  <c r="AD452" i="88"/>
  <c r="AD453" i="88"/>
  <c r="AE451" i="88"/>
  <c r="AE459" i="88" s="1"/>
  <c r="AE460" i="88" s="1"/>
  <c r="AC966" i="88"/>
  <c r="AC472" i="88"/>
  <c r="AC471" i="88"/>
  <c r="AC963" i="88"/>
  <c r="AD962" i="88"/>
  <c r="AD964" i="88" s="1"/>
  <c r="S756" i="93" l="1"/>
  <c r="S693" i="93"/>
  <c r="S630" i="93"/>
  <c r="S567" i="93"/>
  <c r="S504" i="93"/>
  <c r="S441" i="93"/>
  <c r="AG416" i="93"/>
  <c r="S378" i="93"/>
  <c r="S315" i="93"/>
  <c r="S252" i="93"/>
  <c r="S189" i="93"/>
  <c r="S126" i="93"/>
  <c r="S63" i="93"/>
  <c r="D989" i="93"/>
  <c r="D523" i="93"/>
  <c r="D535" i="93"/>
  <c r="D534" i="93"/>
  <c r="D531" i="93" s="1"/>
  <c r="D986" i="93"/>
  <c r="D987" i="93"/>
  <c r="E985" i="93"/>
  <c r="E533" i="93"/>
  <c r="E532" i="93"/>
  <c r="F514" i="93"/>
  <c r="E522" i="93"/>
  <c r="E516" i="93"/>
  <c r="E515" i="93"/>
  <c r="E528" i="93"/>
  <c r="E536" i="93" s="1"/>
  <c r="E529" i="93" s="1"/>
  <c r="AC468" i="88"/>
  <c r="AD963" i="88"/>
  <c r="AE962" i="88"/>
  <c r="AE964" i="88" s="1"/>
  <c r="AD966" i="88"/>
  <c r="AD472" i="88"/>
  <c r="AD471" i="88"/>
  <c r="AE470" i="88"/>
  <c r="AE469" i="88"/>
  <c r="AE453" i="88"/>
  <c r="AF451" i="88"/>
  <c r="AF459" i="88" s="1"/>
  <c r="AF460" i="88" s="1"/>
  <c r="AE465" i="88"/>
  <c r="AE473" i="88" s="1"/>
  <c r="AE466" i="88" s="1"/>
  <c r="AE452" i="88"/>
  <c r="E987" i="93" l="1"/>
  <c r="E986" i="93"/>
  <c r="F985" i="93"/>
  <c r="E989" i="93"/>
  <c r="E535" i="93"/>
  <c r="E534" i="93"/>
  <c r="E523" i="93"/>
  <c r="F522" i="93"/>
  <c r="F516" i="93"/>
  <c r="F515" i="93"/>
  <c r="F533" i="93"/>
  <c r="F532" i="93"/>
  <c r="G514" i="93"/>
  <c r="S190" i="93"/>
  <c r="S64" i="93"/>
  <c r="E531" i="93"/>
  <c r="AD468" i="88"/>
  <c r="AE963" i="88"/>
  <c r="AF962" i="88"/>
  <c r="AF964" i="88" s="1"/>
  <c r="AE966" i="88"/>
  <c r="AE472" i="88"/>
  <c r="AE471" i="88"/>
  <c r="AF470" i="88"/>
  <c r="AG470" i="88" s="1"/>
  <c r="AF469" i="88"/>
  <c r="B514" i="88"/>
  <c r="B522" i="88" s="1"/>
  <c r="B523" i="88" s="1"/>
  <c r="AF453" i="88"/>
  <c r="AF464" i="88"/>
  <c r="AF452" i="88"/>
  <c r="D402" i="88" l="1"/>
  <c r="D410" i="88" s="1"/>
  <c r="D403" i="88" s="1"/>
  <c r="AF402" i="88"/>
  <c r="AF410" i="88" s="1"/>
  <c r="AF403" i="88" s="1"/>
  <c r="R402" i="88"/>
  <c r="R410" i="88" s="1"/>
  <c r="R403" i="88" s="1"/>
  <c r="Y402" i="88"/>
  <c r="Y410" i="88" s="1"/>
  <c r="Y403" i="88" s="1"/>
  <c r="K402" i="88"/>
  <c r="K410" i="88" s="1"/>
  <c r="K403" i="88" s="1"/>
  <c r="S757" i="93"/>
  <c r="S694" i="93"/>
  <c r="S568" i="93"/>
  <c r="S631" i="93"/>
  <c r="S505" i="93"/>
  <c r="S442" i="93"/>
  <c r="S379" i="93"/>
  <c r="S316" i="93"/>
  <c r="S253" i="93"/>
  <c r="S127" i="93"/>
  <c r="S65" i="93"/>
  <c r="G533" i="93"/>
  <c r="G532" i="93"/>
  <c r="G522" i="93"/>
  <c r="G528" i="93"/>
  <c r="G536" i="93" s="1"/>
  <c r="G529" i="93" s="1"/>
  <c r="H514" i="93"/>
  <c r="G516" i="93"/>
  <c r="G515" i="93"/>
  <c r="G985" i="93"/>
  <c r="F987" i="93"/>
  <c r="F986" i="93"/>
  <c r="F989" i="93"/>
  <c r="F523" i="93"/>
  <c r="F535" i="93"/>
  <c r="F531" i="93" s="1"/>
  <c r="F534" i="93"/>
  <c r="E402" i="88"/>
  <c r="E410" i="88" s="1"/>
  <c r="E403" i="88" s="1"/>
  <c r="L402" i="88"/>
  <c r="L410" i="88" s="1"/>
  <c r="L403" i="88" s="1"/>
  <c r="S402" i="88"/>
  <c r="S410" i="88" s="1"/>
  <c r="S403" i="88" s="1"/>
  <c r="Z402" i="88"/>
  <c r="Z410" i="88" s="1"/>
  <c r="Z403" i="88" s="1"/>
  <c r="AB402" i="88"/>
  <c r="AB410" i="88" s="1"/>
  <c r="AB403" i="88" s="1"/>
  <c r="G402" i="88"/>
  <c r="G410" i="88" s="1"/>
  <c r="G403" i="88" s="1"/>
  <c r="U402" i="88"/>
  <c r="U410" i="88" s="1"/>
  <c r="U403" i="88" s="1"/>
  <c r="N402" i="88"/>
  <c r="N410" i="88" s="1"/>
  <c r="N403" i="88" s="1"/>
  <c r="AE468" i="88"/>
  <c r="AG451" i="88"/>
  <c r="AG453" i="88"/>
  <c r="V402" i="88"/>
  <c r="V410" i="88" s="1"/>
  <c r="V403" i="88" s="1"/>
  <c r="AC402" i="88"/>
  <c r="AC410" i="88" s="1"/>
  <c r="AC403" i="88" s="1"/>
  <c r="H402" i="88"/>
  <c r="H410" i="88" s="1"/>
  <c r="H403" i="88" s="1"/>
  <c r="O402" i="88"/>
  <c r="O410" i="88" s="1"/>
  <c r="O403" i="88" s="1"/>
  <c r="AF963" i="88"/>
  <c r="AF966" i="88"/>
  <c r="AG966" i="88" s="1"/>
  <c r="AF471" i="88"/>
  <c r="AG471" i="88" s="1"/>
  <c r="AF472" i="88"/>
  <c r="AG472" i="88" s="1"/>
  <c r="AG460" i="88"/>
  <c r="AQ16" i="88"/>
  <c r="AQ15" i="88"/>
  <c r="B985" i="88"/>
  <c r="B987" i="88" s="1"/>
  <c r="B533" i="88"/>
  <c r="B532" i="88"/>
  <c r="B527" i="88"/>
  <c r="B515" i="88"/>
  <c r="C514" i="88"/>
  <c r="C522" i="88" s="1"/>
  <c r="C523" i="88" s="1"/>
  <c r="B516" i="88"/>
  <c r="AG469" i="88"/>
  <c r="H528" i="93" l="1"/>
  <c r="H536" i="93" s="1"/>
  <c r="H529" i="93" s="1"/>
  <c r="H522" i="93"/>
  <c r="I514" i="93"/>
  <c r="H533" i="93"/>
  <c r="H532" i="93"/>
  <c r="H516" i="93"/>
  <c r="H515" i="93"/>
  <c r="H985" i="93"/>
  <c r="G986" i="93"/>
  <c r="G987" i="93"/>
  <c r="S758" i="93"/>
  <c r="S695" i="93"/>
  <c r="S632" i="93"/>
  <c r="S569" i="93"/>
  <c r="S506" i="93"/>
  <c r="S443" i="93"/>
  <c r="S380" i="93"/>
  <c r="S317" i="93"/>
  <c r="S254" i="93"/>
  <c r="S128" i="93"/>
  <c r="S191" i="93"/>
  <c r="G989" i="93"/>
  <c r="G535" i="93"/>
  <c r="G534" i="93"/>
  <c r="G531" i="93" s="1"/>
  <c r="G523" i="93"/>
  <c r="AG403" i="88"/>
  <c r="B989" i="88"/>
  <c r="B535" i="88"/>
  <c r="B534" i="88"/>
  <c r="U742" i="88"/>
  <c r="U679" i="88"/>
  <c r="U616" i="88"/>
  <c r="U427" i="88"/>
  <c r="U490" i="88"/>
  <c r="U553" i="88"/>
  <c r="U301" i="88"/>
  <c r="U175" i="88"/>
  <c r="U112" i="88"/>
  <c r="U238" i="88"/>
  <c r="U364" i="88"/>
  <c r="U49" i="88"/>
  <c r="AG478" i="88"/>
  <c r="C985" i="88"/>
  <c r="C987" i="88" s="1"/>
  <c r="B986" i="88"/>
  <c r="AG962" i="88"/>
  <c r="AG964" i="88"/>
  <c r="AF468" i="88"/>
  <c r="AG468" i="88" s="1"/>
  <c r="AQ20" i="88" s="1"/>
  <c r="C533" i="88"/>
  <c r="C532" i="88"/>
  <c r="C516" i="88"/>
  <c r="D514" i="88"/>
  <c r="D522" i="88" s="1"/>
  <c r="D523" i="88" s="1"/>
  <c r="C528" i="88"/>
  <c r="C536" i="88" s="1"/>
  <c r="C529" i="88" s="1"/>
  <c r="C515" i="88"/>
  <c r="AG476" i="88"/>
  <c r="I533" i="93" l="1"/>
  <c r="I532" i="93"/>
  <c r="I528" i="93"/>
  <c r="I536" i="93" s="1"/>
  <c r="I529" i="93" s="1"/>
  <c r="J514" i="93"/>
  <c r="I516" i="93"/>
  <c r="I515" i="93"/>
  <c r="I522" i="93"/>
  <c r="H989" i="93"/>
  <c r="H523" i="93"/>
  <c r="H535" i="93"/>
  <c r="H534" i="93"/>
  <c r="H531" i="93" s="1"/>
  <c r="H986" i="93"/>
  <c r="H987" i="93"/>
  <c r="I985" i="93"/>
  <c r="D533" i="88"/>
  <c r="D532" i="88"/>
  <c r="D516" i="88"/>
  <c r="E514" i="88"/>
  <c r="E522" i="88" s="1"/>
  <c r="E523" i="88" s="1"/>
  <c r="D515" i="88"/>
  <c r="D528" i="88"/>
  <c r="D536" i="88" s="1"/>
  <c r="D529" i="88" s="1"/>
  <c r="D985" i="88"/>
  <c r="D987" i="88" s="1"/>
  <c r="C986" i="88"/>
  <c r="C989" i="88"/>
  <c r="C535" i="88"/>
  <c r="C534" i="88"/>
  <c r="S737" i="88"/>
  <c r="S674" i="88"/>
  <c r="S548" i="88"/>
  <c r="S611" i="88"/>
  <c r="S485" i="88"/>
  <c r="S422" i="88"/>
  <c r="S233" i="88"/>
  <c r="S296" i="88"/>
  <c r="S170" i="88"/>
  <c r="S359" i="88"/>
  <c r="S44" i="88"/>
  <c r="S107" i="88"/>
  <c r="F387" i="88"/>
  <c r="F938" i="88" s="1"/>
  <c r="AG414" i="88"/>
  <c r="U738" i="88"/>
  <c r="U612" i="88"/>
  <c r="U675" i="88"/>
  <c r="U549" i="88"/>
  <c r="U486" i="88"/>
  <c r="U360" i="88"/>
  <c r="U108" i="88"/>
  <c r="U234" i="88"/>
  <c r="U423" i="88"/>
  <c r="U297" i="88"/>
  <c r="U171" i="88"/>
  <c r="U45" i="88"/>
  <c r="B531" i="88"/>
  <c r="U734" i="88"/>
  <c r="U671" i="88"/>
  <c r="U545" i="88"/>
  <c r="U419" i="88"/>
  <c r="U608" i="88"/>
  <c r="U482" i="88"/>
  <c r="U356" i="88"/>
  <c r="U293" i="88"/>
  <c r="U230" i="88"/>
  <c r="U167" i="88"/>
  <c r="U104" i="88"/>
  <c r="U41" i="88"/>
  <c r="J522" i="93" l="1"/>
  <c r="J528" i="93"/>
  <c r="J536" i="93" s="1"/>
  <c r="J529" i="93" s="1"/>
  <c r="J516" i="93"/>
  <c r="J515" i="93"/>
  <c r="J533" i="93"/>
  <c r="J532" i="93"/>
  <c r="K514" i="93"/>
  <c r="I987" i="93"/>
  <c r="J985" i="93"/>
  <c r="I986" i="93"/>
  <c r="I989" i="93"/>
  <c r="I535" i="93"/>
  <c r="I534" i="93"/>
  <c r="I523" i="93"/>
  <c r="I531" i="93"/>
  <c r="C531" i="88"/>
  <c r="S693" i="88"/>
  <c r="S756" i="88"/>
  <c r="S630" i="88"/>
  <c r="S567" i="88"/>
  <c r="S504" i="88"/>
  <c r="AG416" i="88"/>
  <c r="S441" i="88"/>
  <c r="S252" i="88"/>
  <c r="S378" i="88"/>
  <c r="S315" i="88"/>
  <c r="S189" i="88"/>
  <c r="S126" i="88"/>
  <c r="S63" i="88"/>
  <c r="D989" i="88"/>
  <c r="D535" i="88"/>
  <c r="D534" i="88"/>
  <c r="E533" i="88"/>
  <c r="E532" i="88"/>
  <c r="F514" i="88"/>
  <c r="F522" i="88" s="1"/>
  <c r="F523" i="88" s="1"/>
  <c r="E515" i="88"/>
  <c r="E516" i="88"/>
  <c r="E985" i="88"/>
  <c r="E987" i="88" s="1"/>
  <c r="D986" i="88"/>
  <c r="K533" i="93" l="1"/>
  <c r="K532" i="93"/>
  <c r="K522" i="93"/>
  <c r="L514" i="93"/>
  <c r="K528" i="93"/>
  <c r="K536" i="93" s="1"/>
  <c r="K529" i="93" s="1"/>
  <c r="K516" i="93"/>
  <c r="K515" i="93"/>
  <c r="J531" i="93"/>
  <c r="K985" i="93"/>
  <c r="J986" i="93"/>
  <c r="J987" i="93"/>
  <c r="J989" i="93"/>
  <c r="J523" i="93"/>
  <c r="J535" i="93"/>
  <c r="J534" i="93"/>
  <c r="F533" i="88"/>
  <c r="F532" i="88"/>
  <c r="G514" i="88"/>
  <c r="G522" i="88" s="1"/>
  <c r="G523" i="88" s="1"/>
  <c r="F516" i="88"/>
  <c r="F515" i="88"/>
  <c r="D531" i="88"/>
  <c r="S190" i="88"/>
  <c r="S64" i="88"/>
  <c r="E989" i="88"/>
  <c r="E535" i="88"/>
  <c r="E534" i="88"/>
  <c r="F985" i="88"/>
  <c r="F987" i="88" s="1"/>
  <c r="E986" i="88"/>
  <c r="L528" i="93" l="1"/>
  <c r="L536" i="93" s="1"/>
  <c r="L529" i="93" s="1"/>
  <c r="L522" i="93"/>
  <c r="L533" i="93"/>
  <c r="L532" i="93"/>
  <c r="M514" i="93"/>
  <c r="L516" i="93"/>
  <c r="L515" i="93"/>
  <c r="K989" i="93"/>
  <c r="K535" i="93"/>
  <c r="K534" i="93"/>
  <c r="K523" i="93"/>
  <c r="K531" i="93"/>
  <c r="L985" i="93"/>
  <c r="K986" i="93"/>
  <c r="K987" i="93"/>
  <c r="E531" i="88"/>
  <c r="G533" i="88"/>
  <c r="H514" i="88"/>
  <c r="H522" i="88" s="1"/>
  <c r="H523" i="88" s="1"/>
  <c r="G516" i="88"/>
  <c r="G515" i="88"/>
  <c r="G532" i="88"/>
  <c r="G528" i="88"/>
  <c r="G536" i="88" s="1"/>
  <c r="G529" i="88" s="1"/>
  <c r="S757" i="88"/>
  <c r="S568" i="88"/>
  <c r="S631" i="88"/>
  <c r="S694" i="88"/>
  <c r="S442" i="88"/>
  <c r="S379" i="88"/>
  <c r="S505" i="88"/>
  <c r="S127" i="88"/>
  <c r="S253" i="88"/>
  <c r="S316" i="88"/>
  <c r="S65" i="88"/>
  <c r="F986" i="88"/>
  <c r="G985" i="88"/>
  <c r="G987" i="88" s="1"/>
  <c r="F989" i="88"/>
  <c r="F535" i="88"/>
  <c r="F534" i="88"/>
  <c r="L989" i="93" l="1"/>
  <c r="L523" i="93"/>
  <c r="L535" i="93"/>
  <c r="L534" i="93"/>
  <c r="L531" i="93" s="1"/>
  <c r="L987" i="93"/>
  <c r="L986" i="93"/>
  <c r="M985" i="93"/>
  <c r="M533" i="93"/>
  <c r="M532" i="93"/>
  <c r="N514" i="93"/>
  <c r="M522" i="93"/>
  <c r="M516" i="93"/>
  <c r="M515" i="93"/>
  <c r="F531" i="88"/>
  <c r="G989" i="88"/>
  <c r="G535" i="88"/>
  <c r="G534" i="88"/>
  <c r="S758" i="88"/>
  <c r="S569" i="88"/>
  <c r="S695" i="88"/>
  <c r="S443" i="88"/>
  <c r="S632" i="88"/>
  <c r="S380" i="88"/>
  <c r="S317" i="88"/>
  <c r="S506" i="88"/>
  <c r="S254" i="88"/>
  <c r="S128" i="88"/>
  <c r="S191" i="88"/>
  <c r="H533" i="88"/>
  <c r="H532" i="88"/>
  <c r="H516" i="88"/>
  <c r="H515" i="88"/>
  <c r="I514" i="88"/>
  <c r="I522" i="88" s="1"/>
  <c r="I523" i="88" s="1"/>
  <c r="G986" i="88"/>
  <c r="H985" i="88"/>
  <c r="H987" i="88" s="1"/>
  <c r="M989" i="93" l="1"/>
  <c r="M535" i="93"/>
  <c r="M534" i="93"/>
  <c r="M523" i="93"/>
  <c r="M987" i="93"/>
  <c r="M986" i="93"/>
  <c r="N985" i="93"/>
  <c r="N522" i="93"/>
  <c r="N528" i="93"/>
  <c r="N536" i="93" s="1"/>
  <c r="N529" i="93" s="1"/>
  <c r="N516" i="93"/>
  <c r="N515" i="93"/>
  <c r="N533" i="93"/>
  <c r="N532" i="93"/>
  <c r="O514" i="93"/>
  <c r="M531" i="93"/>
  <c r="G531" i="88"/>
  <c r="I985" i="88"/>
  <c r="I987" i="88" s="1"/>
  <c r="H986" i="88"/>
  <c r="H989" i="88"/>
  <c r="H535" i="88"/>
  <c r="H534" i="88"/>
  <c r="I532" i="88"/>
  <c r="I533" i="88"/>
  <c r="I516" i="88"/>
  <c r="I515" i="88"/>
  <c r="J514" i="88"/>
  <c r="J522" i="88" s="1"/>
  <c r="J523" i="88" s="1"/>
  <c r="N987" i="93" l="1"/>
  <c r="O985" i="93"/>
  <c r="N986" i="93"/>
  <c r="O533" i="93"/>
  <c r="O532" i="93"/>
  <c r="O522" i="93"/>
  <c r="O528" i="93"/>
  <c r="O536" i="93" s="1"/>
  <c r="O529" i="93" s="1"/>
  <c r="P514" i="93"/>
  <c r="O516" i="93"/>
  <c r="O515" i="93"/>
  <c r="N989" i="93"/>
  <c r="N523" i="93"/>
  <c r="N535" i="93"/>
  <c r="N534" i="93"/>
  <c r="N531" i="93" s="1"/>
  <c r="H531" i="88"/>
  <c r="J533" i="88"/>
  <c r="J532" i="88"/>
  <c r="J528" i="88"/>
  <c r="J536" i="88" s="1"/>
  <c r="J529" i="88" s="1"/>
  <c r="J515" i="88"/>
  <c r="J516" i="88"/>
  <c r="K514" i="88"/>
  <c r="K522" i="88" s="1"/>
  <c r="K523" i="88" s="1"/>
  <c r="I989" i="88"/>
  <c r="I534" i="88"/>
  <c r="I535" i="88"/>
  <c r="J985" i="88"/>
  <c r="J987" i="88" s="1"/>
  <c r="I986" i="88"/>
  <c r="P528" i="93" l="1"/>
  <c r="P536" i="93" s="1"/>
  <c r="P529" i="93" s="1"/>
  <c r="P522" i="93"/>
  <c r="Q514" i="93"/>
  <c r="P533" i="93"/>
  <c r="P532" i="93"/>
  <c r="P516" i="93"/>
  <c r="P515" i="93"/>
  <c r="O989" i="93"/>
  <c r="O535" i="93"/>
  <c r="O534" i="93"/>
  <c r="O523" i="93"/>
  <c r="O987" i="93"/>
  <c r="P985" i="93"/>
  <c r="O986" i="93"/>
  <c r="O531" i="93"/>
  <c r="I531" i="88"/>
  <c r="K533" i="88"/>
  <c r="K532" i="88"/>
  <c r="K528" i="88"/>
  <c r="K536" i="88" s="1"/>
  <c r="K529" i="88" s="1"/>
  <c r="K516" i="88"/>
  <c r="K515" i="88"/>
  <c r="L514" i="88"/>
  <c r="L522" i="88" s="1"/>
  <c r="L523" i="88" s="1"/>
  <c r="J986" i="88"/>
  <c r="K985" i="88"/>
  <c r="K987" i="88" s="1"/>
  <c r="J989" i="88"/>
  <c r="J535" i="88"/>
  <c r="J534" i="88"/>
  <c r="Q533" i="93" l="1"/>
  <c r="Q532" i="93"/>
  <c r="Q528" i="93"/>
  <c r="Q536" i="93" s="1"/>
  <c r="Q529" i="93" s="1"/>
  <c r="R514" i="93"/>
  <c r="Q516" i="93"/>
  <c r="Q515" i="93"/>
  <c r="Q522" i="93"/>
  <c r="P987" i="93"/>
  <c r="P986" i="93"/>
  <c r="Q985" i="93"/>
  <c r="P989" i="93"/>
  <c r="P523" i="93"/>
  <c r="P535" i="93"/>
  <c r="P534" i="93"/>
  <c r="P531" i="93"/>
  <c r="J531" i="88"/>
  <c r="L533" i="88"/>
  <c r="L532" i="88"/>
  <c r="L516" i="88"/>
  <c r="M514" i="88"/>
  <c r="M522" i="88" s="1"/>
  <c r="M523" i="88" s="1"/>
  <c r="L515" i="88"/>
  <c r="L985" i="88"/>
  <c r="L987" i="88" s="1"/>
  <c r="K986" i="88"/>
  <c r="K989" i="88"/>
  <c r="K535" i="88"/>
  <c r="K534" i="88"/>
  <c r="R522" i="93" l="1"/>
  <c r="R528" i="93"/>
  <c r="R536" i="93" s="1"/>
  <c r="R529" i="93" s="1"/>
  <c r="R516" i="93"/>
  <c r="R515" i="93"/>
  <c r="R533" i="93"/>
  <c r="R532" i="93"/>
  <c r="S514" i="93"/>
  <c r="Q989" i="93"/>
  <c r="Q535" i="93"/>
  <c r="Q534" i="93"/>
  <c r="Q531" i="93" s="1"/>
  <c r="Q523" i="93"/>
  <c r="Q987" i="93"/>
  <c r="R985" i="93"/>
  <c r="Q986" i="93"/>
  <c r="K531" i="88"/>
  <c r="M985" i="88"/>
  <c r="M987" i="88" s="1"/>
  <c r="L986" i="88"/>
  <c r="M532" i="88"/>
  <c r="N514" i="88"/>
  <c r="N522" i="88" s="1"/>
  <c r="N523" i="88" s="1"/>
  <c r="M516" i="88"/>
  <c r="M533" i="88"/>
  <c r="M515" i="88"/>
  <c r="L989" i="88"/>
  <c r="L535" i="88"/>
  <c r="L534" i="88"/>
  <c r="S533" i="93" l="1"/>
  <c r="S532" i="93"/>
  <c r="S522" i="93"/>
  <c r="T514" i="93"/>
  <c r="S528" i="93"/>
  <c r="S536" i="93" s="1"/>
  <c r="S529" i="93" s="1"/>
  <c r="S516" i="93"/>
  <c r="S515" i="93"/>
  <c r="R531" i="93"/>
  <c r="S985" i="93"/>
  <c r="R987" i="93"/>
  <c r="R986" i="93"/>
  <c r="R989" i="93"/>
  <c r="R523" i="93"/>
  <c r="R535" i="93"/>
  <c r="R534" i="93"/>
  <c r="L531" i="88"/>
  <c r="N533" i="88"/>
  <c r="N532" i="88"/>
  <c r="O514" i="88"/>
  <c r="O522" i="88" s="1"/>
  <c r="O523" i="88" s="1"/>
  <c r="N516" i="88"/>
  <c r="N515" i="88"/>
  <c r="N528" i="88"/>
  <c r="N536" i="88" s="1"/>
  <c r="N529" i="88" s="1"/>
  <c r="M989" i="88"/>
  <c r="M535" i="88"/>
  <c r="M534" i="88"/>
  <c r="N985" i="88"/>
  <c r="N987" i="88" s="1"/>
  <c r="M986" i="88"/>
  <c r="T522" i="93" l="1"/>
  <c r="T533" i="93"/>
  <c r="T532" i="93"/>
  <c r="U514" i="93"/>
  <c r="T516" i="93"/>
  <c r="T515" i="93"/>
  <c r="S989" i="93"/>
  <c r="S535" i="93"/>
  <c r="S534" i="93"/>
  <c r="S531" i="93" s="1"/>
  <c r="S523" i="93"/>
  <c r="S987" i="93"/>
  <c r="T985" i="93"/>
  <c r="S986" i="93"/>
  <c r="M531" i="88"/>
  <c r="N986" i="88"/>
  <c r="O985" i="88"/>
  <c r="O987" i="88" s="1"/>
  <c r="P514" i="88"/>
  <c r="P522" i="88" s="1"/>
  <c r="P523" i="88" s="1"/>
  <c r="O516" i="88"/>
  <c r="O515" i="88"/>
  <c r="O532" i="88"/>
  <c r="O533" i="88"/>
  <c r="N989" i="88"/>
  <c r="N535" i="88"/>
  <c r="N534" i="88"/>
  <c r="T987" i="93" l="1"/>
  <c r="T986" i="93"/>
  <c r="U985" i="93"/>
  <c r="T989" i="93"/>
  <c r="T523" i="93"/>
  <c r="T535" i="93"/>
  <c r="T534" i="93"/>
  <c r="T531" i="93" s="1"/>
  <c r="U533" i="93"/>
  <c r="U532" i="93"/>
  <c r="V514" i="93"/>
  <c r="U522" i="93"/>
  <c r="U516" i="93"/>
  <c r="U515" i="93"/>
  <c r="U528" i="93"/>
  <c r="U536" i="93" s="1"/>
  <c r="U529" i="93" s="1"/>
  <c r="N531" i="88"/>
  <c r="P533" i="88"/>
  <c r="P532" i="88"/>
  <c r="P516" i="88"/>
  <c r="P515" i="88"/>
  <c r="Q514" i="88"/>
  <c r="Q522" i="88" s="1"/>
  <c r="Q523" i="88" s="1"/>
  <c r="P985" i="88"/>
  <c r="P987" i="88" s="1"/>
  <c r="O986" i="88"/>
  <c r="O989" i="88"/>
  <c r="O534" i="88"/>
  <c r="O535" i="88"/>
  <c r="V522" i="93" l="1"/>
  <c r="V528" i="93"/>
  <c r="V536" i="93" s="1"/>
  <c r="V529" i="93" s="1"/>
  <c r="V516" i="93"/>
  <c r="V515" i="93"/>
  <c r="V533" i="93"/>
  <c r="V532" i="93"/>
  <c r="W514" i="93"/>
  <c r="U989" i="93"/>
  <c r="U535" i="93"/>
  <c r="U531" i="93" s="1"/>
  <c r="U534" i="93"/>
  <c r="U523" i="93"/>
  <c r="U987" i="93"/>
  <c r="U986" i="93"/>
  <c r="V985" i="93"/>
  <c r="O531" i="88"/>
  <c r="P989" i="88"/>
  <c r="P535" i="88"/>
  <c r="P534" i="88"/>
  <c r="Q528" i="88"/>
  <c r="Q536" i="88" s="1"/>
  <c r="Q529" i="88" s="1"/>
  <c r="Q516" i="88"/>
  <c r="Q515" i="88"/>
  <c r="Q532" i="88"/>
  <c r="Q533" i="88"/>
  <c r="R514" i="88"/>
  <c r="R522" i="88" s="1"/>
  <c r="R523" i="88" s="1"/>
  <c r="Q985" i="88"/>
  <c r="Q987" i="88" s="1"/>
  <c r="P986" i="88"/>
  <c r="W985" i="93" l="1"/>
  <c r="V987" i="93"/>
  <c r="V986" i="93"/>
  <c r="W533" i="93"/>
  <c r="W532" i="93"/>
  <c r="W522" i="93"/>
  <c r="W528" i="93"/>
  <c r="W536" i="93" s="1"/>
  <c r="W529" i="93" s="1"/>
  <c r="X514" i="93"/>
  <c r="W516" i="93"/>
  <c r="W515" i="93"/>
  <c r="V989" i="93"/>
  <c r="V523" i="93"/>
  <c r="V535" i="93"/>
  <c r="V534" i="93"/>
  <c r="V531" i="93" s="1"/>
  <c r="P531" i="88"/>
  <c r="R985" i="88"/>
  <c r="R987" i="88" s="1"/>
  <c r="Q986" i="88"/>
  <c r="R533" i="88"/>
  <c r="R532" i="88"/>
  <c r="R515" i="88"/>
  <c r="R516" i="88"/>
  <c r="S514" i="88"/>
  <c r="S522" i="88" s="1"/>
  <c r="S523" i="88" s="1"/>
  <c r="R528" i="88"/>
  <c r="R536" i="88" s="1"/>
  <c r="R529" i="88" s="1"/>
  <c r="Q989" i="88"/>
  <c r="Q535" i="88"/>
  <c r="Q534" i="88"/>
  <c r="X528" i="93" l="1"/>
  <c r="X536" i="93" s="1"/>
  <c r="X529" i="93" s="1"/>
  <c r="X522" i="93"/>
  <c r="Y514" i="93"/>
  <c r="X533" i="93"/>
  <c r="X532" i="93"/>
  <c r="X516" i="93"/>
  <c r="X515" i="93"/>
  <c r="W989" i="93"/>
  <c r="W535" i="93"/>
  <c r="W534" i="93"/>
  <c r="W523" i="93"/>
  <c r="W531" i="93"/>
  <c r="W987" i="93"/>
  <c r="X985" i="93"/>
  <c r="W986" i="93"/>
  <c r="Q531" i="88"/>
  <c r="R989" i="88"/>
  <c r="R535" i="88"/>
  <c r="R534" i="88"/>
  <c r="S533" i="88"/>
  <c r="S532" i="88"/>
  <c r="S516" i="88"/>
  <c r="T514" i="88"/>
  <c r="T522" i="88" s="1"/>
  <c r="T523" i="88" s="1"/>
  <c r="S515" i="88"/>
  <c r="R986" i="88"/>
  <c r="S985" i="88"/>
  <c r="S987" i="88" s="1"/>
  <c r="Y533" i="93" l="1"/>
  <c r="Y532" i="93"/>
  <c r="Y528" i="93"/>
  <c r="Y536" i="93" s="1"/>
  <c r="Y529" i="93" s="1"/>
  <c r="Z514" i="93"/>
  <c r="Y516" i="93"/>
  <c r="Y515" i="93"/>
  <c r="Y522" i="93"/>
  <c r="X987" i="93"/>
  <c r="X986" i="93"/>
  <c r="Y985" i="93"/>
  <c r="X989" i="93"/>
  <c r="X523" i="93"/>
  <c r="X535" i="93"/>
  <c r="X534" i="93"/>
  <c r="X531" i="93" s="1"/>
  <c r="R531" i="88"/>
  <c r="T985" i="88"/>
  <c r="T987" i="88" s="1"/>
  <c r="S986" i="88"/>
  <c r="S989" i="88"/>
  <c r="S535" i="88"/>
  <c r="S534" i="88"/>
  <c r="T533" i="88"/>
  <c r="T532" i="88"/>
  <c r="T516" i="88"/>
  <c r="U514" i="88"/>
  <c r="U522" i="88" s="1"/>
  <c r="U523" i="88" s="1"/>
  <c r="T515" i="88"/>
  <c r="Y989" i="93" l="1"/>
  <c r="Y535" i="93"/>
  <c r="Y534" i="93"/>
  <c r="Y531" i="93" s="1"/>
  <c r="Y523" i="93"/>
  <c r="Z522" i="93"/>
  <c r="Z528" i="93"/>
  <c r="Z536" i="93" s="1"/>
  <c r="Z529" i="93" s="1"/>
  <c r="Z516" i="93"/>
  <c r="Z515" i="93"/>
  <c r="Z533" i="93"/>
  <c r="Z532" i="93"/>
  <c r="AA514" i="93"/>
  <c r="Y987" i="93"/>
  <c r="Z985" i="93"/>
  <c r="Y986" i="93"/>
  <c r="S531" i="88"/>
  <c r="U533" i="88"/>
  <c r="U532" i="88"/>
  <c r="U528" i="88"/>
  <c r="U536" i="88" s="1"/>
  <c r="U529" i="88" s="1"/>
  <c r="V514" i="88"/>
  <c r="V522" i="88" s="1"/>
  <c r="V523" i="88" s="1"/>
  <c r="U515" i="88"/>
  <c r="U516" i="88"/>
  <c r="T989" i="88"/>
  <c r="T535" i="88"/>
  <c r="T534" i="88"/>
  <c r="U985" i="88"/>
  <c r="U987" i="88" s="1"/>
  <c r="T986" i="88"/>
  <c r="Z987" i="93" l="1"/>
  <c r="AA985" i="93"/>
  <c r="Z986" i="93"/>
  <c r="Z989" i="93"/>
  <c r="Z523" i="93"/>
  <c r="Z535" i="93"/>
  <c r="Z534" i="93"/>
  <c r="AA516" i="93"/>
  <c r="AA533" i="93"/>
  <c r="AA532" i="93"/>
  <c r="AA522" i="93"/>
  <c r="AB514" i="93"/>
  <c r="AA515" i="93"/>
  <c r="Z531" i="93"/>
  <c r="T531" i="88"/>
  <c r="V985" i="88"/>
  <c r="V987" i="88" s="1"/>
  <c r="U986" i="88"/>
  <c r="V533" i="88"/>
  <c r="V532" i="88"/>
  <c r="W514" i="88"/>
  <c r="W522" i="88" s="1"/>
  <c r="W523" i="88" s="1"/>
  <c r="V516" i="88"/>
  <c r="V515" i="88"/>
  <c r="U989" i="88"/>
  <c r="U535" i="88"/>
  <c r="U534" i="88"/>
  <c r="AB528" i="93" l="1"/>
  <c r="AB536" i="93" s="1"/>
  <c r="AB529" i="93" s="1"/>
  <c r="AB522" i="93"/>
  <c r="AB533" i="93"/>
  <c r="AB532" i="93"/>
  <c r="AC514" i="93"/>
  <c r="AB515" i="93"/>
  <c r="AB516" i="93"/>
  <c r="AA989" i="93"/>
  <c r="AA535" i="93"/>
  <c r="AA531" i="93" s="1"/>
  <c r="AA534" i="93"/>
  <c r="AA523" i="93"/>
  <c r="AA987" i="93"/>
  <c r="AB985" i="93"/>
  <c r="AA986" i="93"/>
  <c r="U531" i="88"/>
  <c r="V989" i="88"/>
  <c r="V535" i="88"/>
  <c r="V534" i="88"/>
  <c r="X514" i="88"/>
  <c r="X522" i="88" s="1"/>
  <c r="X523" i="88" s="1"/>
  <c r="W516" i="88"/>
  <c r="W515" i="88"/>
  <c r="W532" i="88"/>
  <c r="W533" i="88"/>
  <c r="V986" i="88"/>
  <c r="W985" i="88"/>
  <c r="W987" i="88" s="1"/>
  <c r="AB987" i="93" l="1"/>
  <c r="AB986" i="93"/>
  <c r="AC985" i="93"/>
  <c r="AB989" i="93"/>
  <c r="AB523" i="93"/>
  <c r="AB535" i="93"/>
  <c r="AB534" i="93"/>
  <c r="AC533" i="93"/>
  <c r="AC532" i="93"/>
  <c r="AD514" i="93"/>
  <c r="AC522" i="93"/>
  <c r="AC515" i="93"/>
  <c r="AC528" i="93"/>
  <c r="AC536" i="93" s="1"/>
  <c r="AC529" i="93" s="1"/>
  <c r="AC516" i="93"/>
  <c r="AB531" i="93"/>
  <c r="V531" i="88"/>
  <c r="W986" i="88"/>
  <c r="X985" i="88"/>
  <c r="X987" i="88" s="1"/>
  <c r="W989" i="88"/>
  <c r="W535" i="88"/>
  <c r="W534" i="88"/>
  <c r="X533" i="88"/>
  <c r="X532" i="88"/>
  <c r="X528" i="88"/>
  <c r="X536" i="88" s="1"/>
  <c r="X529" i="88" s="1"/>
  <c r="X516" i="88"/>
  <c r="X515" i="88"/>
  <c r="Y514" i="88"/>
  <c r="Y522" i="88" s="1"/>
  <c r="Y523" i="88" s="1"/>
  <c r="AC989" i="93" l="1"/>
  <c r="AC535" i="93"/>
  <c r="AC534" i="93"/>
  <c r="AC523" i="93"/>
  <c r="AC987" i="93"/>
  <c r="AC986" i="93"/>
  <c r="AD985" i="93"/>
  <c r="AD522" i="93"/>
  <c r="AD528" i="93"/>
  <c r="AD536" i="93" s="1"/>
  <c r="AD529" i="93" s="1"/>
  <c r="AD515" i="93"/>
  <c r="AD516" i="93"/>
  <c r="AD533" i="93"/>
  <c r="AD532" i="93"/>
  <c r="AE514" i="93"/>
  <c r="AC531" i="93"/>
  <c r="W531" i="88"/>
  <c r="Y528" i="88"/>
  <c r="Y536" i="88" s="1"/>
  <c r="Y529" i="88" s="1"/>
  <c r="Y533" i="88"/>
  <c r="Y516" i="88"/>
  <c r="Y515" i="88"/>
  <c r="Y532" i="88"/>
  <c r="Z514" i="88"/>
  <c r="Z522" i="88" s="1"/>
  <c r="Z523" i="88" s="1"/>
  <c r="X989" i="88"/>
  <c r="X535" i="88"/>
  <c r="X534" i="88"/>
  <c r="X986" i="88"/>
  <c r="Y985" i="88"/>
  <c r="Y987" i="88" s="1"/>
  <c r="AD987" i="93" l="1"/>
  <c r="AE985" i="93"/>
  <c r="AD986" i="93"/>
  <c r="AD989" i="93"/>
  <c r="AD523" i="93"/>
  <c r="AD535" i="93"/>
  <c r="AD534" i="93"/>
  <c r="AE527" i="93"/>
  <c r="AE528" i="93" s="1"/>
  <c r="AE536" i="93" s="1"/>
  <c r="AE529" i="93" s="1"/>
  <c r="AE516" i="93"/>
  <c r="B577" i="93"/>
  <c r="AE533" i="93"/>
  <c r="AG533" i="93" s="1"/>
  <c r="AE532" i="93"/>
  <c r="AE522" i="93"/>
  <c r="AE515" i="93"/>
  <c r="AD531" i="93"/>
  <c r="X531" i="88"/>
  <c r="Z533" i="88"/>
  <c r="Z532" i="88"/>
  <c r="Z515" i="88"/>
  <c r="AA514" i="88"/>
  <c r="AA522" i="88" s="1"/>
  <c r="AA523" i="88" s="1"/>
  <c r="Z516" i="88"/>
  <c r="Y986" i="88"/>
  <c r="Z985" i="88"/>
  <c r="Z987" i="88" s="1"/>
  <c r="Y989" i="88"/>
  <c r="Y535" i="88"/>
  <c r="Y534" i="88"/>
  <c r="AD465" i="93" l="1"/>
  <c r="AD473" i="93" s="1"/>
  <c r="AD466" i="93" s="1"/>
  <c r="I465" i="93"/>
  <c r="I473" i="93" s="1"/>
  <c r="I466" i="93" s="1"/>
  <c r="B465" i="93"/>
  <c r="B473" i="93" s="1"/>
  <c r="B466" i="93" s="1"/>
  <c r="AG466" i="93" s="1"/>
  <c r="W465" i="93"/>
  <c r="W473" i="93" s="1"/>
  <c r="W466" i="93" s="1"/>
  <c r="P465" i="93"/>
  <c r="P473" i="93" s="1"/>
  <c r="P466" i="93" s="1"/>
  <c r="B1008" i="93"/>
  <c r="B596" i="93"/>
  <c r="B591" i="93"/>
  <c r="B599" i="93" s="1"/>
  <c r="B592" i="93" s="1"/>
  <c r="B595" i="93"/>
  <c r="B585" i="93"/>
  <c r="B579" i="93"/>
  <c r="B578" i="93"/>
  <c r="C577" i="93"/>
  <c r="B590" i="93"/>
  <c r="AE987" i="93"/>
  <c r="AE986" i="93"/>
  <c r="AG532" i="93"/>
  <c r="AE989" i="93"/>
  <c r="AG989" i="93" s="1"/>
  <c r="AE535" i="93"/>
  <c r="AG535" i="93" s="1"/>
  <c r="AE534" i="93"/>
  <c r="AG534" i="93" s="1"/>
  <c r="AE523" i="93"/>
  <c r="AG523" i="93" s="1"/>
  <c r="AR16" i="93"/>
  <c r="AR15" i="93"/>
  <c r="AG514" i="93"/>
  <c r="AG516" i="93"/>
  <c r="Y531" i="88"/>
  <c r="Z989" i="88"/>
  <c r="Z535" i="88"/>
  <c r="Z534" i="88"/>
  <c r="AA533" i="88"/>
  <c r="AA532" i="88"/>
  <c r="AA515" i="88"/>
  <c r="AB514" i="88"/>
  <c r="AB522" i="88" s="1"/>
  <c r="AB523" i="88" s="1"/>
  <c r="AA516" i="88"/>
  <c r="AA985" i="88"/>
  <c r="AA987" i="88" s="1"/>
  <c r="Z986" i="88"/>
  <c r="AG987" i="93" l="1"/>
  <c r="AG985" i="93"/>
  <c r="U737" i="93"/>
  <c r="U674" i="93"/>
  <c r="U611" i="93"/>
  <c r="U548" i="93"/>
  <c r="U485" i="93"/>
  <c r="U422" i="93"/>
  <c r="U359" i="93"/>
  <c r="U296" i="93"/>
  <c r="U233" i="93"/>
  <c r="U170" i="93"/>
  <c r="U107" i="93"/>
  <c r="U44" i="93"/>
  <c r="AG477" i="93"/>
  <c r="F450" i="93"/>
  <c r="F961" i="93" s="1"/>
  <c r="AG541" i="93"/>
  <c r="AG539" i="93"/>
  <c r="B1012" i="93"/>
  <c r="B598" i="93"/>
  <c r="B597" i="93"/>
  <c r="B586" i="93"/>
  <c r="B1010" i="93"/>
  <c r="B1009" i="93"/>
  <c r="C1008" i="93"/>
  <c r="AE531" i="93"/>
  <c r="AG531" i="93" s="1"/>
  <c r="AR20" i="93" s="1"/>
  <c r="C595" i="93"/>
  <c r="C596" i="93"/>
  <c r="C585" i="93"/>
  <c r="C579" i="93"/>
  <c r="C578" i="93"/>
  <c r="D577" i="93"/>
  <c r="C591" i="93"/>
  <c r="C599" i="93" s="1"/>
  <c r="C592" i="93" s="1"/>
  <c r="B594" i="93"/>
  <c r="W742" i="93"/>
  <c r="W679" i="93"/>
  <c r="W616" i="93"/>
  <c r="W490" i="93"/>
  <c r="W553" i="93"/>
  <c r="W427" i="93"/>
  <c r="W364" i="93"/>
  <c r="W301" i="93"/>
  <c r="W238" i="93"/>
  <c r="W175" i="93"/>
  <c r="W112" i="93"/>
  <c r="W49" i="93"/>
  <c r="Z531" i="88"/>
  <c r="AA989" i="88"/>
  <c r="AA535" i="88"/>
  <c r="AA534" i="88"/>
  <c r="AB985" i="88"/>
  <c r="AB987" i="88" s="1"/>
  <c r="AA986" i="88"/>
  <c r="AB533" i="88"/>
  <c r="AB532" i="88"/>
  <c r="AB528" i="88"/>
  <c r="AB536" i="88" s="1"/>
  <c r="AB529" i="88" s="1"/>
  <c r="AB515" i="88"/>
  <c r="AC514" i="88"/>
  <c r="AC522" i="88" s="1"/>
  <c r="AC523" i="88" s="1"/>
  <c r="AB516" i="88"/>
  <c r="W738" i="93" l="1"/>
  <c r="W675" i="93"/>
  <c r="W612" i="93"/>
  <c r="W549" i="93"/>
  <c r="W486" i="93"/>
  <c r="W423" i="93"/>
  <c r="W360" i="93"/>
  <c r="W297" i="93"/>
  <c r="W234" i="93"/>
  <c r="W171" i="93"/>
  <c r="W108" i="93"/>
  <c r="W45" i="93"/>
  <c r="U756" i="93"/>
  <c r="U693" i="93"/>
  <c r="U630" i="93"/>
  <c r="U567" i="93"/>
  <c r="U504" i="93"/>
  <c r="AG479" i="93"/>
  <c r="U441" i="93"/>
  <c r="U378" i="93"/>
  <c r="U315" i="93"/>
  <c r="U252" i="93"/>
  <c r="U126" i="93"/>
  <c r="U63" i="93"/>
  <c r="U189" i="93"/>
  <c r="C1012" i="93"/>
  <c r="C597" i="93"/>
  <c r="C594" i="93" s="1"/>
  <c r="C598" i="93"/>
  <c r="C586" i="93"/>
  <c r="D596" i="93"/>
  <c r="D585" i="93"/>
  <c r="D579" i="93"/>
  <c r="D578" i="93"/>
  <c r="E577" i="93"/>
  <c r="D595" i="93"/>
  <c r="C1010" i="93"/>
  <c r="C1009" i="93"/>
  <c r="D1008" i="93"/>
  <c r="W734" i="93"/>
  <c r="W608" i="93"/>
  <c r="W671" i="93"/>
  <c r="W545" i="93"/>
  <c r="W419" i="93"/>
  <c r="W356" i="93"/>
  <c r="W482" i="93"/>
  <c r="W293" i="93"/>
  <c r="W230" i="93"/>
  <c r="W167" i="93"/>
  <c r="W104" i="93"/>
  <c r="W41" i="93"/>
  <c r="AA531" i="88"/>
  <c r="AC533" i="88"/>
  <c r="AD514" i="88"/>
  <c r="AD522" i="88" s="1"/>
  <c r="AD523" i="88" s="1"/>
  <c r="AC516" i="88"/>
  <c r="AC532" i="88"/>
  <c r="AC515" i="88"/>
  <c r="AC985" i="88"/>
  <c r="AC987" i="88" s="1"/>
  <c r="AB986" i="88"/>
  <c r="AB989" i="88"/>
  <c r="AB535" i="88"/>
  <c r="AB534" i="88"/>
  <c r="E595" i="93" l="1"/>
  <c r="E596" i="93"/>
  <c r="E591" i="93"/>
  <c r="E599" i="93" s="1"/>
  <c r="E592" i="93" s="1"/>
  <c r="E585" i="93"/>
  <c r="E579" i="93"/>
  <c r="E578" i="93"/>
  <c r="F577" i="93"/>
  <c r="U190" i="93"/>
  <c r="U64" i="93"/>
  <c r="D1010" i="93"/>
  <c r="D1009" i="93"/>
  <c r="E1008" i="93"/>
  <c r="D1012" i="93"/>
  <c r="D598" i="93"/>
  <c r="D597" i="93"/>
  <c r="D586" i="93"/>
  <c r="AB531" i="88"/>
  <c r="AD985" i="88"/>
  <c r="AD987" i="88" s="1"/>
  <c r="AC986" i="88"/>
  <c r="AD533" i="88"/>
  <c r="AD532" i="88"/>
  <c r="AE514" i="88"/>
  <c r="AE522" i="88" s="1"/>
  <c r="AE523" i="88" s="1"/>
  <c r="AD516" i="88"/>
  <c r="AD515" i="88"/>
  <c r="AC989" i="88"/>
  <c r="AC535" i="88"/>
  <c r="AC534" i="88"/>
  <c r="U757" i="93" l="1"/>
  <c r="U694" i="93"/>
  <c r="U631" i="93"/>
  <c r="U568" i="93"/>
  <c r="U505" i="93"/>
  <c r="U442" i="93"/>
  <c r="U379" i="93"/>
  <c r="U316" i="93"/>
  <c r="U253" i="93"/>
  <c r="U127" i="93"/>
  <c r="U65" i="93"/>
  <c r="E594" i="93"/>
  <c r="D594" i="93"/>
  <c r="E1012" i="93"/>
  <c r="E597" i="93"/>
  <c r="E598" i="93"/>
  <c r="E586" i="93"/>
  <c r="E1010" i="93"/>
  <c r="E1009" i="93"/>
  <c r="F1008" i="93"/>
  <c r="F596" i="93"/>
  <c r="F595" i="93"/>
  <c r="F591" i="93"/>
  <c r="F599" i="93" s="1"/>
  <c r="F592" i="93" s="1"/>
  <c r="F585" i="93"/>
  <c r="F579" i="93"/>
  <c r="F578" i="93"/>
  <c r="G577" i="93"/>
  <c r="AC531" i="88"/>
  <c r="AE527" i="88"/>
  <c r="AE528" i="88" s="1"/>
  <c r="AE536" i="88" s="1"/>
  <c r="AE529" i="88" s="1"/>
  <c r="AE533" i="88"/>
  <c r="AG533" i="88" s="1"/>
  <c r="AE516" i="88"/>
  <c r="AE515" i="88"/>
  <c r="AE532" i="88"/>
  <c r="B577" i="88"/>
  <c r="B585" i="88" s="1"/>
  <c r="B586" i="88" s="1"/>
  <c r="AD986" i="88"/>
  <c r="AE985" i="88"/>
  <c r="AE987" i="88" s="1"/>
  <c r="AD989" i="88"/>
  <c r="AD535" i="88"/>
  <c r="AD534" i="88"/>
  <c r="AC465" i="88" l="1"/>
  <c r="AC473" i="88" s="1"/>
  <c r="AC466" i="88" s="1"/>
  <c r="H465" i="88"/>
  <c r="H473" i="88" s="1"/>
  <c r="H466" i="88" s="1"/>
  <c r="O465" i="88"/>
  <c r="O473" i="88" s="1"/>
  <c r="O466" i="88" s="1"/>
  <c r="V465" i="88"/>
  <c r="V473" i="88" s="1"/>
  <c r="V466" i="88" s="1"/>
  <c r="G595" i="93"/>
  <c r="G585" i="93"/>
  <c r="G579" i="93"/>
  <c r="G578" i="93"/>
  <c r="H577" i="93"/>
  <c r="G596" i="93"/>
  <c r="G591" i="93"/>
  <c r="G599" i="93" s="1"/>
  <c r="G592" i="93" s="1"/>
  <c r="U758" i="93"/>
  <c r="U695" i="93"/>
  <c r="U632" i="93"/>
  <c r="U569" i="93"/>
  <c r="U506" i="93"/>
  <c r="U380" i="93"/>
  <c r="U443" i="93"/>
  <c r="U317" i="93"/>
  <c r="U254" i="93"/>
  <c r="U191" i="93"/>
  <c r="U128" i="93"/>
  <c r="F1010" i="93"/>
  <c r="F1009" i="93"/>
  <c r="G1008" i="93"/>
  <c r="F1012" i="93"/>
  <c r="F598" i="93"/>
  <c r="F586" i="93"/>
  <c r="F597" i="93"/>
  <c r="F594" i="93" s="1"/>
  <c r="AD465" i="88"/>
  <c r="AD473" i="88" s="1"/>
  <c r="AD466" i="88" s="1"/>
  <c r="B465" i="88"/>
  <c r="B473" i="88" s="1"/>
  <c r="B466" i="88" s="1"/>
  <c r="I465" i="88"/>
  <c r="I473" i="88" s="1"/>
  <c r="I466" i="88" s="1"/>
  <c r="W465" i="88"/>
  <c r="W473" i="88" s="1"/>
  <c r="W466" i="88" s="1"/>
  <c r="P465" i="88"/>
  <c r="P473" i="88" s="1"/>
  <c r="P466" i="88" s="1"/>
  <c r="AD531" i="88"/>
  <c r="K465" i="88"/>
  <c r="K473" i="88" s="1"/>
  <c r="K466" i="88" s="1"/>
  <c r="D465" i="88"/>
  <c r="D473" i="88" s="1"/>
  <c r="D466" i="88" s="1"/>
  <c r="AF465" i="88"/>
  <c r="AF473" i="88" s="1"/>
  <c r="AF466" i="88" s="1"/>
  <c r="Y465" i="88"/>
  <c r="Y473" i="88" s="1"/>
  <c r="Y466" i="88" s="1"/>
  <c r="R465" i="88"/>
  <c r="R473" i="88" s="1"/>
  <c r="R466" i="88" s="1"/>
  <c r="AG532" i="88"/>
  <c r="L465" i="88"/>
  <c r="L473" i="88" s="1"/>
  <c r="L466" i="88" s="1"/>
  <c r="Z465" i="88"/>
  <c r="Z473" i="88" s="1"/>
  <c r="Z466" i="88" s="1"/>
  <c r="S465" i="88"/>
  <c r="S473" i="88" s="1"/>
  <c r="S466" i="88" s="1"/>
  <c r="E465" i="88"/>
  <c r="E473" i="88" s="1"/>
  <c r="E466" i="88" s="1"/>
  <c r="AE989" i="88"/>
  <c r="AG989" i="88" s="1"/>
  <c r="AE535" i="88"/>
  <c r="AG535" i="88" s="1"/>
  <c r="AE534" i="88"/>
  <c r="AG534" i="88" s="1"/>
  <c r="AG523" i="88"/>
  <c r="AR15" i="88"/>
  <c r="AR16" i="88"/>
  <c r="AG516" i="88"/>
  <c r="AG514" i="88"/>
  <c r="AE986" i="88"/>
  <c r="B1008" i="88"/>
  <c r="B1010" i="88" s="1"/>
  <c r="B596" i="88"/>
  <c r="B579" i="88"/>
  <c r="B578" i="88"/>
  <c r="B595" i="88"/>
  <c r="C577" i="88"/>
  <c r="C585" i="88" s="1"/>
  <c r="C586" i="88" s="1"/>
  <c r="B590" i="88"/>
  <c r="B591" i="88" s="1"/>
  <c r="B599" i="88" s="1"/>
  <c r="B592" i="88" s="1"/>
  <c r="G1012" i="93" l="1"/>
  <c r="G597" i="93"/>
  <c r="G594" i="93" s="1"/>
  <c r="G586" i="93"/>
  <c r="G598" i="93"/>
  <c r="G1010" i="93"/>
  <c r="G1009" i="93"/>
  <c r="H1008" i="93"/>
  <c r="H596" i="93"/>
  <c r="H585" i="93"/>
  <c r="H579" i="93"/>
  <c r="H578" i="93"/>
  <c r="I577" i="93"/>
  <c r="H591" i="93"/>
  <c r="H599" i="93" s="1"/>
  <c r="H592" i="93" s="1"/>
  <c r="H595" i="93"/>
  <c r="AG466" i="88"/>
  <c r="U548" i="88" s="1"/>
  <c r="B1009" i="88"/>
  <c r="C1008" i="88"/>
  <c r="C1010" i="88" s="1"/>
  <c r="B1012" i="88"/>
  <c r="B598" i="88"/>
  <c r="B597" i="88"/>
  <c r="C595" i="88"/>
  <c r="C596" i="88"/>
  <c r="C579" i="88"/>
  <c r="D577" i="88"/>
  <c r="D585" i="88" s="1"/>
  <c r="D586" i="88" s="1"/>
  <c r="C578" i="88"/>
  <c r="AG987" i="88"/>
  <c r="AG985" i="88"/>
  <c r="AG541" i="88"/>
  <c r="W679" i="88"/>
  <c r="W616" i="88"/>
  <c r="W742" i="88"/>
  <c r="W553" i="88"/>
  <c r="W490" i="88"/>
  <c r="W427" i="88"/>
  <c r="W112" i="88"/>
  <c r="W364" i="88"/>
  <c r="W238" i="88"/>
  <c r="W301" i="88"/>
  <c r="W175" i="88"/>
  <c r="W49" i="88"/>
  <c r="AG539" i="88"/>
  <c r="AE531" i="88"/>
  <c r="AG531" i="88" s="1"/>
  <c r="AR20" i="88" s="1"/>
  <c r="I595" i="93" l="1"/>
  <c r="I591" i="93"/>
  <c r="I599" i="93" s="1"/>
  <c r="I592" i="93" s="1"/>
  <c r="I596" i="93"/>
  <c r="I585" i="93"/>
  <c r="I579" i="93"/>
  <c r="I578" i="93"/>
  <c r="J577" i="93"/>
  <c r="H1010" i="93"/>
  <c r="H1009" i="93"/>
  <c r="I1008" i="93"/>
  <c r="H1012" i="93"/>
  <c r="H598" i="93"/>
  <c r="H586" i="93"/>
  <c r="H597" i="93"/>
  <c r="H594" i="93" s="1"/>
  <c r="AG477" i="88"/>
  <c r="U630" i="88" s="1"/>
  <c r="F450" i="88"/>
  <c r="F961" i="88" s="1"/>
  <c r="U44" i="88"/>
  <c r="U233" i="88"/>
  <c r="U296" i="88"/>
  <c r="U422" i="88"/>
  <c r="B594" i="88"/>
  <c r="U359" i="88"/>
  <c r="U485" i="88"/>
  <c r="U674" i="88"/>
  <c r="U107" i="88"/>
  <c r="U611" i="88"/>
  <c r="U170" i="88"/>
  <c r="U737" i="88"/>
  <c r="C1012" i="88"/>
  <c r="C598" i="88"/>
  <c r="C597" i="88"/>
  <c r="W734" i="88"/>
  <c r="W671" i="88"/>
  <c r="W608" i="88"/>
  <c r="W545" i="88"/>
  <c r="W419" i="88"/>
  <c r="W482" i="88"/>
  <c r="W356" i="88"/>
  <c r="W230" i="88"/>
  <c r="W293" i="88"/>
  <c r="W167" i="88"/>
  <c r="W104" i="88"/>
  <c r="W41" i="88"/>
  <c r="W675" i="88"/>
  <c r="W738" i="88"/>
  <c r="W549" i="88"/>
  <c r="W612" i="88"/>
  <c r="W486" i="88"/>
  <c r="W360" i="88"/>
  <c r="W234" i="88"/>
  <c r="W297" i="88"/>
  <c r="W171" i="88"/>
  <c r="W423" i="88"/>
  <c r="W45" i="88"/>
  <c r="W108" i="88"/>
  <c r="D596" i="88"/>
  <c r="D595" i="88"/>
  <c r="E577" i="88"/>
  <c r="E585" i="88" s="1"/>
  <c r="E586" i="88" s="1"/>
  <c r="D578" i="88"/>
  <c r="D579" i="88"/>
  <c r="C1009" i="88"/>
  <c r="D1008" i="88"/>
  <c r="D1010" i="88" s="1"/>
  <c r="I1012" i="93" l="1"/>
  <c r="I597" i="93"/>
  <c r="I598" i="93"/>
  <c r="I586" i="93"/>
  <c r="J596" i="93"/>
  <c r="J591" i="93"/>
  <c r="J599" i="93" s="1"/>
  <c r="J592" i="93" s="1"/>
  <c r="J595" i="93"/>
  <c r="J585" i="93"/>
  <c r="J579" i="93"/>
  <c r="J578" i="93"/>
  <c r="K577" i="93"/>
  <c r="I1010" i="93"/>
  <c r="I1009" i="93"/>
  <c r="J1008" i="93"/>
  <c r="I594" i="93"/>
  <c r="U441" i="88"/>
  <c r="U189" i="88"/>
  <c r="U378" i="88"/>
  <c r="U252" i="88"/>
  <c r="AG479" i="88"/>
  <c r="U190" i="88" s="1"/>
  <c r="U504" i="88"/>
  <c r="U63" i="88"/>
  <c r="U315" i="88"/>
  <c r="U567" i="88"/>
  <c r="U126" i="88"/>
  <c r="U756" i="88"/>
  <c r="U693" i="88"/>
  <c r="C594" i="88"/>
  <c r="D1012" i="88"/>
  <c r="D597" i="88"/>
  <c r="D598" i="88"/>
  <c r="D1009" i="88"/>
  <c r="E1008" i="88"/>
  <c r="E1010" i="88" s="1"/>
  <c r="E596" i="88"/>
  <c r="E595" i="88"/>
  <c r="F577" i="88"/>
  <c r="F585" i="88" s="1"/>
  <c r="F586" i="88" s="1"/>
  <c r="E579" i="88"/>
  <c r="E591" i="88"/>
  <c r="E599" i="88" s="1"/>
  <c r="E592" i="88" s="1"/>
  <c r="E578" i="88"/>
  <c r="J1012" i="93" l="1"/>
  <c r="J598" i="93"/>
  <c r="J597" i="93"/>
  <c r="J586" i="93"/>
  <c r="K595" i="93"/>
  <c r="K596" i="93"/>
  <c r="K585" i="93"/>
  <c r="K579" i="93"/>
  <c r="K578" i="93"/>
  <c r="L577" i="93"/>
  <c r="J594" i="93"/>
  <c r="J1010" i="93"/>
  <c r="J1009" i="93"/>
  <c r="K1008" i="93"/>
  <c r="U64" i="88"/>
  <c r="U253" i="88" s="1"/>
  <c r="D594" i="88"/>
  <c r="E1009" i="88"/>
  <c r="F1008" i="88"/>
  <c r="F1010" i="88" s="1"/>
  <c r="E1012" i="88"/>
  <c r="E597" i="88"/>
  <c r="E598" i="88"/>
  <c r="F595" i="88"/>
  <c r="F578" i="88"/>
  <c r="F596" i="88"/>
  <c r="G577" i="88"/>
  <c r="G585" i="88" s="1"/>
  <c r="G586" i="88" s="1"/>
  <c r="F579" i="88"/>
  <c r="K1010" i="93" l="1"/>
  <c r="K1009" i="93"/>
  <c r="L1008" i="93"/>
  <c r="K1012" i="93"/>
  <c r="K597" i="93"/>
  <c r="K598" i="93"/>
  <c r="K586" i="93"/>
  <c r="L596" i="93"/>
  <c r="L585" i="93"/>
  <c r="L579" i="93"/>
  <c r="L578" i="93"/>
  <c r="M577" i="93"/>
  <c r="L595" i="93"/>
  <c r="L591" i="93"/>
  <c r="L599" i="93" s="1"/>
  <c r="L592" i="93" s="1"/>
  <c r="K594" i="93"/>
  <c r="U65" i="88"/>
  <c r="U569" i="88" s="1"/>
  <c r="U127" i="88"/>
  <c r="U379" i="88"/>
  <c r="U442" i="88"/>
  <c r="U568" i="88"/>
  <c r="U631" i="88"/>
  <c r="U505" i="88"/>
  <c r="U757" i="88"/>
  <c r="U316" i="88"/>
  <c r="U694" i="88"/>
  <c r="E594" i="88"/>
  <c r="G578" i="88"/>
  <c r="G595" i="88"/>
  <c r="G596" i="88"/>
  <c r="H577" i="88"/>
  <c r="H585" i="88" s="1"/>
  <c r="H586" i="88" s="1"/>
  <c r="G579" i="88"/>
  <c r="F1012" i="88"/>
  <c r="F598" i="88"/>
  <c r="F597" i="88"/>
  <c r="G1008" i="88"/>
  <c r="G1010" i="88" s="1"/>
  <c r="F1009" i="88"/>
  <c r="L1010" i="93" l="1"/>
  <c r="L1009" i="93"/>
  <c r="M1008" i="93"/>
  <c r="L1012" i="93"/>
  <c r="L598" i="93"/>
  <c r="L597" i="93"/>
  <c r="L594" i="93" s="1"/>
  <c r="L586" i="93"/>
  <c r="M595" i="93"/>
  <c r="M596" i="93"/>
  <c r="M591" i="93"/>
  <c r="M599" i="93" s="1"/>
  <c r="M592" i="93" s="1"/>
  <c r="M585" i="93"/>
  <c r="M579" i="93"/>
  <c r="M578" i="93"/>
  <c r="N577" i="93"/>
  <c r="U317" i="88"/>
  <c r="U758" i="88"/>
  <c r="U443" i="88"/>
  <c r="U632" i="88"/>
  <c r="U128" i="88"/>
  <c r="U191" i="88"/>
  <c r="U506" i="88"/>
  <c r="U254" i="88"/>
  <c r="U695" i="88"/>
  <c r="U380" i="88"/>
  <c r="F594" i="88"/>
  <c r="G1012" i="88"/>
  <c r="G597" i="88"/>
  <c r="G598" i="88"/>
  <c r="G1009" i="88"/>
  <c r="H1008" i="88"/>
  <c r="H1010" i="88" s="1"/>
  <c r="H591" i="88"/>
  <c r="H599" i="88" s="1"/>
  <c r="H592" i="88" s="1"/>
  <c r="H596" i="88"/>
  <c r="H579" i="88"/>
  <c r="H578" i="88"/>
  <c r="H595" i="88"/>
  <c r="I577" i="88"/>
  <c r="I585" i="88" s="1"/>
  <c r="I586" i="88" s="1"/>
  <c r="M1010" i="93" l="1"/>
  <c r="M1009" i="93"/>
  <c r="N1008" i="93"/>
  <c r="M594" i="93"/>
  <c r="N596" i="93"/>
  <c r="N595" i="93"/>
  <c r="N591" i="93"/>
  <c r="N599" i="93" s="1"/>
  <c r="N592" i="93" s="1"/>
  <c r="N585" i="93"/>
  <c r="N579" i="93"/>
  <c r="N578" i="93"/>
  <c r="O577" i="93"/>
  <c r="M1012" i="93"/>
  <c r="M597" i="93"/>
  <c r="M598" i="93"/>
  <c r="M586" i="93"/>
  <c r="G594" i="88"/>
  <c r="H1012" i="88"/>
  <c r="H598" i="88"/>
  <c r="H597" i="88"/>
  <c r="I1008" i="88"/>
  <c r="I1010" i="88" s="1"/>
  <c r="H1009" i="88"/>
  <c r="I591" i="88"/>
  <c r="I599" i="88" s="1"/>
  <c r="I592" i="88" s="1"/>
  <c r="I595" i="88"/>
  <c r="I596" i="88"/>
  <c r="I578" i="88"/>
  <c r="I579" i="88"/>
  <c r="J577" i="88"/>
  <c r="J585" i="88" s="1"/>
  <c r="J586" i="88" s="1"/>
  <c r="O595" i="93" l="1"/>
  <c r="O585" i="93"/>
  <c r="O579" i="93"/>
  <c r="O578" i="93"/>
  <c r="P577" i="93"/>
  <c r="O596" i="93"/>
  <c r="O591" i="93"/>
  <c r="O599" i="93" s="1"/>
  <c r="O592" i="93" s="1"/>
  <c r="N1010" i="93"/>
  <c r="N1009" i="93"/>
  <c r="O1008" i="93"/>
  <c r="N1012" i="93"/>
  <c r="N598" i="93"/>
  <c r="N594" i="93" s="1"/>
  <c r="N586" i="93"/>
  <c r="N597" i="93"/>
  <c r="H594" i="88"/>
  <c r="I1012" i="88"/>
  <c r="I597" i="88"/>
  <c r="I598" i="88"/>
  <c r="J596" i="88"/>
  <c r="J579" i="88"/>
  <c r="J578" i="88"/>
  <c r="K577" i="88"/>
  <c r="K585" i="88" s="1"/>
  <c r="K586" i="88" s="1"/>
  <c r="J595" i="88"/>
  <c r="J1008" i="88"/>
  <c r="J1010" i="88" s="1"/>
  <c r="I1009" i="88"/>
  <c r="O1010" i="93" l="1"/>
  <c r="O1009" i="93"/>
  <c r="P1008" i="93"/>
  <c r="O1012" i="93"/>
  <c r="O597" i="93"/>
  <c r="O586" i="93"/>
  <c r="O598" i="93"/>
  <c r="P596" i="93"/>
  <c r="P585" i="93"/>
  <c r="P579" i="93"/>
  <c r="P578" i="93"/>
  <c r="Q577" i="93"/>
  <c r="P591" i="93"/>
  <c r="P599" i="93" s="1"/>
  <c r="P592" i="93" s="1"/>
  <c r="P595" i="93"/>
  <c r="O594" i="93"/>
  <c r="I594" i="88"/>
  <c r="J1009" i="88"/>
  <c r="K1008" i="88"/>
  <c r="K1010" i="88" s="1"/>
  <c r="K595" i="88"/>
  <c r="K579" i="88"/>
  <c r="L577" i="88"/>
  <c r="L585" i="88" s="1"/>
  <c r="L586" i="88" s="1"/>
  <c r="K596" i="88"/>
  <c r="K578" i="88"/>
  <c r="J1012" i="88"/>
  <c r="J598" i="88"/>
  <c r="J597" i="88"/>
  <c r="P1010" i="93" l="1"/>
  <c r="P1009" i="93"/>
  <c r="Q1008" i="93"/>
  <c r="Q595" i="93"/>
  <c r="Q591" i="93"/>
  <c r="Q599" i="93" s="1"/>
  <c r="Q592" i="93" s="1"/>
  <c r="Q596" i="93"/>
  <c r="Q585" i="93"/>
  <c r="Q579" i="93"/>
  <c r="Q578" i="93"/>
  <c r="R577" i="93"/>
  <c r="P1012" i="93"/>
  <c r="P598" i="93"/>
  <c r="P586" i="93"/>
  <c r="P597" i="93"/>
  <c r="P594" i="93" s="1"/>
  <c r="J594" i="88"/>
  <c r="K1012" i="88"/>
  <c r="K598" i="88"/>
  <c r="K597" i="88"/>
  <c r="K1009" i="88"/>
  <c r="L1008" i="88"/>
  <c r="L1010" i="88" s="1"/>
  <c r="L596" i="88"/>
  <c r="L591" i="88"/>
  <c r="L599" i="88" s="1"/>
  <c r="L592" i="88" s="1"/>
  <c r="L579" i="88"/>
  <c r="M577" i="88"/>
  <c r="M585" i="88" s="1"/>
  <c r="M586" i="88" s="1"/>
  <c r="L595" i="88"/>
  <c r="L578" i="88"/>
  <c r="Q1012" i="93" l="1"/>
  <c r="Q597" i="93"/>
  <c r="Q598" i="93"/>
  <c r="Q586" i="93"/>
  <c r="R596" i="93"/>
  <c r="R595" i="93"/>
  <c r="R585" i="93"/>
  <c r="R579" i="93"/>
  <c r="R578" i="93"/>
  <c r="S577" i="93"/>
  <c r="Q1010" i="93"/>
  <c r="Q1009" i="93"/>
  <c r="R1008" i="93"/>
  <c r="Q594" i="93"/>
  <c r="K594" i="88"/>
  <c r="L1009" i="88"/>
  <c r="M1008" i="88"/>
  <c r="M1010" i="88" s="1"/>
  <c r="M596" i="88"/>
  <c r="M595" i="88"/>
  <c r="N577" i="88"/>
  <c r="N585" i="88" s="1"/>
  <c r="N586" i="88" s="1"/>
  <c r="M578" i="88"/>
  <c r="M579" i="88"/>
  <c r="L1012" i="88"/>
  <c r="L597" i="88"/>
  <c r="L598" i="88"/>
  <c r="S595" i="93" l="1"/>
  <c r="S596" i="93"/>
  <c r="S585" i="93"/>
  <c r="S579" i="93"/>
  <c r="S578" i="93"/>
  <c r="T577" i="93"/>
  <c r="S591" i="93"/>
  <c r="S599" i="93" s="1"/>
  <c r="S592" i="93" s="1"/>
  <c r="R1012" i="93"/>
  <c r="R598" i="93"/>
  <c r="R597" i="93"/>
  <c r="R594" i="93" s="1"/>
  <c r="R586" i="93"/>
  <c r="R1010" i="93"/>
  <c r="R1009" i="93"/>
  <c r="S1008" i="93"/>
  <c r="L594" i="88"/>
  <c r="N595" i="88"/>
  <c r="N596" i="88"/>
  <c r="O577" i="88"/>
  <c r="O585" i="88" s="1"/>
  <c r="O586" i="88" s="1"/>
  <c r="N578" i="88"/>
  <c r="N579" i="88"/>
  <c r="M1012" i="88"/>
  <c r="M597" i="88"/>
  <c r="M598" i="88"/>
  <c r="M1009" i="88"/>
  <c r="N1008" i="88"/>
  <c r="N1010" i="88" s="1"/>
  <c r="T596" i="93" l="1"/>
  <c r="T585" i="93"/>
  <c r="T579" i="93"/>
  <c r="T578" i="93"/>
  <c r="U577" i="93"/>
  <c r="T595" i="93"/>
  <c r="T591" i="93"/>
  <c r="T599" i="93" s="1"/>
  <c r="T592" i="93" s="1"/>
  <c r="S1010" i="93"/>
  <c r="S1009" i="93"/>
  <c r="T1008" i="93"/>
  <c r="S1012" i="93"/>
  <c r="S597" i="93"/>
  <c r="S594" i="93" s="1"/>
  <c r="S598" i="93"/>
  <c r="S586" i="93"/>
  <c r="M594" i="88"/>
  <c r="N1009" i="88"/>
  <c r="O1008" i="88"/>
  <c r="O1010" i="88" s="1"/>
  <c r="O578" i="88"/>
  <c r="O595" i="88"/>
  <c r="P577" i="88"/>
  <c r="P585" i="88" s="1"/>
  <c r="P586" i="88" s="1"/>
  <c r="O596" i="88"/>
  <c r="O591" i="88"/>
  <c r="O599" i="88" s="1"/>
  <c r="O592" i="88" s="1"/>
  <c r="O579" i="88"/>
  <c r="N1012" i="88"/>
  <c r="N598" i="88"/>
  <c r="N597" i="88"/>
  <c r="T1010" i="93" l="1"/>
  <c r="T1009" i="93"/>
  <c r="U1008" i="93"/>
  <c r="T594" i="93"/>
  <c r="T1012" i="93"/>
  <c r="T598" i="93"/>
  <c r="T597" i="93"/>
  <c r="T586" i="93"/>
  <c r="U595" i="93"/>
  <c r="U596" i="93"/>
  <c r="U591" i="93"/>
  <c r="U599" i="93" s="1"/>
  <c r="U592" i="93" s="1"/>
  <c r="U585" i="93"/>
  <c r="U579" i="93"/>
  <c r="U578" i="93"/>
  <c r="V577" i="93"/>
  <c r="N594" i="88"/>
  <c r="P591" i="88"/>
  <c r="P599" i="88" s="1"/>
  <c r="P592" i="88" s="1"/>
  <c r="P596" i="88"/>
  <c r="P578" i="88"/>
  <c r="Q577" i="88"/>
  <c r="Q585" i="88" s="1"/>
  <c r="Q586" i="88" s="1"/>
  <c r="P595" i="88"/>
  <c r="P579" i="88"/>
  <c r="O1012" i="88"/>
  <c r="O597" i="88"/>
  <c r="O598" i="88"/>
  <c r="O1009" i="88"/>
  <c r="P1008" i="88"/>
  <c r="P1010" i="88" s="1"/>
  <c r="U1012" i="93" l="1"/>
  <c r="U597" i="93"/>
  <c r="U598" i="93"/>
  <c r="U586" i="93"/>
  <c r="U1010" i="93"/>
  <c r="U1009" i="93"/>
  <c r="V1008" i="93"/>
  <c r="V596" i="93"/>
  <c r="V595" i="93"/>
  <c r="V591" i="93"/>
  <c r="V599" i="93" s="1"/>
  <c r="V592" i="93" s="1"/>
  <c r="V585" i="93"/>
  <c r="V579" i="93"/>
  <c r="V578" i="93"/>
  <c r="W577" i="93"/>
  <c r="U594" i="93"/>
  <c r="O594" i="88"/>
  <c r="P1012" i="88"/>
  <c r="P598" i="88"/>
  <c r="P597" i="88"/>
  <c r="P1009" i="88"/>
  <c r="Q1008" i="88"/>
  <c r="Q1010" i="88" s="1"/>
  <c r="Q595" i="88"/>
  <c r="Q596" i="88"/>
  <c r="Q579" i="88"/>
  <c r="Q578" i="88"/>
  <c r="R577" i="88"/>
  <c r="R585" i="88" s="1"/>
  <c r="R586" i="88" s="1"/>
  <c r="V1012" i="93" l="1"/>
  <c r="V598" i="93"/>
  <c r="V586" i="93"/>
  <c r="V597" i="93"/>
  <c r="V594" i="93" s="1"/>
  <c r="V1010" i="93"/>
  <c r="V1009" i="93"/>
  <c r="W1008" i="93"/>
  <c r="W595" i="93"/>
  <c r="W585" i="93"/>
  <c r="W579" i="93"/>
  <c r="W578" i="93"/>
  <c r="X577" i="93"/>
  <c r="W596" i="93"/>
  <c r="W591" i="93"/>
  <c r="W599" i="93" s="1"/>
  <c r="W592" i="93" s="1"/>
  <c r="P594" i="88"/>
  <c r="Q1009" i="88"/>
  <c r="R1008" i="88"/>
  <c r="R1010" i="88" s="1"/>
  <c r="R596" i="88"/>
  <c r="R579" i="88"/>
  <c r="R578" i="88"/>
  <c r="R595" i="88"/>
  <c r="S577" i="88"/>
  <c r="S585" i="88" s="1"/>
  <c r="S586" i="88" s="1"/>
  <c r="Q1012" i="88"/>
  <c r="Q597" i="88"/>
  <c r="Q598" i="88"/>
  <c r="W1010" i="93" l="1"/>
  <c r="W1009" i="93"/>
  <c r="X1008" i="93"/>
  <c r="X596" i="93"/>
  <c r="X585" i="93"/>
  <c r="X579" i="93"/>
  <c r="X578" i="93"/>
  <c r="Y577" i="93"/>
  <c r="X591" i="93"/>
  <c r="X599" i="93" s="1"/>
  <c r="X592" i="93" s="1"/>
  <c r="X595" i="93"/>
  <c r="W1012" i="93"/>
  <c r="W597" i="93"/>
  <c r="W594" i="93" s="1"/>
  <c r="W586" i="93"/>
  <c r="W598" i="93"/>
  <c r="Q594" i="88"/>
  <c r="R1012" i="88"/>
  <c r="R598" i="88"/>
  <c r="R597" i="88"/>
  <c r="R1009" i="88"/>
  <c r="S1008" i="88"/>
  <c r="S1010" i="88" s="1"/>
  <c r="S595" i="88"/>
  <c r="S596" i="88"/>
  <c r="S578" i="88"/>
  <c r="S579" i="88"/>
  <c r="S591" i="88"/>
  <c r="S599" i="88" s="1"/>
  <c r="S592" i="88" s="1"/>
  <c r="T577" i="88"/>
  <c r="T585" i="88" s="1"/>
  <c r="T586" i="88" s="1"/>
  <c r="X1010" i="93" l="1"/>
  <c r="X1009" i="93"/>
  <c r="Y1008" i="93"/>
  <c r="X1012" i="93"/>
  <c r="X598" i="93"/>
  <c r="X586" i="93"/>
  <c r="X597" i="93"/>
  <c r="X594" i="93" s="1"/>
  <c r="Y595" i="93"/>
  <c r="Y596" i="93"/>
  <c r="Y585" i="93"/>
  <c r="Y579" i="93"/>
  <c r="Y578" i="93"/>
  <c r="Z577" i="93"/>
  <c r="R594" i="88"/>
  <c r="S1012" i="88"/>
  <c r="S598" i="88"/>
  <c r="S597" i="88"/>
  <c r="S1009" i="88"/>
  <c r="T1008" i="88"/>
  <c r="T1010" i="88" s="1"/>
  <c r="T596" i="88"/>
  <c r="T595" i="88"/>
  <c r="T579" i="88"/>
  <c r="U577" i="88"/>
  <c r="U585" i="88" s="1"/>
  <c r="U586" i="88" s="1"/>
  <c r="T578" i="88"/>
  <c r="Z596" i="93" l="1"/>
  <c r="Z591" i="93"/>
  <c r="Z599" i="93" s="1"/>
  <c r="Z592" i="93" s="1"/>
  <c r="Z595" i="93"/>
  <c r="Z585" i="93"/>
  <c r="Z579" i="93"/>
  <c r="Z578" i="93"/>
  <c r="AA577" i="93"/>
  <c r="Y1010" i="93"/>
  <c r="Y1009" i="93"/>
  <c r="Z1008" i="93"/>
  <c r="Y1012" i="93"/>
  <c r="Y597" i="93"/>
  <c r="Y598" i="93"/>
  <c r="Y586" i="93"/>
  <c r="Y594" i="93"/>
  <c r="S594" i="88"/>
  <c r="T1012" i="88"/>
  <c r="T597" i="88"/>
  <c r="T598" i="88"/>
  <c r="T1009" i="88"/>
  <c r="U1008" i="88"/>
  <c r="U1010" i="88" s="1"/>
  <c r="U596" i="88"/>
  <c r="U595" i="88"/>
  <c r="U579" i="88"/>
  <c r="V577" i="88"/>
  <c r="V585" i="88" s="1"/>
  <c r="V586" i="88" s="1"/>
  <c r="U578" i="88"/>
  <c r="Z1010" i="93" l="1"/>
  <c r="Z1009" i="93"/>
  <c r="AA1008" i="93"/>
  <c r="AA595" i="93"/>
  <c r="AA596" i="93"/>
  <c r="AA585" i="93"/>
  <c r="AA579" i="93"/>
  <c r="AA578" i="93"/>
  <c r="AB577" i="93"/>
  <c r="AA591" i="93"/>
  <c r="AA599" i="93" s="1"/>
  <c r="AA592" i="93" s="1"/>
  <c r="Z1012" i="93"/>
  <c r="Z598" i="93"/>
  <c r="Z597" i="93"/>
  <c r="Z594" i="93" s="1"/>
  <c r="Z586" i="93"/>
  <c r="T594" i="88"/>
  <c r="U1012" i="88"/>
  <c r="U597" i="88"/>
  <c r="U598" i="88"/>
  <c r="V1008" i="88"/>
  <c r="V1010" i="88" s="1"/>
  <c r="U1009" i="88"/>
  <c r="V595" i="88"/>
  <c r="V591" i="88"/>
  <c r="V599" i="88" s="1"/>
  <c r="V592" i="88" s="1"/>
  <c r="V578" i="88"/>
  <c r="V596" i="88"/>
  <c r="V579" i="88"/>
  <c r="W577" i="88"/>
  <c r="W585" i="88" s="1"/>
  <c r="W586" i="88" s="1"/>
  <c r="AB596" i="93" l="1"/>
  <c r="AB585" i="93"/>
  <c r="AB579" i="93"/>
  <c r="AB578" i="93"/>
  <c r="AC577" i="93"/>
  <c r="AB595" i="93"/>
  <c r="AB591" i="93"/>
  <c r="AB599" i="93" s="1"/>
  <c r="AB592" i="93" s="1"/>
  <c r="AA1012" i="93"/>
  <c r="AA597" i="93"/>
  <c r="AA598" i="93"/>
  <c r="AA586" i="93"/>
  <c r="AA594" i="93"/>
  <c r="AA1010" i="93"/>
  <c r="AA1009" i="93"/>
  <c r="AB1008" i="93"/>
  <c r="U594" i="88"/>
  <c r="W1008" i="88"/>
  <c r="W1010" i="88" s="1"/>
  <c r="V1009" i="88"/>
  <c r="W591" i="88"/>
  <c r="W599" i="88" s="1"/>
  <c r="W592" i="88" s="1"/>
  <c r="W595" i="88"/>
  <c r="W579" i="88"/>
  <c r="X577" i="88"/>
  <c r="X585" i="88" s="1"/>
  <c r="X586" i="88" s="1"/>
  <c r="W596" i="88"/>
  <c r="W578" i="88"/>
  <c r="V1012" i="88"/>
  <c r="V598" i="88"/>
  <c r="V597" i="88"/>
  <c r="AB1010" i="93" l="1"/>
  <c r="AB1009" i="93"/>
  <c r="AC1008" i="93"/>
  <c r="AB1012" i="93"/>
  <c r="AB598" i="93"/>
  <c r="AB597" i="93"/>
  <c r="AB586" i="93"/>
  <c r="AB594" i="93"/>
  <c r="AC595" i="93"/>
  <c r="AC596" i="93"/>
  <c r="AC591" i="93"/>
  <c r="AC599" i="93" s="1"/>
  <c r="AC592" i="93" s="1"/>
  <c r="AC585" i="93"/>
  <c r="AC579" i="93"/>
  <c r="AC578" i="93"/>
  <c r="AD577" i="93"/>
  <c r="V594" i="88"/>
  <c r="X596" i="88"/>
  <c r="X578" i="88"/>
  <c r="X595" i="88"/>
  <c r="Y577" i="88"/>
  <c r="Y585" i="88" s="1"/>
  <c r="Y586" i="88" s="1"/>
  <c r="X579" i="88"/>
  <c r="W1012" i="88"/>
  <c r="W597" i="88"/>
  <c r="W598" i="88"/>
  <c r="X1008" i="88"/>
  <c r="X1010" i="88" s="1"/>
  <c r="W1009" i="88"/>
  <c r="AD596" i="93" l="1"/>
  <c r="AD595" i="93"/>
  <c r="AD591" i="93"/>
  <c r="AD599" i="93" s="1"/>
  <c r="AD592" i="93" s="1"/>
  <c r="AD585" i="93"/>
  <c r="AD579" i="93"/>
  <c r="AD578" i="93"/>
  <c r="AE577" i="93"/>
  <c r="AC1010" i="93"/>
  <c r="AC1009" i="93"/>
  <c r="AD1008" i="93"/>
  <c r="AC1012" i="93"/>
  <c r="AC597" i="93"/>
  <c r="AC594" i="93" s="1"/>
  <c r="AC598" i="93"/>
  <c r="AC586" i="93"/>
  <c r="W594" i="88"/>
  <c r="X1009" i="88"/>
  <c r="Y1008" i="88"/>
  <c r="Y1010" i="88" s="1"/>
  <c r="Y595" i="88"/>
  <c r="Y578" i="88"/>
  <c r="Y596" i="88"/>
  <c r="Z577" i="88"/>
  <c r="Z585" i="88" s="1"/>
  <c r="Z586" i="88" s="1"/>
  <c r="Y579" i="88"/>
  <c r="X598" i="88"/>
  <c r="X597" i="88"/>
  <c r="X1012" i="88"/>
  <c r="AE595" i="93" l="1"/>
  <c r="AE585" i="93"/>
  <c r="AE579" i="93"/>
  <c r="AE578" i="93"/>
  <c r="AF577" i="93"/>
  <c r="AE596" i="93"/>
  <c r="AE591" i="93"/>
  <c r="AE599" i="93" s="1"/>
  <c r="AE592" i="93" s="1"/>
  <c r="AD1010" i="93"/>
  <c r="AD1009" i="93"/>
  <c r="AE1008" i="93"/>
  <c r="AD1012" i="93"/>
  <c r="AD598" i="93"/>
  <c r="AD586" i="93"/>
  <c r="AD597" i="93"/>
  <c r="AD594" i="93" s="1"/>
  <c r="X594" i="88"/>
  <c r="Y1012" i="88"/>
  <c r="Y597" i="88"/>
  <c r="Y598" i="88"/>
  <c r="Y1009" i="88"/>
  <c r="Z1008" i="88"/>
  <c r="Z1010" i="88" s="1"/>
  <c r="Z596" i="88"/>
  <c r="Z579" i="88"/>
  <c r="Z578" i="88"/>
  <c r="AA577" i="88"/>
  <c r="AA585" i="88" s="1"/>
  <c r="AA586" i="88" s="1"/>
  <c r="Z591" i="88"/>
  <c r="Z599" i="88" s="1"/>
  <c r="Z592" i="88" s="1"/>
  <c r="Z595" i="88"/>
  <c r="AE1010" i="93" l="1"/>
  <c r="AE1009" i="93"/>
  <c r="AF1008" i="93"/>
  <c r="AE1012" i="93"/>
  <c r="AE597" i="93"/>
  <c r="AE586" i="93"/>
  <c r="AE598" i="93"/>
  <c r="AF596" i="93"/>
  <c r="AG596" i="93" s="1"/>
  <c r="B640" i="93"/>
  <c r="AF585" i="93"/>
  <c r="AF579" i="93"/>
  <c r="AF578" i="93"/>
  <c r="AF590" i="93"/>
  <c r="AF595" i="93"/>
  <c r="AE594" i="93"/>
  <c r="Y594" i="88"/>
  <c r="Z1009" i="88"/>
  <c r="AA1008" i="88"/>
  <c r="AA1010" i="88" s="1"/>
  <c r="AA595" i="88"/>
  <c r="AA579" i="88"/>
  <c r="AB577" i="88"/>
  <c r="AB585" i="88" s="1"/>
  <c r="AB586" i="88" s="1"/>
  <c r="AA578" i="88"/>
  <c r="AA596" i="88"/>
  <c r="Z1012" i="88"/>
  <c r="Z598" i="88"/>
  <c r="Z597" i="88"/>
  <c r="AG595" i="93" l="1"/>
  <c r="AG579" i="93"/>
  <c r="AG577" i="93"/>
  <c r="AF1010" i="93"/>
  <c r="AF1009" i="93"/>
  <c r="T528" i="93"/>
  <c r="T536" i="93" s="1"/>
  <c r="T529" i="93" s="1"/>
  <c r="M528" i="93"/>
  <c r="M536" i="93" s="1"/>
  <c r="M529" i="93" s="1"/>
  <c r="F528" i="93"/>
  <c r="F536" i="93" s="1"/>
  <c r="F529" i="93" s="1"/>
  <c r="AA528" i="93"/>
  <c r="AA536" i="93" s="1"/>
  <c r="AA529" i="93" s="1"/>
  <c r="AF1012" i="93"/>
  <c r="AG1012" i="93" s="1"/>
  <c r="AF598" i="93"/>
  <c r="AG598" i="93" s="1"/>
  <c r="AF586" i="93"/>
  <c r="AG586" i="93" s="1"/>
  <c r="AF597" i="93"/>
  <c r="AG597" i="93" s="1"/>
  <c r="AS15" i="93"/>
  <c r="AS16" i="93"/>
  <c r="B1031" i="93"/>
  <c r="B653" i="93"/>
  <c r="B654" i="93" s="1"/>
  <c r="B662" i="93" s="1"/>
  <c r="B655" i="93" s="1"/>
  <c r="B659" i="93"/>
  <c r="B658" i="93"/>
  <c r="B648" i="93"/>
  <c r="B642" i="93"/>
  <c r="B641" i="93"/>
  <c r="C640" i="93"/>
  <c r="Z594" i="88"/>
  <c r="AA1012" i="88"/>
  <c r="AA598" i="88"/>
  <c r="AA597" i="88"/>
  <c r="AB596" i="88"/>
  <c r="AC577" i="88"/>
  <c r="AC585" i="88" s="1"/>
  <c r="AC586" i="88" s="1"/>
  <c r="AB578" i="88"/>
  <c r="AB579" i="88"/>
  <c r="AB595" i="88"/>
  <c r="AA1009" i="88"/>
  <c r="AB1008" i="88"/>
  <c r="AB1010" i="88" s="1"/>
  <c r="B1035" i="93" l="1"/>
  <c r="B661" i="93"/>
  <c r="B660" i="93"/>
  <c r="B649" i="93"/>
  <c r="Y742" i="93"/>
  <c r="Y679" i="93"/>
  <c r="Y616" i="93"/>
  <c r="Y553" i="93"/>
  <c r="Y490" i="93"/>
  <c r="Y427" i="93"/>
  <c r="Y364" i="93"/>
  <c r="Y301" i="93"/>
  <c r="Y238" i="93"/>
  <c r="Y175" i="93"/>
  <c r="Y112" i="93"/>
  <c r="Y49" i="93"/>
  <c r="AG604" i="93"/>
  <c r="C654" i="93"/>
  <c r="C662" i="93" s="1"/>
  <c r="C655" i="93" s="1"/>
  <c r="C659" i="93"/>
  <c r="C658" i="93"/>
  <c r="C648" i="93"/>
  <c r="D640" i="93"/>
  <c r="C641" i="93"/>
  <c r="C642" i="93"/>
  <c r="B1032" i="93"/>
  <c r="B1033" i="93"/>
  <c r="C1031" i="93"/>
  <c r="AG529" i="93"/>
  <c r="AG602" i="93"/>
  <c r="AG1010" i="93"/>
  <c r="AG1008" i="93"/>
  <c r="AF594" i="93"/>
  <c r="AG594" i="93" s="1"/>
  <c r="AS20" i="93" s="1"/>
  <c r="AA594" i="88"/>
  <c r="AB1009" i="88"/>
  <c r="AC1008" i="88"/>
  <c r="AC1010" i="88" s="1"/>
  <c r="AC596" i="88"/>
  <c r="AC595" i="88"/>
  <c r="AC579" i="88"/>
  <c r="AD577" i="88"/>
  <c r="AD585" i="88" s="1"/>
  <c r="AD586" i="88" s="1"/>
  <c r="AC591" i="88"/>
  <c r="AC599" i="88" s="1"/>
  <c r="AC592" i="88" s="1"/>
  <c r="AC578" i="88"/>
  <c r="AB1012" i="88"/>
  <c r="AB597" i="88"/>
  <c r="AB598" i="88"/>
  <c r="B657" i="93" l="1"/>
  <c r="D659" i="93"/>
  <c r="D658" i="93"/>
  <c r="D648" i="93"/>
  <c r="D642" i="93"/>
  <c r="D641" i="93"/>
  <c r="D654" i="93"/>
  <c r="D662" i="93" s="1"/>
  <c r="D655" i="93" s="1"/>
  <c r="E640" i="93"/>
  <c r="C1033" i="93"/>
  <c r="D1031" i="93"/>
  <c r="C1032" i="93"/>
  <c r="C1035" i="93"/>
  <c r="C661" i="93"/>
  <c r="C660" i="93"/>
  <c r="C657" i="93" s="1"/>
  <c r="C649" i="93"/>
  <c r="W737" i="93"/>
  <c r="W674" i="93"/>
  <c r="W611" i="93"/>
  <c r="W548" i="93"/>
  <c r="W485" i="93"/>
  <c r="W422" i="93"/>
  <c r="W359" i="93"/>
  <c r="W296" i="93"/>
  <c r="W233" i="93"/>
  <c r="W170" i="93"/>
  <c r="W107" i="93"/>
  <c r="W44" i="93"/>
  <c r="F513" i="93"/>
  <c r="F984" i="93" s="1"/>
  <c r="AG540" i="93"/>
  <c r="Y738" i="93"/>
  <c r="Y675" i="93"/>
  <c r="Y612" i="93"/>
  <c r="Y549" i="93"/>
  <c r="Y486" i="93"/>
  <c r="Y423" i="93"/>
  <c r="Y360" i="93"/>
  <c r="Y297" i="93"/>
  <c r="Y234" i="93"/>
  <c r="Y171" i="93"/>
  <c r="Y108" i="93"/>
  <c r="Y45" i="93"/>
  <c r="Y734" i="93"/>
  <c r="Y671" i="93"/>
  <c r="Y608" i="93"/>
  <c r="Y482" i="93"/>
  <c r="Y545" i="93"/>
  <c r="Y419" i="93"/>
  <c r="Y356" i="93"/>
  <c r="Y293" i="93"/>
  <c r="Y230" i="93"/>
  <c r="Y167" i="93"/>
  <c r="Y104" i="93"/>
  <c r="Y41" i="93"/>
  <c r="AB594" i="88"/>
  <c r="AD595" i="88"/>
  <c r="AD591" i="88"/>
  <c r="AD599" i="88" s="1"/>
  <c r="AD592" i="88" s="1"/>
  <c r="AD579" i="88"/>
  <c r="AE577" i="88"/>
  <c r="AE585" i="88" s="1"/>
  <c r="AE586" i="88" s="1"/>
  <c r="AD596" i="88"/>
  <c r="AD578" i="88"/>
  <c r="AC1009" i="88"/>
  <c r="AD1008" i="88"/>
  <c r="AD1010" i="88" s="1"/>
  <c r="AC1012" i="88"/>
  <c r="AC597" i="88"/>
  <c r="AC598" i="88"/>
  <c r="W756" i="93" l="1"/>
  <c r="W630" i="93"/>
  <c r="W693" i="93"/>
  <c r="W567" i="93"/>
  <c r="AG542" i="93"/>
  <c r="W504" i="93"/>
  <c r="W441" i="93"/>
  <c r="W378" i="93"/>
  <c r="W315" i="93"/>
  <c r="W252" i="93"/>
  <c r="W189" i="93"/>
  <c r="W126" i="93"/>
  <c r="W63" i="93"/>
  <c r="E1031" i="93"/>
  <c r="D1032" i="93"/>
  <c r="D1033" i="93"/>
  <c r="E654" i="93"/>
  <c r="E662" i="93" s="1"/>
  <c r="E655" i="93" s="1"/>
  <c r="E659" i="93"/>
  <c r="E658" i="93"/>
  <c r="E648" i="93"/>
  <c r="F640" i="93"/>
  <c r="E642" i="93"/>
  <c r="E641" i="93"/>
  <c r="D1035" i="93"/>
  <c r="D661" i="93"/>
  <c r="D657" i="93" s="1"/>
  <c r="D660" i="93"/>
  <c r="D649" i="93"/>
  <c r="AC594" i="88"/>
  <c r="AE595" i="88"/>
  <c r="AE578" i="88"/>
  <c r="AE579" i="88"/>
  <c r="AF577" i="88"/>
  <c r="AF585" i="88" s="1"/>
  <c r="AF586" i="88" s="1"/>
  <c r="AE596" i="88"/>
  <c r="AD1009" i="88"/>
  <c r="AE1008" i="88"/>
  <c r="AE1010" i="88" s="1"/>
  <c r="AD1012" i="88"/>
  <c r="AD598" i="88"/>
  <c r="AD597" i="88"/>
  <c r="F654" i="93" l="1"/>
  <c r="F662" i="93" s="1"/>
  <c r="F655" i="93" s="1"/>
  <c r="F659" i="93"/>
  <c r="F658" i="93"/>
  <c r="F648" i="93"/>
  <c r="F642" i="93"/>
  <c r="F641" i="93"/>
  <c r="G640" i="93"/>
  <c r="W64" i="93"/>
  <c r="W190" i="93"/>
  <c r="F1031" i="93"/>
  <c r="E1032" i="93"/>
  <c r="E1033" i="93"/>
  <c r="E1035" i="93"/>
  <c r="E661" i="93"/>
  <c r="E660" i="93"/>
  <c r="E657" i="93" s="1"/>
  <c r="E649" i="93"/>
  <c r="AD594" i="88"/>
  <c r="B640" i="88"/>
  <c r="B648" i="88" s="1"/>
  <c r="B649" i="88" s="1"/>
  <c r="AF590" i="88"/>
  <c r="AF596" i="88"/>
  <c r="AG596" i="88" s="1"/>
  <c r="AF578" i="88"/>
  <c r="AF579" i="88"/>
  <c r="AF595" i="88"/>
  <c r="AE1009" i="88"/>
  <c r="AF1008" i="88"/>
  <c r="AF1010" i="88" s="1"/>
  <c r="AE1012" i="88"/>
  <c r="AE597" i="88"/>
  <c r="AE598" i="88"/>
  <c r="S528" i="88" l="1"/>
  <c r="S536" i="88" s="1"/>
  <c r="S529" i="88" s="1"/>
  <c r="E528" i="88"/>
  <c r="E536" i="88" s="1"/>
  <c r="E529" i="88" s="1"/>
  <c r="Z528" i="88"/>
  <c r="Z536" i="88" s="1"/>
  <c r="Z529" i="88" s="1"/>
  <c r="L528" i="88"/>
  <c r="L536" i="88" s="1"/>
  <c r="L529" i="88" s="1"/>
  <c r="F1035" i="93"/>
  <c r="F661" i="93"/>
  <c r="F660" i="93"/>
  <c r="F649" i="93"/>
  <c r="G654" i="93"/>
  <c r="G662" i="93" s="1"/>
  <c r="G655" i="93" s="1"/>
  <c r="G659" i="93"/>
  <c r="G658" i="93"/>
  <c r="G648" i="93"/>
  <c r="H640" i="93"/>
  <c r="G642" i="93"/>
  <c r="G641" i="93"/>
  <c r="F657" i="93"/>
  <c r="W757" i="93"/>
  <c r="W694" i="93"/>
  <c r="W631" i="93"/>
  <c r="W568" i="93"/>
  <c r="W505" i="93"/>
  <c r="W442" i="93"/>
  <c r="W379" i="93"/>
  <c r="W316" i="93"/>
  <c r="W253" i="93"/>
  <c r="W127" i="93"/>
  <c r="W65" i="93"/>
  <c r="F1032" i="93"/>
  <c r="F1033" i="93"/>
  <c r="G1031" i="93"/>
  <c r="AA528" i="88"/>
  <c r="AA536" i="88" s="1"/>
  <c r="AA529" i="88" s="1"/>
  <c r="F528" i="88"/>
  <c r="F536" i="88" s="1"/>
  <c r="F529" i="88" s="1"/>
  <c r="T528" i="88"/>
  <c r="T536" i="88" s="1"/>
  <c r="T529" i="88" s="1"/>
  <c r="M528" i="88"/>
  <c r="M536" i="88" s="1"/>
  <c r="M529" i="88" s="1"/>
  <c r="AE594" i="88"/>
  <c r="V528" i="88"/>
  <c r="V536" i="88" s="1"/>
  <c r="V529" i="88" s="1"/>
  <c r="AC528" i="88"/>
  <c r="AC536" i="88" s="1"/>
  <c r="AC529" i="88" s="1"/>
  <c r="H528" i="88"/>
  <c r="H536" i="88" s="1"/>
  <c r="H529" i="88" s="1"/>
  <c r="O528" i="88"/>
  <c r="O536" i="88" s="1"/>
  <c r="O529" i="88" s="1"/>
  <c r="AG595" i="88"/>
  <c r="AF1012" i="88"/>
  <c r="AG1012" i="88" s="1"/>
  <c r="AF598" i="88"/>
  <c r="AG598" i="88" s="1"/>
  <c r="AG586" i="88"/>
  <c r="AF597" i="88"/>
  <c r="AG597" i="88" s="1"/>
  <c r="AS16" i="88"/>
  <c r="AS15" i="88"/>
  <c r="AG577" i="88"/>
  <c r="AG579" i="88"/>
  <c r="AD528" i="88"/>
  <c r="AD536" i="88" s="1"/>
  <c r="AD529" i="88" s="1"/>
  <c r="W528" i="88"/>
  <c r="W536" i="88" s="1"/>
  <c r="W529" i="88" s="1"/>
  <c r="B528" i="88"/>
  <c r="B536" i="88" s="1"/>
  <c r="B529" i="88" s="1"/>
  <c r="I528" i="88"/>
  <c r="I536" i="88" s="1"/>
  <c r="I529" i="88" s="1"/>
  <c r="P528" i="88"/>
  <c r="P536" i="88" s="1"/>
  <c r="P529" i="88" s="1"/>
  <c r="AF1009" i="88"/>
  <c r="B1031" i="88"/>
  <c r="B1033" i="88" s="1"/>
  <c r="B653" i="88"/>
  <c r="B654" i="88" s="1"/>
  <c r="B662" i="88" s="1"/>
  <c r="B655" i="88" s="1"/>
  <c r="C640" i="88"/>
  <c r="C648" i="88" s="1"/>
  <c r="C649" i="88" s="1"/>
  <c r="B642" i="88"/>
  <c r="B641" i="88"/>
  <c r="B659" i="88"/>
  <c r="B658" i="88"/>
  <c r="G1035" i="93" l="1"/>
  <c r="G661" i="93"/>
  <c r="G660" i="93"/>
  <c r="G657" i="93" s="1"/>
  <c r="G649" i="93"/>
  <c r="G1033" i="93"/>
  <c r="G1032" i="93"/>
  <c r="H1031" i="93"/>
  <c r="W758" i="93"/>
  <c r="W695" i="93"/>
  <c r="W569" i="93"/>
  <c r="W632" i="93"/>
  <c r="W506" i="93"/>
  <c r="W443" i="93"/>
  <c r="W380" i="93"/>
  <c r="W317" i="93"/>
  <c r="W254" i="93"/>
  <c r="W191" i="93"/>
  <c r="W128" i="93"/>
  <c r="H659" i="93"/>
  <c r="H658" i="93"/>
  <c r="H648" i="93"/>
  <c r="H642" i="93"/>
  <c r="H641" i="93"/>
  <c r="I640" i="93"/>
  <c r="AG529" i="88"/>
  <c r="AG602" i="88"/>
  <c r="C1031" i="88"/>
  <c r="C1033" i="88" s="1"/>
  <c r="B1032" i="88"/>
  <c r="AG1010" i="88"/>
  <c r="AG1008" i="88"/>
  <c r="AG604" i="88"/>
  <c r="C642" i="88"/>
  <c r="C641" i="88"/>
  <c r="C659" i="88"/>
  <c r="D640" i="88"/>
  <c r="D648" i="88" s="1"/>
  <c r="D649" i="88" s="1"/>
  <c r="C658" i="88"/>
  <c r="AF594" i="88"/>
  <c r="AG594" i="88" s="1"/>
  <c r="AS20" i="88" s="1"/>
  <c r="B1035" i="88"/>
  <c r="B661" i="88"/>
  <c r="B660" i="88"/>
  <c r="Y679" i="88"/>
  <c r="Y553" i="88"/>
  <c r="Y742" i="88"/>
  <c r="Y616" i="88"/>
  <c r="Y490" i="88"/>
  <c r="Y427" i="88"/>
  <c r="Y238" i="88"/>
  <c r="Y364" i="88"/>
  <c r="Y301" i="88"/>
  <c r="Y175" i="88"/>
  <c r="Y112" i="88"/>
  <c r="Y49" i="88"/>
  <c r="I654" i="93" l="1"/>
  <c r="I662" i="93" s="1"/>
  <c r="I655" i="93" s="1"/>
  <c r="I659" i="93"/>
  <c r="I658" i="93"/>
  <c r="I648" i="93"/>
  <c r="J640" i="93"/>
  <c r="I642" i="93"/>
  <c r="I641" i="93"/>
  <c r="H1035" i="93"/>
  <c r="H661" i="93"/>
  <c r="H660" i="93"/>
  <c r="H657" i="93" s="1"/>
  <c r="H649" i="93"/>
  <c r="I1031" i="93"/>
  <c r="H1033" i="93"/>
  <c r="H1032" i="93"/>
  <c r="B657" i="88"/>
  <c r="D659" i="88"/>
  <c r="D658" i="88"/>
  <c r="D641" i="88"/>
  <c r="E640" i="88"/>
  <c r="E648" i="88" s="1"/>
  <c r="E649" i="88" s="1"/>
  <c r="D642" i="88"/>
  <c r="D1031" i="88"/>
  <c r="D1033" i="88" s="1"/>
  <c r="C1032" i="88"/>
  <c r="C1035" i="88"/>
  <c r="C660" i="88"/>
  <c r="C661" i="88"/>
  <c r="Y738" i="88"/>
  <c r="Y675" i="88"/>
  <c r="Y612" i="88"/>
  <c r="Y549" i="88"/>
  <c r="Y486" i="88"/>
  <c r="Y360" i="88"/>
  <c r="Y423" i="88"/>
  <c r="Y297" i="88"/>
  <c r="Y234" i="88"/>
  <c r="Y45" i="88"/>
  <c r="Y171" i="88"/>
  <c r="Y108" i="88"/>
  <c r="W674" i="88"/>
  <c r="W737" i="88"/>
  <c r="W611" i="88"/>
  <c r="W548" i="88"/>
  <c r="W485" i="88"/>
  <c r="W359" i="88"/>
  <c r="W296" i="88"/>
  <c r="W170" i="88"/>
  <c r="W233" i="88"/>
  <c r="W107" i="88"/>
  <c r="W422" i="88"/>
  <c r="W44" i="88"/>
  <c r="AG540" i="88"/>
  <c r="F513" i="88"/>
  <c r="F984" i="88" s="1"/>
  <c r="Y734" i="88"/>
  <c r="Y608" i="88"/>
  <c r="Y671" i="88"/>
  <c r="Y545" i="88"/>
  <c r="Y419" i="88"/>
  <c r="Y482" i="88"/>
  <c r="Y104" i="88"/>
  <c r="Y293" i="88"/>
  <c r="Y230" i="88"/>
  <c r="Y167" i="88"/>
  <c r="Y41" i="88"/>
  <c r="Y356" i="88"/>
  <c r="J1031" i="93" l="1"/>
  <c r="I1032" i="93"/>
  <c r="I1033" i="93"/>
  <c r="J654" i="93"/>
  <c r="J662" i="93" s="1"/>
  <c r="J655" i="93" s="1"/>
  <c r="J659" i="93"/>
  <c r="J658" i="93"/>
  <c r="J648" i="93"/>
  <c r="J642" i="93"/>
  <c r="J641" i="93"/>
  <c r="K640" i="93"/>
  <c r="I657" i="93"/>
  <c r="I1035" i="93"/>
  <c r="I661" i="93"/>
  <c r="I660" i="93"/>
  <c r="I649" i="93"/>
  <c r="E1031" i="88"/>
  <c r="E1033" i="88" s="1"/>
  <c r="D1032" i="88"/>
  <c r="F640" i="88"/>
  <c r="F648" i="88" s="1"/>
  <c r="F649" i="88" s="1"/>
  <c r="E654" i="88"/>
  <c r="E662" i="88" s="1"/>
  <c r="E655" i="88" s="1"/>
  <c r="E641" i="88"/>
  <c r="E658" i="88"/>
  <c r="E642" i="88"/>
  <c r="E659" i="88"/>
  <c r="C657" i="88"/>
  <c r="D1035" i="88"/>
  <c r="D661" i="88"/>
  <c r="D660" i="88"/>
  <c r="W693" i="88"/>
  <c r="W756" i="88"/>
  <c r="W630" i="88"/>
  <c r="AG542" i="88"/>
  <c r="W567" i="88"/>
  <c r="W504" i="88"/>
  <c r="W378" i="88"/>
  <c r="W441" i="88"/>
  <c r="W315" i="88"/>
  <c r="W189" i="88"/>
  <c r="W252" i="88"/>
  <c r="W126" i="88"/>
  <c r="W63" i="88"/>
  <c r="J1035" i="93" l="1"/>
  <c r="J661" i="93"/>
  <c r="J660" i="93"/>
  <c r="J649" i="93"/>
  <c r="K654" i="93"/>
  <c r="K662" i="93" s="1"/>
  <c r="K655" i="93" s="1"/>
  <c r="K659" i="93"/>
  <c r="K658" i="93"/>
  <c r="K648" i="93"/>
  <c r="L640" i="93"/>
  <c r="K641" i="93"/>
  <c r="K642" i="93"/>
  <c r="J657" i="93"/>
  <c r="J1032" i="93"/>
  <c r="J1033" i="93"/>
  <c r="K1031" i="93"/>
  <c r="D657" i="88"/>
  <c r="F1031" i="88"/>
  <c r="F1033" i="88" s="1"/>
  <c r="E1032" i="88"/>
  <c r="W64" i="88"/>
  <c r="W190" i="88"/>
  <c r="E1035" i="88"/>
  <c r="E661" i="88"/>
  <c r="E660" i="88"/>
  <c r="G640" i="88"/>
  <c r="G648" i="88" s="1"/>
  <c r="G649" i="88" s="1"/>
  <c r="F654" i="88"/>
  <c r="F662" i="88" s="1"/>
  <c r="F655" i="88" s="1"/>
  <c r="F642" i="88"/>
  <c r="F641" i="88"/>
  <c r="F659" i="88"/>
  <c r="F658" i="88"/>
  <c r="K1033" i="93" l="1"/>
  <c r="L1031" i="93"/>
  <c r="K1032" i="93"/>
  <c r="K657" i="93"/>
  <c r="K1035" i="93"/>
  <c r="K661" i="93"/>
  <c r="K660" i="93"/>
  <c r="K649" i="93"/>
  <c r="L659" i="93"/>
  <c r="L658" i="93"/>
  <c r="L648" i="93"/>
  <c r="L642" i="93"/>
  <c r="L641" i="93"/>
  <c r="L654" i="93"/>
  <c r="L662" i="93" s="1"/>
  <c r="L655" i="93" s="1"/>
  <c r="M640" i="93"/>
  <c r="E657" i="88"/>
  <c r="F1032" i="88"/>
  <c r="G1031" i="88"/>
  <c r="G1033" i="88" s="1"/>
  <c r="G642" i="88"/>
  <c r="G641" i="88"/>
  <c r="G659" i="88"/>
  <c r="G658" i="88"/>
  <c r="H640" i="88"/>
  <c r="H648" i="88" s="1"/>
  <c r="H649" i="88" s="1"/>
  <c r="F1035" i="88"/>
  <c r="F660" i="88"/>
  <c r="F661" i="88"/>
  <c r="W757" i="88"/>
  <c r="W631" i="88"/>
  <c r="W694" i="88"/>
  <c r="W568" i="88"/>
  <c r="W505" i="88"/>
  <c r="W379" i="88"/>
  <c r="W442" i="88"/>
  <c r="W253" i="88"/>
  <c r="W316" i="88"/>
  <c r="W127" i="88"/>
  <c r="W65" i="88"/>
  <c r="L1035" i="93" l="1"/>
  <c r="L661" i="93"/>
  <c r="L660" i="93"/>
  <c r="L657" i="93" s="1"/>
  <c r="L649" i="93"/>
  <c r="M1031" i="93"/>
  <c r="L1032" i="93"/>
  <c r="L1033" i="93"/>
  <c r="M654" i="93"/>
  <c r="M662" i="93" s="1"/>
  <c r="M655" i="93" s="1"/>
  <c r="M659" i="93"/>
  <c r="M658" i="93"/>
  <c r="M648" i="93"/>
  <c r="N640" i="93"/>
  <c r="M642" i="93"/>
  <c r="M641" i="93"/>
  <c r="F657" i="88"/>
  <c r="H659" i="88"/>
  <c r="H658" i="88"/>
  <c r="H642" i="88"/>
  <c r="H641" i="88"/>
  <c r="I640" i="88"/>
  <c r="I648" i="88" s="1"/>
  <c r="I649" i="88" s="1"/>
  <c r="H1031" i="88"/>
  <c r="H1033" i="88" s="1"/>
  <c r="G1032" i="88"/>
  <c r="G1035" i="88"/>
  <c r="G661" i="88"/>
  <c r="G660" i="88"/>
  <c r="W632" i="88"/>
  <c r="W758" i="88"/>
  <c r="W569" i="88"/>
  <c r="W695" i="88"/>
  <c r="W443" i="88"/>
  <c r="W506" i="88"/>
  <c r="W380" i="88"/>
  <c r="W317" i="88"/>
  <c r="W128" i="88"/>
  <c r="W191" i="88"/>
  <c r="W254" i="88"/>
  <c r="N1031" i="93" l="1"/>
  <c r="M1032" i="93"/>
  <c r="M1033" i="93"/>
  <c r="M1035" i="93"/>
  <c r="M661" i="93"/>
  <c r="M660" i="93"/>
  <c r="M657" i="93" s="1"/>
  <c r="M649" i="93"/>
  <c r="N654" i="93"/>
  <c r="N662" i="93" s="1"/>
  <c r="N655" i="93" s="1"/>
  <c r="N659" i="93"/>
  <c r="N658" i="93"/>
  <c r="N648" i="93"/>
  <c r="N642" i="93"/>
  <c r="N641" i="93"/>
  <c r="O640" i="93"/>
  <c r="G657" i="88"/>
  <c r="H1032" i="88"/>
  <c r="I1031" i="88"/>
  <c r="I1033" i="88" s="1"/>
  <c r="I659" i="88"/>
  <c r="I658" i="88"/>
  <c r="J640" i="88"/>
  <c r="J648" i="88" s="1"/>
  <c r="J649" i="88" s="1"/>
  <c r="I641" i="88"/>
  <c r="I654" i="88"/>
  <c r="I662" i="88" s="1"/>
  <c r="I655" i="88" s="1"/>
  <c r="I642" i="88"/>
  <c r="H1035" i="88"/>
  <c r="H661" i="88"/>
  <c r="H660" i="88"/>
  <c r="N1035" i="93" l="1"/>
  <c r="N661" i="93"/>
  <c r="N660" i="93"/>
  <c r="N657" i="93" s="1"/>
  <c r="N649" i="93"/>
  <c r="N1032" i="93"/>
  <c r="N1033" i="93"/>
  <c r="O1031" i="93"/>
  <c r="O659" i="93"/>
  <c r="O658" i="93"/>
  <c r="O648" i="93"/>
  <c r="P640" i="93"/>
  <c r="O642" i="93"/>
  <c r="O641" i="93"/>
  <c r="H657" i="88"/>
  <c r="J642" i="88"/>
  <c r="J641" i="88"/>
  <c r="J659" i="88"/>
  <c r="K640" i="88"/>
  <c r="K648" i="88" s="1"/>
  <c r="K649" i="88" s="1"/>
  <c r="J658" i="88"/>
  <c r="J1031" i="88"/>
  <c r="J1033" i="88" s="1"/>
  <c r="I1032" i="88"/>
  <c r="I1035" i="88"/>
  <c r="I660" i="88"/>
  <c r="I661" i="88"/>
  <c r="O1035" i="93" l="1"/>
  <c r="O661" i="93"/>
  <c r="O660" i="93"/>
  <c r="O657" i="93" s="1"/>
  <c r="O649" i="93"/>
  <c r="O1033" i="93"/>
  <c r="O1032" i="93"/>
  <c r="P1031" i="93"/>
  <c r="P659" i="93"/>
  <c r="P658" i="93"/>
  <c r="P648" i="93"/>
  <c r="P642" i="93"/>
  <c r="P641" i="93"/>
  <c r="P654" i="93"/>
  <c r="P662" i="93" s="1"/>
  <c r="P655" i="93" s="1"/>
  <c r="Q640" i="93"/>
  <c r="I657" i="88"/>
  <c r="L640" i="88"/>
  <c r="L648" i="88" s="1"/>
  <c r="L649" i="88" s="1"/>
  <c r="K658" i="88"/>
  <c r="K642" i="88"/>
  <c r="K641" i="88"/>
  <c r="K659" i="88"/>
  <c r="J1032" i="88"/>
  <c r="K1031" i="88"/>
  <c r="K1033" i="88" s="1"/>
  <c r="J1035" i="88"/>
  <c r="J661" i="88"/>
  <c r="J660" i="88"/>
  <c r="Q654" i="93" l="1"/>
  <c r="Q662" i="93" s="1"/>
  <c r="Q655" i="93" s="1"/>
  <c r="Q659" i="93"/>
  <c r="Q658" i="93"/>
  <c r="Q648" i="93"/>
  <c r="R640" i="93"/>
  <c r="Q642" i="93"/>
  <c r="Q641" i="93"/>
  <c r="P1035" i="93"/>
  <c r="P661" i="93"/>
  <c r="P660" i="93"/>
  <c r="P657" i="93" s="1"/>
  <c r="P649" i="93"/>
  <c r="Q1031" i="93"/>
  <c r="P1033" i="93"/>
  <c r="P1032" i="93"/>
  <c r="J657" i="88"/>
  <c r="K1035" i="88"/>
  <c r="K661" i="88"/>
  <c r="K660" i="88"/>
  <c r="L1031" i="88"/>
  <c r="L1033" i="88" s="1"/>
  <c r="K1032" i="88"/>
  <c r="M640" i="88"/>
  <c r="M648" i="88" s="1"/>
  <c r="M649" i="88" s="1"/>
  <c r="L642" i="88"/>
  <c r="L641" i="88"/>
  <c r="L654" i="88"/>
  <c r="L662" i="88" s="1"/>
  <c r="L655" i="88" s="1"/>
  <c r="L659" i="88"/>
  <c r="L658" i="88"/>
  <c r="R1031" i="93" l="1"/>
  <c r="Q1032" i="93"/>
  <c r="Q1033" i="93"/>
  <c r="R654" i="93"/>
  <c r="R662" i="93" s="1"/>
  <c r="R655" i="93" s="1"/>
  <c r="R659" i="93"/>
  <c r="R658" i="93"/>
  <c r="R648" i="93"/>
  <c r="R642" i="93"/>
  <c r="R641" i="93"/>
  <c r="S640" i="93"/>
  <c r="Q1035" i="93"/>
  <c r="Q661" i="93"/>
  <c r="Q660" i="93"/>
  <c r="Q657" i="93" s="1"/>
  <c r="Q649" i="93"/>
  <c r="K657" i="88"/>
  <c r="L1035" i="88"/>
  <c r="L661" i="88"/>
  <c r="L660" i="88"/>
  <c r="M1031" i="88"/>
  <c r="M1033" i="88" s="1"/>
  <c r="L1032" i="88"/>
  <c r="N640" i="88"/>
  <c r="N648" i="88" s="1"/>
  <c r="N649" i="88" s="1"/>
  <c r="M642" i="88"/>
  <c r="M641" i="88"/>
  <c r="M658" i="88"/>
  <c r="M659" i="88"/>
  <c r="M654" i="88"/>
  <c r="M662" i="88" s="1"/>
  <c r="M655" i="88" s="1"/>
  <c r="S654" i="93" l="1"/>
  <c r="S662" i="93" s="1"/>
  <c r="S655" i="93" s="1"/>
  <c r="S659" i="93"/>
  <c r="S658" i="93"/>
  <c r="S648" i="93"/>
  <c r="T640" i="93"/>
  <c r="S641" i="93"/>
  <c r="S642" i="93"/>
  <c r="R1032" i="93"/>
  <c r="R1033" i="93"/>
  <c r="S1031" i="93"/>
  <c r="R1035" i="93"/>
  <c r="R661" i="93"/>
  <c r="R660" i="93"/>
  <c r="R657" i="93" s="1"/>
  <c r="R649" i="93"/>
  <c r="L657" i="88"/>
  <c r="N1031" i="88"/>
  <c r="N1033" i="88" s="1"/>
  <c r="M1032" i="88"/>
  <c r="O640" i="88"/>
  <c r="O648" i="88" s="1"/>
  <c r="O649" i="88" s="1"/>
  <c r="N642" i="88"/>
  <c r="N641" i="88"/>
  <c r="N659" i="88"/>
  <c r="N658" i="88"/>
  <c r="M1035" i="88"/>
  <c r="M661" i="88"/>
  <c r="M660" i="88"/>
  <c r="S1035" i="93" l="1"/>
  <c r="S661" i="93"/>
  <c r="S660" i="93"/>
  <c r="S657" i="93" s="1"/>
  <c r="S649" i="93"/>
  <c r="S1033" i="93"/>
  <c r="T1031" i="93"/>
  <c r="S1032" i="93"/>
  <c r="T659" i="93"/>
  <c r="T658" i="93"/>
  <c r="T648" i="93"/>
  <c r="T642" i="93"/>
  <c r="T641" i="93"/>
  <c r="T654" i="93"/>
  <c r="T662" i="93" s="1"/>
  <c r="T655" i="93" s="1"/>
  <c r="U640" i="93"/>
  <c r="M657" i="88"/>
  <c r="O642" i="88"/>
  <c r="O641" i="88"/>
  <c r="O659" i="88"/>
  <c r="O658" i="88"/>
  <c r="P640" i="88"/>
  <c r="P648" i="88" s="1"/>
  <c r="P649" i="88" s="1"/>
  <c r="N1035" i="88"/>
  <c r="N661" i="88"/>
  <c r="N660" i="88"/>
  <c r="N1032" i="88"/>
  <c r="O1031" i="88"/>
  <c r="O1033" i="88" s="1"/>
  <c r="T1035" i="93" l="1"/>
  <c r="T661" i="93"/>
  <c r="T660" i="93"/>
  <c r="T649" i="93"/>
  <c r="U654" i="93"/>
  <c r="U662" i="93" s="1"/>
  <c r="U655" i="93" s="1"/>
  <c r="U659" i="93"/>
  <c r="U658" i="93"/>
  <c r="U648" i="93"/>
  <c r="V640" i="93"/>
  <c r="U642" i="93"/>
  <c r="U641" i="93"/>
  <c r="T657" i="93"/>
  <c r="U1031" i="93"/>
  <c r="T1032" i="93"/>
  <c r="T1033" i="93"/>
  <c r="N657" i="88"/>
  <c r="P1031" i="88"/>
  <c r="P1033" i="88" s="1"/>
  <c r="O1032" i="88"/>
  <c r="P659" i="88"/>
  <c r="P658" i="88"/>
  <c r="P654" i="88"/>
  <c r="P662" i="88" s="1"/>
  <c r="P655" i="88" s="1"/>
  <c r="P642" i="88"/>
  <c r="Q640" i="88"/>
  <c r="Q648" i="88" s="1"/>
  <c r="Q649" i="88" s="1"/>
  <c r="P641" i="88"/>
  <c r="O1035" i="88"/>
  <c r="O661" i="88"/>
  <c r="O660" i="88"/>
  <c r="V1031" i="93" l="1"/>
  <c r="U1032" i="93"/>
  <c r="U1033" i="93"/>
  <c r="U1035" i="93"/>
  <c r="U661" i="93"/>
  <c r="U660" i="93"/>
  <c r="U657" i="93" s="1"/>
  <c r="U649" i="93"/>
  <c r="V659" i="93"/>
  <c r="V658" i="93"/>
  <c r="V648" i="93"/>
  <c r="V642" i="93"/>
  <c r="V641" i="93"/>
  <c r="W640" i="93"/>
  <c r="O657" i="88"/>
  <c r="Q659" i="88"/>
  <c r="R640" i="88"/>
  <c r="R648" i="88" s="1"/>
  <c r="R649" i="88" s="1"/>
  <c r="Q658" i="88"/>
  <c r="Q642" i="88"/>
  <c r="Q641" i="88"/>
  <c r="P1035" i="88"/>
  <c r="P660" i="88"/>
  <c r="P661" i="88"/>
  <c r="P1032" i="88"/>
  <c r="Q1031" i="88"/>
  <c r="Q1033" i="88" s="1"/>
  <c r="V1035" i="93" l="1"/>
  <c r="V661" i="93"/>
  <c r="V660" i="93"/>
  <c r="V657" i="93" s="1"/>
  <c r="V649" i="93"/>
  <c r="W654" i="93"/>
  <c r="W662" i="93" s="1"/>
  <c r="W655" i="93" s="1"/>
  <c r="W659" i="93"/>
  <c r="W658" i="93"/>
  <c r="W648" i="93"/>
  <c r="X640" i="93"/>
  <c r="W642" i="93"/>
  <c r="W641" i="93"/>
  <c r="V1032" i="93"/>
  <c r="V1033" i="93"/>
  <c r="W1031" i="93"/>
  <c r="P657" i="88"/>
  <c r="R1031" i="88"/>
  <c r="R1033" i="88" s="1"/>
  <c r="Q1032" i="88"/>
  <c r="R658" i="88"/>
  <c r="R642" i="88"/>
  <c r="R641" i="88"/>
  <c r="R659" i="88"/>
  <c r="S640" i="88"/>
  <c r="S648" i="88" s="1"/>
  <c r="S649" i="88" s="1"/>
  <c r="Q1035" i="88"/>
  <c r="Q661" i="88"/>
  <c r="Q660" i="88"/>
  <c r="W1033" i="93" l="1"/>
  <c r="W1032" i="93"/>
  <c r="X1031" i="93"/>
  <c r="X659" i="93"/>
  <c r="X658" i="93"/>
  <c r="X648" i="93"/>
  <c r="X642" i="93"/>
  <c r="X641" i="93"/>
  <c r="X654" i="93"/>
  <c r="X662" i="93" s="1"/>
  <c r="X655" i="93" s="1"/>
  <c r="Y640" i="93"/>
  <c r="W1035" i="93"/>
  <c r="W661" i="93"/>
  <c r="W660" i="93"/>
  <c r="W657" i="93" s="1"/>
  <c r="W649" i="93"/>
  <c r="Q657" i="88"/>
  <c r="R1035" i="88"/>
  <c r="R660" i="88"/>
  <c r="R661" i="88"/>
  <c r="S658" i="88"/>
  <c r="S659" i="88"/>
  <c r="T640" i="88"/>
  <c r="T648" i="88" s="1"/>
  <c r="T649" i="88" s="1"/>
  <c r="S654" i="88"/>
  <c r="S662" i="88" s="1"/>
  <c r="S655" i="88" s="1"/>
  <c r="S641" i="88"/>
  <c r="S642" i="88"/>
  <c r="S1031" i="88"/>
  <c r="S1033" i="88" s="1"/>
  <c r="R1032" i="88"/>
  <c r="Y654" i="93" l="1"/>
  <c r="Y662" i="93" s="1"/>
  <c r="Y655" i="93" s="1"/>
  <c r="Y659" i="93"/>
  <c r="Y658" i="93"/>
  <c r="Y648" i="93"/>
  <c r="Z640" i="93"/>
  <c r="Y642" i="93"/>
  <c r="Y641" i="93"/>
  <c r="X1035" i="93"/>
  <c r="X661" i="93"/>
  <c r="X657" i="93" s="1"/>
  <c r="X660" i="93"/>
  <c r="X649" i="93"/>
  <c r="Y1031" i="93"/>
  <c r="X1033" i="93"/>
  <c r="X1032" i="93"/>
  <c r="R657" i="88"/>
  <c r="T659" i="88"/>
  <c r="T642" i="88"/>
  <c r="T641" i="88"/>
  <c r="T654" i="88"/>
  <c r="T662" i="88" s="1"/>
  <c r="T655" i="88" s="1"/>
  <c r="U640" i="88"/>
  <c r="U648" i="88" s="1"/>
  <c r="U649" i="88" s="1"/>
  <c r="T658" i="88"/>
  <c r="S1035" i="88"/>
  <c r="S660" i="88"/>
  <c r="S661" i="88"/>
  <c r="T1031" i="88"/>
  <c r="T1033" i="88" s="1"/>
  <c r="S1032" i="88"/>
  <c r="Z1031" i="93" l="1"/>
  <c r="Y1032" i="93"/>
  <c r="Y1033" i="93"/>
  <c r="Y1035" i="93"/>
  <c r="Y661" i="93"/>
  <c r="Y660" i="93"/>
  <c r="Y657" i="93" s="1"/>
  <c r="Y649" i="93"/>
  <c r="Z654" i="93"/>
  <c r="Z662" i="93" s="1"/>
  <c r="Z655" i="93" s="1"/>
  <c r="Z659" i="93"/>
  <c r="Z658" i="93"/>
  <c r="Z648" i="93"/>
  <c r="Z642" i="93"/>
  <c r="Z641" i="93"/>
  <c r="AA640" i="93"/>
  <c r="S657" i="88"/>
  <c r="V640" i="88"/>
  <c r="V648" i="88" s="1"/>
  <c r="V649" i="88" s="1"/>
  <c r="U641" i="88"/>
  <c r="U659" i="88"/>
  <c r="U642" i="88"/>
  <c r="U658" i="88"/>
  <c r="T1035" i="88"/>
  <c r="T661" i="88"/>
  <c r="T660" i="88"/>
  <c r="U1031" i="88"/>
  <c r="U1033" i="88" s="1"/>
  <c r="T1032" i="88"/>
  <c r="Z1035" i="93" l="1"/>
  <c r="Z661" i="93"/>
  <c r="Z660" i="93"/>
  <c r="Z657" i="93" s="1"/>
  <c r="Z649" i="93"/>
  <c r="AA654" i="93"/>
  <c r="AA662" i="93" s="1"/>
  <c r="AA655" i="93" s="1"/>
  <c r="AA659" i="93"/>
  <c r="AA658" i="93"/>
  <c r="AA648" i="93"/>
  <c r="AB640" i="93"/>
  <c r="AA641" i="93"/>
  <c r="AA642" i="93"/>
  <c r="Z1032" i="93"/>
  <c r="Z1033" i="93"/>
  <c r="AA1031" i="93"/>
  <c r="T657" i="88"/>
  <c r="U1035" i="88"/>
  <c r="U661" i="88"/>
  <c r="U660" i="88"/>
  <c r="W640" i="88"/>
  <c r="W648" i="88" s="1"/>
  <c r="W649" i="88" s="1"/>
  <c r="V642" i="88"/>
  <c r="V641" i="88"/>
  <c r="V659" i="88"/>
  <c r="V658" i="88"/>
  <c r="V1031" i="88"/>
  <c r="V1033" i="88" s="1"/>
  <c r="U1032" i="88"/>
  <c r="AA1033" i="93" l="1"/>
  <c r="AB1031" i="93"/>
  <c r="AA1032" i="93"/>
  <c r="AB659" i="93"/>
  <c r="AB658" i="93"/>
  <c r="AB648" i="93"/>
  <c r="AB642" i="93"/>
  <c r="AB641" i="93"/>
  <c r="AB654" i="93"/>
  <c r="AB662" i="93" s="1"/>
  <c r="AB655" i="93" s="1"/>
  <c r="AC640" i="93"/>
  <c r="AA1035" i="93"/>
  <c r="AA661" i="93"/>
  <c r="AA660" i="93"/>
  <c r="AA657" i="93" s="1"/>
  <c r="AA649" i="93"/>
  <c r="U657" i="88"/>
  <c r="W654" i="88"/>
  <c r="W662" i="88" s="1"/>
  <c r="W655" i="88" s="1"/>
  <c r="W642" i="88"/>
  <c r="W641" i="88"/>
  <c r="W659" i="88"/>
  <c r="W658" i="88"/>
  <c r="X640" i="88"/>
  <c r="X648" i="88" s="1"/>
  <c r="X649" i="88" s="1"/>
  <c r="V1032" i="88"/>
  <c r="W1031" i="88"/>
  <c r="W1033" i="88" s="1"/>
  <c r="V1035" i="88"/>
  <c r="V661" i="88"/>
  <c r="V660" i="88"/>
  <c r="AC659" i="93" l="1"/>
  <c r="AC658" i="93"/>
  <c r="AC648" i="93"/>
  <c r="AD640" i="93"/>
  <c r="AC642" i="93"/>
  <c r="AC641" i="93"/>
  <c r="AB1035" i="93"/>
  <c r="AB661" i="93"/>
  <c r="AB660" i="93"/>
  <c r="AB649" i="93"/>
  <c r="AC1031" i="93"/>
  <c r="AB1032" i="93"/>
  <c r="AB1033" i="93"/>
  <c r="AB657" i="93"/>
  <c r="V657" i="88"/>
  <c r="W1035" i="88"/>
  <c r="W661" i="88"/>
  <c r="W660" i="88"/>
  <c r="X659" i="88"/>
  <c r="X658" i="88"/>
  <c r="Y640" i="88"/>
  <c r="Y648" i="88" s="1"/>
  <c r="Y649" i="88" s="1"/>
  <c r="X642" i="88"/>
  <c r="X641" i="88"/>
  <c r="X1031" i="88"/>
  <c r="X1033" i="88" s="1"/>
  <c r="W1032" i="88"/>
  <c r="AC1035" i="93" l="1"/>
  <c r="AC661" i="93"/>
  <c r="AC660" i="93"/>
  <c r="AC657" i="93" s="1"/>
  <c r="AC649" i="93"/>
  <c r="AD1031" i="93"/>
  <c r="AC1032" i="93"/>
  <c r="AC1033" i="93"/>
  <c r="AD654" i="93"/>
  <c r="AD662" i="93" s="1"/>
  <c r="AD655" i="93" s="1"/>
  <c r="AD659" i="93"/>
  <c r="AD658" i="93"/>
  <c r="AD648" i="93"/>
  <c r="AD642" i="93"/>
  <c r="AD641" i="93"/>
  <c r="AE640" i="93"/>
  <c r="W657" i="88"/>
  <c r="Y642" i="88"/>
  <c r="Y641" i="88"/>
  <c r="Y659" i="88"/>
  <c r="Z640" i="88"/>
  <c r="Z648" i="88" s="1"/>
  <c r="Z649" i="88" s="1"/>
  <c r="Y658" i="88"/>
  <c r="X1035" i="88"/>
  <c r="X661" i="88"/>
  <c r="X660" i="88"/>
  <c r="X1032" i="88"/>
  <c r="Y1031" i="88"/>
  <c r="Y1033" i="88" s="1"/>
  <c r="B703" i="93" l="1"/>
  <c r="AE659" i="93"/>
  <c r="AG659" i="93" s="1"/>
  <c r="AE658" i="93"/>
  <c r="AE648" i="93"/>
  <c r="AE653" i="93"/>
  <c r="AE654" i="93" s="1"/>
  <c r="AE662" i="93" s="1"/>
  <c r="AE655" i="93" s="1"/>
  <c r="AE642" i="93"/>
  <c r="AE641" i="93"/>
  <c r="AD1032" i="93"/>
  <c r="AD1033" i="93"/>
  <c r="AE1031" i="93"/>
  <c r="AD1035" i="93"/>
  <c r="AD661" i="93"/>
  <c r="AD660" i="93"/>
  <c r="AD657" i="93" s="1"/>
  <c r="AD649" i="93"/>
  <c r="X657" i="88"/>
  <c r="Z1031" i="88"/>
  <c r="Z1033" i="88" s="1"/>
  <c r="Y1032" i="88"/>
  <c r="Z654" i="88"/>
  <c r="Z662" i="88" s="1"/>
  <c r="Z655" i="88" s="1"/>
  <c r="Z658" i="88"/>
  <c r="Z659" i="88"/>
  <c r="Z641" i="88"/>
  <c r="Z642" i="88"/>
  <c r="AA640" i="88"/>
  <c r="AA648" i="88" s="1"/>
  <c r="AA649" i="88" s="1"/>
  <c r="Y1035" i="88"/>
  <c r="Y661" i="88"/>
  <c r="Y660" i="88"/>
  <c r="AE1033" i="93" l="1"/>
  <c r="AE1032" i="93"/>
  <c r="Y591" i="93"/>
  <c r="Y599" i="93" s="1"/>
  <c r="Y592" i="93" s="1"/>
  <c r="AF591" i="93"/>
  <c r="AF599" i="93" s="1"/>
  <c r="AF592" i="93" s="1"/>
  <c r="R591" i="93"/>
  <c r="R599" i="93" s="1"/>
  <c r="R592" i="93" s="1"/>
  <c r="D591" i="93"/>
  <c r="D599" i="93" s="1"/>
  <c r="D592" i="93" s="1"/>
  <c r="K591" i="93"/>
  <c r="K599" i="93" s="1"/>
  <c r="K592" i="93" s="1"/>
  <c r="AE657" i="93"/>
  <c r="AG657" i="93" s="1"/>
  <c r="AT20" i="93" s="1"/>
  <c r="AG658" i="93"/>
  <c r="AG642" i="93"/>
  <c r="AG640" i="93"/>
  <c r="AE1035" i="93"/>
  <c r="AG1035" i="93" s="1"/>
  <c r="AE661" i="93"/>
  <c r="AG661" i="93" s="1"/>
  <c r="AE660" i="93"/>
  <c r="AG660" i="93" s="1"/>
  <c r="AE649" i="93"/>
  <c r="AG649" i="93" s="1"/>
  <c r="AT15" i="93"/>
  <c r="AT16" i="93"/>
  <c r="B1054" i="93"/>
  <c r="B722" i="93"/>
  <c r="B717" i="93"/>
  <c r="B725" i="93" s="1"/>
  <c r="B718" i="93" s="1"/>
  <c r="B721" i="93"/>
  <c r="B711" i="93"/>
  <c r="B705" i="93"/>
  <c r="B704" i="93"/>
  <c r="C703" i="93"/>
  <c r="B716" i="93"/>
  <c r="Y657" i="88"/>
  <c r="Z1035" i="88"/>
  <c r="Z660" i="88"/>
  <c r="Z661" i="88"/>
  <c r="Z1032" i="88"/>
  <c r="AA1031" i="88"/>
  <c r="AA1033" i="88" s="1"/>
  <c r="AA654" i="88"/>
  <c r="AA662" i="88" s="1"/>
  <c r="AA655" i="88" s="1"/>
  <c r="AB640" i="88"/>
  <c r="AB648" i="88" s="1"/>
  <c r="AB649" i="88" s="1"/>
  <c r="AA659" i="88"/>
  <c r="AA641" i="88"/>
  <c r="AA658" i="88"/>
  <c r="AA642" i="88"/>
  <c r="AA742" i="93" l="1"/>
  <c r="AA679" i="93"/>
  <c r="AA616" i="93"/>
  <c r="AA553" i="93"/>
  <c r="AA490" i="93"/>
  <c r="AA427" i="93"/>
  <c r="AA364" i="93"/>
  <c r="AA301" i="93"/>
  <c r="AA238" i="93"/>
  <c r="AA175" i="93"/>
  <c r="AA112" i="93"/>
  <c r="AA49" i="93"/>
  <c r="AA738" i="93"/>
  <c r="AA675" i="93"/>
  <c r="AA612" i="93"/>
  <c r="AA549" i="93"/>
  <c r="AA486" i="93"/>
  <c r="AA423" i="93"/>
  <c r="AA360" i="93"/>
  <c r="AA297" i="93"/>
  <c r="AA234" i="93"/>
  <c r="AA171" i="93"/>
  <c r="AA108" i="93"/>
  <c r="AA45" i="93"/>
  <c r="AG665" i="93"/>
  <c r="AG592" i="93"/>
  <c r="B1058" i="93"/>
  <c r="B723" i="93"/>
  <c r="B712" i="93"/>
  <c r="B724" i="93"/>
  <c r="B720" i="93" s="1"/>
  <c r="B1056" i="93"/>
  <c r="B1055" i="93"/>
  <c r="C1054" i="93"/>
  <c r="AG667" i="93"/>
  <c r="AG1031" i="93"/>
  <c r="AG1033" i="93"/>
  <c r="C722" i="93"/>
  <c r="C717" i="93"/>
  <c r="C725" i="93" s="1"/>
  <c r="C718" i="93" s="1"/>
  <c r="C721" i="93"/>
  <c r="C711" i="93"/>
  <c r="C705" i="93"/>
  <c r="C704" i="93"/>
  <c r="D703" i="93"/>
  <c r="Z657" i="88"/>
  <c r="AB1031" i="88"/>
  <c r="AB1033" i="88" s="1"/>
  <c r="AA1032" i="88"/>
  <c r="AB659" i="88"/>
  <c r="AB658" i="88"/>
  <c r="AB642" i="88"/>
  <c r="AB641" i="88"/>
  <c r="AC640" i="88"/>
  <c r="AC648" i="88" s="1"/>
  <c r="AC649" i="88" s="1"/>
  <c r="AA1035" i="88"/>
  <c r="AA660" i="88"/>
  <c r="AA661" i="88"/>
  <c r="C1058" i="93" l="1"/>
  <c r="C712" i="93"/>
  <c r="C724" i="93"/>
  <c r="C720" i="93" s="1"/>
  <c r="C723" i="93"/>
  <c r="AA734" i="93"/>
  <c r="AA671" i="93"/>
  <c r="AA608" i="93"/>
  <c r="AA545" i="93"/>
  <c r="AA482" i="93"/>
  <c r="AA419" i="93"/>
  <c r="AA356" i="93"/>
  <c r="AA293" i="93"/>
  <c r="AA167" i="93"/>
  <c r="AA104" i="93"/>
  <c r="AA41" i="93"/>
  <c r="AA230" i="93"/>
  <c r="Y737" i="93"/>
  <c r="Y674" i="93"/>
  <c r="Y611" i="93"/>
  <c r="Y548" i="93"/>
  <c r="Y485" i="93"/>
  <c r="Y422" i="93"/>
  <c r="Y359" i="93"/>
  <c r="Y296" i="93"/>
  <c r="Y233" i="93"/>
  <c r="Y170" i="93"/>
  <c r="Y107" i="93"/>
  <c r="Y44" i="93"/>
  <c r="F576" i="93"/>
  <c r="F1007" i="93" s="1"/>
  <c r="AG603" i="93"/>
  <c r="D721" i="93"/>
  <c r="D722" i="93"/>
  <c r="D717" i="93"/>
  <c r="D725" i="93" s="1"/>
  <c r="D718" i="93" s="1"/>
  <c r="D711" i="93"/>
  <c r="D705" i="93"/>
  <c r="D704" i="93"/>
  <c r="E703" i="93"/>
  <c r="C1056" i="93"/>
  <c r="C1055" i="93"/>
  <c r="D1054" i="93"/>
  <c r="AA657" i="88"/>
  <c r="AB1035" i="88"/>
  <c r="AB661" i="88"/>
  <c r="AB660" i="88"/>
  <c r="AC659" i="88"/>
  <c r="AD640" i="88"/>
  <c r="AD648" i="88" s="1"/>
  <c r="AD649" i="88" s="1"/>
  <c r="AC658" i="88"/>
  <c r="AC641" i="88"/>
  <c r="AC642" i="88"/>
  <c r="AC1031" i="88"/>
  <c r="AC1033" i="88" s="1"/>
  <c r="AB1032" i="88"/>
  <c r="D1056" i="93" l="1"/>
  <c r="D1055" i="93"/>
  <c r="E1054" i="93"/>
  <c r="E722" i="93"/>
  <c r="E717" i="93"/>
  <c r="E725" i="93" s="1"/>
  <c r="E718" i="93" s="1"/>
  <c r="E721" i="93"/>
  <c r="E711" i="93"/>
  <c r="E705" i="93"/>
  <c r="E704" i="93"/>
  <c r="F703" i="93"/>
  <c r="D1058" i="93"/>
  <c r="D712" i="93"/>
  <c r="D724" i="93"/>
  <c r="D723" i="93"/>
  <c r="D720" i="93" s="1"/>
  <c r="Y756" i="93"/>
  <c r="Y693" i="93"/>
  <c r="Y567" i="93"/>
  <c r="Y630" i="93"/>
  <c r="AG605" i="93"/>
  <c r="Y504" i="93"/>
  <c r="Y441" i="93"/>
  <c r="Y378" i="93"/>
  <c r="Y315" i="93"/>
  <c r="Y252" i="93"/>
  <c r="Y189" i="93"/>
  <c r="Y126" i="93"/>
  <c r="Y63" i="93"/>
  <c r="AB657" i="88"/>
  <c r="AE640" i="88"/>
  <c r="AE648" i="88" s="1"/>
  <c r="AE649" i="88" s="1"/>
  <c r="AD654" i="88"/>
  <c r="AD662" i="88" s="1"/>
  <c r="AD655" i="88" s="1"/>
  <c r="AD642" i="88"/>
  <c r="AD641" i="88"/>
  <c r="AD659" i="88"/>
  <c r="AD658" i="88"/>
  <c r="AD1031" i="88"/>
  <c r="AD1033" i="88" s="1"/>
  <c r="AC1032" i="88"/>
  <c r="AC1035" i="88"/>
  <c r="AC661" i="88"/>
  <c r="AC660" i="88"/>
  <c r="Y190" i="93" l="1"/>
  <c r="Y64" i="93"/>
  <c r="E1058" i="93"/>
  <c r="E724" i="93"/>
  <c r="E723" i="93"/>
  <c r="E712" i="93"/>
  <c r="E1056" i="93"/>
  <c r="E1055" i="93"/>
  <c r="F1054" i="93"/>
  <c r="F722" i="93"/>
  <c r="F721" i="93"/>
  <c r="F711" i="93"/>
  <c r="F705" i="93"/>
  <c r="F704" i="93"/>
  <c r="G703" i="93"/>
  <c r="E720" i="93"/>
  <c r="AC657" i="88"/>
  <c r="AE642" i="88"/>
  <c r="AE641" i="88"/>
  <c r="B703" i="88"/>
  <c r="B711" i="88" s="1"/>
  <c r="B712" i="88" s="1"/>
  <c r="AE658" i="88"/>
  <c r="AE653" i="88"/>
  <c r="AE659" i="88"/>
  <c r="AG659" i="88" s="1"/>
  <c r="AD1035" i="88"/>
  <c r="AD661" i="88"/>
  <c r="AD660" i="88"/>
  <c r="AD1032" i="88"/>
  <c r="AE1031" i="88"/>
  <c r="AE1033" i="88" s="1"/>
  <c r="C591" i="88" l="1"/>
  <c r="C599" i="88" s="1"/>
  <c r="C592" i="88" s="1"/>
  <c r="J591" i="88"/>
  <c r="J599" i="88" s="1"/>
  <c r="J592" i="88" s="1"/>
  <c r="AE591" i="88"/>
  <c r="AE599" i="88" s="1"/>
  <c r="AE592" i="88" s="1"/>
  <c r="Q591" i="88"/>
  <c r="Q599" i="88" s="1"/>
  <c r="Q592" i="88" s="1"/>
  <c r="X591" i="88"/>
  <c r="X599" i="88" s="1"/>
  <c r="X592" i="88" s="1"/>
  <c r="F1058" i="93"/>
  <c r="F723" i="93"/>
  <c r="F712" i="93"/>
  <c r="F724" i="93"/>
  <c r="G722" i="93"/>
  <c r="G717" i="93"/>
  <c r="G725" i="93" s="1"/>
  <c r="G718" i="93" s="1"/>
  <c r="G721" i="93"/>
  <c r="G711" i="93"/>
  <c r="G705" i="93"/>
  <c r="G704" i="93"/>
  <c r="H703" i="93"/>
  <c r="F720" i="93"/>
  <c r="F1055" i="93"/>
  <c r="G1054" i="93"/>
  <c r="F1056" i="93"/>
  <c r="Y757" i="93"/>
  <c r="Y631" i="93"/>
  <c r="Y694" i="93"/>
  <c r="Y568" i="93"/>
  <c r="Y505" i="93"/>
  <c r="Y442" i="93"/>
  <c r="Y379" i="93"/>
  <c r="Y316" i="93"/>
  <c r="Y253" i="93"/>
  <c r="Y127" i="93"/>
  <c r="Y65" i="93"/>
  <c r="D591" i="88"/>
  <c r="D599" i="88" s="1"/>
  <c r="D592" i="88" s="1"/>
  <c r="AF591" i="88"/>
  <c r="AF599" i="88" s="1"/>
  <c r="AF592" i="88" s="1"/>
  <c r="Y591" i="88"/>
  <c r="Y599" i="88" s="1"/>
  <c r="Y592" i="88" s="1"/>
  <c r="K591" i="88"/>
  <c r="K599" i="88" s="1"/>
  <c r="K592" i="88" s="1"/>
  <c r="R591" i="88"/>
  <c r="R599" i="88" s="1"/>
  <c r="R592" i="88" s="1"/>
  <c r="AD657" i="88"/>
  <c r="M591" i="88"/>
  <c r="M599" i="88" s="1"/>
  <c r="M592" i="88" s="1"/>
  <c r="AA591" i="88"/>
  <c r="AA599" i="88" s="1"/>
  <c r="AA592" i="88" s="1"/>
  <c r="F591" i="88"/>
  <c r="F599" i="88" s="1"/>
  <c r="F592" i="88" s="1"/>
  <c r="T591" i="88"/>
  <c r="T599" i="88" s="1"/>
  <c r="T592" i="88" s="1"/>
  <c r="AG658" i="88"/>
  <c r="G591" i="88"/>
  <c r="G599" i="88" s="1"/>
  <c r="G592" i="88" s="1"/>
  <c r="AB591" i="88"/>
  <c r="AB599" i="88" s="1"/>
  <c r="AB592" i="88" s="1"/>
  <c r="U591" i="88"/>
  <c r="U599" i="88" s="1"/>
  <c r="U592" i="88" s="1"/>
  <c r="N591" i="88"/>
  <c r="N599" i="88" s="1"/>
  <c r="N592" i="88" s="1"/>
  <c r="AG642" i="88"/>
  <c r="AG640" i="88"/>
  <c r="B1054" i="88"/>
  <c r="B1056" i="88" s="1"/>
  <c r="B716" i="88"/>
  <c r="B722" i="88"/>
  <c r="B705" i="88"/>
  <c r="B704" i="88"/>
  <c r="C703" i="88"/>
  <c r="C711" i="88" s="1"/>
  <c r="C712" i="88" s="1"/>
  <c r="B721" i="88"/>
  <c r="AE1032" i="88"/>
  <c r="AE1035" i="88"/>
  <c r="AG1035" i="88" s="1"/>
  <c r="AG649" i="88"/>
  <c r="AE660" i="88"/>
  <c r="AG660" i="88" s="1"/>
  <c r="AE661" i="88"/>
  <c r="AG661" i="88" s="1"/>
  <c r="AT16" i="88"/>
  <c r="AT15" i="88"/>
  <c r="G1058" i="93" l="1"/>
  <c r="G712" i="93"/>
  <c r="G724" i="93"/>
  <c r="G723" i="93"/>
  <c r="Y758" i="93"/>
  <c r="Y695" i="93"/>
  <c r="Y632" i="93"/>
  <c r="Y569" i="93"/>
  <c r="Y506" i="93"/>
  <c r="Y443" i="93"/>
  <c r="Y380" i="93"/>
  <c r="Y317" i="93"/>
  <c r="Y254" i="93"/>
  <c r="Y191" i="93"/>
  <c r="Y128" i="93"/>
  <c r="G1056" i="93"/>
  <c r="G1055" i="93"/>
  <c r="H1054" i="93"/>
  <c r="H721" i="93"/>
  <c r="H711" i="93"/>
  <c r="H722" i="93"/>
  <c r="H717" i="93"/>
  <c r="H725" i="93" s="1"/>
  <c r="H718" i="93" s="1"/>
  <c r="H705" i="93"/>
  <c r="H704" i="93"/>
  <c r="I703" i="93"/>
  <c r="G720" i="93"/>
  <c r="AG1033" i="88"/>
  <c r="AG1031" i="88"/>
  <c r="AA742" i="88"/>
  <c r="AA679" i="88"/>
  <c r="AA616" i="88"/>
  <c r="AA553" i="88"/>
  <c r="AA490" i="88"/>
  <c r="AA364" i="88"/>
  <c r="AA427" i="88"/>
  <c r="AA238" i="88"/>
  <c r="AA301" i="88"/>
  <c r="AA112" i="88"/>
  <c r="AA175" i="88"/>
  <c r="AA49" i="88"/>
  <c r="AG592" i="88"/>
  <c r="B1058" i="88"/>
  <c r="B724" i="88"/>
  <c r="B723" i="88"/>
  <c r="B1055" i="88"/>
  <c r="C1054" i="88"/>
  <c r="C1056" i="88" s="1"/>
  <c r="C722" i="88"/>
  <c r="C721" i="88"/>
  <c r="C705" i="88"/>
  <c r="C704" i="88"/>
  <c r="D703" i="88"/>
  <c r="D711" i="88" s="1"/>
  <c r="D712" i="88" s="1"/>
  <c r="C717" i="88"/>
  <c r="C725" i="88" s="1"/>
  <c r="C718" i="88" s="1"/>
  <c r="AG667" i="88"/>
  <c r="AG665" i="88"/>
  <c r="AE657" i="88"/>
  <c r="AG657" i="88" s="1"/>
  <c r="AT20" i="88" s="1"/>
  <c r="I722" i="93" l="1"/>
  <c r="I717" i="93"/>
  <c r="I725" i="93" s="1"/>
  <c r="I718" i="93" s="1"/>
  <c r="I721" i="93"/>
  <c r="I711" i="93"/>
  <c r="I705" i="93"/>
  <c r="I704" i="93"/>
  <c r="J703" i="93"/>
  <c r="H1058" i="93"/>
  <c r="H712" i="93"/>
  <c r="H724" i="93"/>
  <c r="H723" i="93"/>
  <c r="H720" i="93" s="1"/>
  <c r="H1056" i="93"/>
  <c r="H1055" i="93"/>
  <c r="I1054" i="93"/>
  <c r="C1058" i="88"/>
  <c r="C723" i="88"/>
  <c r="C724" i="88"/>
  <c r="C1055" i="88"/>
  <c r="D1054" i="88"/>
  <c r="D1056" i="88" s="1"/>
  <c r="Y674" i="88"/>
  <c r="Y737" i="88"/>
  <c r="Y548" i="88"/>
  <c r="Y611" i="88"/>
  <c r="Y485" i="88"/>
  <c r="Y422" i="88"/>
  <c r="Y296" i="88"/>
  <c r="Y359" i="88"/>
  <c r="Y170" i="88"/>
  <c r="Y107" i="88"/>
  <c r="Y44" i="88"/>
  <c r="Y233" i="88"/>
  <c r="F576" i="88"/>
  <c r="F1007" i="88" s="1"/>
  <c r="AG603" i="88"/>
  <c r="AA671" i="88"/>
  <c r="AA734" i="88"/>
  <c r="AA545" i="88"/>
  <c r="AA608" i="88"/>
  <c r="AA482" i="88"/>
  <c r="AA419" i="88"/>
  <c r="AA356" i="88"/>
  <c r="AA293" i="88"/>
  <c r="AA230" i="88"/>
  <c r="AA167" i="88"/>
  <c r="AA104" i="88"/>
  <c r="AA41" i="88"/>
  <c r="AA675" i="88"/>
  <c r="AA738" i="88"/>
  <c r="AA612" i="88"/>
  <c r="AA549" i="88"/>
  <c r="AA486" i="88"/>
  <c r="AA360" i="88"/>
  <c r="AA423" i="88"/>
  <c r="AA297" i="88"/>
  <c r="AA171" i="88"/>
  <c r="AA234" i="88"/>
  <c r="AA108" i="88"/>
  <c r="AA45" i="88"/>
  <c r="D722" i="88"/>
  <c r="D717" i="88"/>
  <c r="D725" i="88" s="1"/>
  <c r="D718" i="88" s="1"/>
  <c r="D721" i="88"/>
  <c r="D705" i="88"/>
  <c r="D704" i="88"/>
  <c r="E703" i="88"/>
  <c r="E711" i="88" s="1"/>
  <c r="E712" i="88" s="1"/>
  <c r="B720" i="88"/>
  <c r="I1058" i="93" l="1"/>
  <c r="I724" i="93"/>
  <c r="I723" i="93"/>
  <c r="I712" i="93"/>
  <c r="I1056" i="93"/>
  <c r="I1055" i="93"/>
  <c r="J1054" i="93"/>
  <c r="J722" i="93"/>
  <c r="J717" i="93"/>
  <c r="J725" i="93" s="1"/>
  <c r="J718" i="93" s="1"/>
  <c r="J721" i="93"/>
  <c r="J711" i="93"/>
  <c r="J705" i="93"/>
  <c r="J704" i="93"/>
  <c r="K703" i="93"/>
  <c r="I720" i="93"/>
  <c r="C720" i="88"/>
  <c r="D1058" i="88"/>
  <c r="D723" i="88"/>
  <c r="D724" i="88"/>
  <c r="D1055" i="88"/>
  <c r="E1054" i="88"/>
  <c r="E1056" i="88" s="1"/>
  <c r="E721" i="88"/>
  <c r="E705" i="88"/>
  <c r="E704" i="88"/>
  <c r="F703" i="88"/>
  <c r="F711" i="88" s="1"/>
  <c r="F712" i="88" s="1"/>
  <c r="E722" i="88"/>
  <c r="Y756" i="88"/>
  <c r="Y693" i="88"/>
  <c r="Y630" i="88"/>
  <c r="Y567" i="88"/>
  <c r="AG605" i="88"/>
  <c r="Y504" i="88"/>
  <c r="Y441" i="88"/>
  <c r="Y315" i="88"/>
  <c r="Y378" i="88"/>
  <c r="Y189" i="88"/>
  <c r="Y252" i="88"/>
  <c r="Y126" i="88"/>
  <c r="Y63" i="88"/>
  <c r="J1058" i="93" l="1"/>
  <c r="J723" i="93"/>
  <c r="J712" i="93"/>
  <c r="J724" i="93"/>
  <c r="J720" i="93" s="1"/>
  <c r="J1056" i="93"/>
  <c r="J1055" i="93"/>
  <c r="K1054" i="93"/>
  <c r="K722" i="93"/>
  <c r="K717" i="93"/>
  <c r="K725" i="93" s="1"/>
  <c r="K718" i="93" s="1"/>
  <c r="K721" i="93"/>
  <c r="K711" i="93"/>
  <c r="K705" i="93"/>
  <c r="K704" i="93"/>
  <c r="L703" i="93"/>
  <c r="D720" i="88"/>
  <c r="E1055" i="88"/>
  <c r="F1054" i="88"/>
  <c r="F1056" i="88" s="1"/>
  <c r="F721" i="88"/>
  <c r="F705" i="88"/>
  <c r="F704" i="88"/>
  <c r="G703" i="88"/>
  <c r="G711" i="88" s="1"/>
  <c r="G712" i="88" s="1"/>
  <c r="F722" i="88"/>
  <c r="E1058" i="88"/>
  <c r="E724" i="88"/>
  <c r="E723" i="88"/>
  <c r="Y190" i="88"/>
  <c r="Y64" i="88"/>
  <c r="K1058" i="93" l="1"/>
  <c r="K712" i="93"/>
  <c r="K724" i="93"/>
  <c r="K723" i="93"/>
  <c r="K720" i="93" s="1"/>
  <c r="K1056" i="93"/>
  <c r="K1055" i="93"/>
  <c r="L1054" i="93"/>
  <c r="L721" i="93"/>
  <c r="L711" i="93"/>
  <c r="L722" i="93"/>
  <c r="L717" i="93"/>
  <c r="L725" i="93" s="1"/>
  <c r="L718" i="93" s="1"/>
  <c r="L705" i="93"/>
  <c r="L704" i="93"/>
  <c r="M703" i="93"/>
  <c r="E720" i="88"/>
  <c r="F1055" i="88"/>
  <c r="G1054" i="88"/>
  <c r="G1056" i="88" s="1"/>
  <c r="G717" i="88"/>
  <c r="G725" i="88" s="1"/>
  <c r="G718" i="88" s="1"/>
  <c r="G705" i="88"/>
  <c r="G704" i="88"/>
  <c r="H703" i="88"/>
  <c r="H711" i="88" s="1"/>
  <c r="H712" i="88" s="1"/>
  <c r="G722" i="88"/>
  <c r="G721" i="88"/>
  <c r="Y694" i="88"/>
  <c r="Y757" i="88"/>
  <c r="Y631" i="88"/>
  <c r="Y505" i="88"/>
  <c r="Y379" i="88"/>
  <c r="Y442" i="88"/>
  <c r="Y316" i="88"/>
  <c r="Y253" i="88"/>
  <c r="Y568" i="88"/>
  <c r="Y127" i="88"/>
  <c r="Y65" i="88"/>
  <c r="F1058" i="88"/>
  <c r="F723" i="88"/>
  <c r="F724" i="88"/>
  <c r="L1056" i="93" l="1"/>
  <c r="L1055" i="93"/>
  <c r="M1054" i="93"/>
  <c r="M722" i="93"/>
  <c r="M721" i="93"/>
  <c r="M711" i="93"/>
  <c r="M705" i="93"/>
  <c r="M704" i="93"/>
  <c r="N703" i="93"/>
  <c r="L1058" i="93"/>
  <c r="L712" i="93"/>
  <c r="L724" i="93"/>
  <c r="L723" i="93"/>
  <c r="L720" i="93" s="1"/>
  <c r="F720" i="88"/>
  <c r="G1055" i="88"/>
  <c r="H1054" i="88"/>
  <c r="H1056" i="88" s="1"/>
  <c r="H705" i="88"/>
  <c r="H704" i="88"/>
  <c r="I703" i="88"/>
  <c r="I711" i="88" s="1"/>
  <c r="I712" i="88" s="1"/>
  <c r="H721" i="88"/>
  <c r="H722" i="88"/>
  <c r="Y695" i="88"/>
  <c r="Y758" i="88"/>
  <c r="Y632" i="88"/>
  <c r="Y569" i="88"/>
  <c r="Y506" i="88"/>
  <c r="Y254" i="88"/>
  <c r="Y191" i="88"/>
  <c r="Y317" i="88"/>
  <c r="Y128" i="88"/>
  <c r="Y380" i="88"/>
  <c r="Y443" i="88"/>
  <c r="G1058" i="88"/>
  <c r="G723" i="88"/>
  <c r="G724" i="88"/>
  <c r="M1058" i="93" l="1"/>
  <c r="M724" i="93"/>
  <c r="M723" i="93"/>
  <c r="M712" i="93"/>
  <c r="M1056" i="93"/>
  <c r="M1055" i="93"/>
  <c r="N1054" i="93"/>
  <c r="N722" i="93"/>
  <c r="N717" i="93"/>
  <c r="N725" i="93" s="1"/>
  <c r="N718" i="93" s="1"/>
  <c r="N721" i="93"/>
  <c r="N711" i="93"/>
  <c r="N705" i="93"/>
  <c r="N704" i="93"/>
  <c r="O703" i="93"/>
  <c r="M720" i="93"/>
  <c r="G720" i="88"/>
  <c r="H1058" i="88"/>
  <c r="H724" i="88"/>
  <c r="H723" i="88"/>
  <c r="I1054" i="88"/>
  <c r="I1056" i="88" s="1"/>
  <c r="H1055" i="88"/>
  <c r="I721" i="88"/>
  <c r="I722" i="88"/>
  <c r="I704" i="88"/>
  <c r="I705" i="88"/>
  <c r="J703" i="88"/>
  <c r="J711" i="88" s="1"/>
  <c r="J712" i="88" s="1"/>
  <c r="N1058" i="93" l="1"/>
  <c r="N723" i="93"/>
  <c r="N712" i="93"/>
  <c r="N724" i="93"/>
  <c r="O722" i="93"/>
  <c r="O717" i="93"/>
  <c r="O725" i="93" s="1"/>
  <c r="O718" i="93" s="1"/>
  <c r="O721" i="93"/>
  <c r="O711" i="93"/>
  <c r="O705" i="93"/>
  <c r="O704" i="93"/>
  <c r="P703" i="93"/>
  <c r="N720" i="93"/>
  <c r="N1056" i="93"/>
  <c r="N1055" i="93"/>
  <c r="O1054" i="93"/>
  <c r="H720" i="88"/>
  <c r="I1058" i="88"/>
  <c r="I724" i="88"/>
  <c r="I723" i="88"/>
  <c r="J721" i="88"/>
  <c r="J722" i="88"/>
  <c r="J717" i="88"/>
  <c r="J725" i="88" s="1"/>
  <c r="J718" i="88" s="1"/>
  <c r="J705" i="88"/>
  <c r="J704" i="88"/>
  <c r="K703" i="88"/>
  <c r="K711" i="88" s="1"/>
  <c r="K712" i="88" s="1"/>
  <c r="I1055" i="88"/>
  <c r="J1054" i="88"/>
  <c r="J1056" i="88" s="1"/>
  <c r="O1056" i="93" l="1"/>
  <c r="O1055" i="93"/>
  <c r="P1054" i="93"/>
  <c r="P721" i="93"/>
  <c r="P711" i="93"/>
  <c r="P722" i="93"/>
  <c r="P717" i="93"/>
  <c r="P725" i="93" s="1"/>
  <c r="P718" i="93" s="1"/>
  <c r="P705" i="93"/>
  <c r="P704" i="93"/>
  <c r="Q703" i="93"/>
  <c r="O1058" i="93"/>
  <c r="O712" i="93"/>
  <c r="O724" i="93"/>
  <c r="O723" i="93"/>
  <c r="O720" i="93" s="1"/>
  <c r="I720" i="88"/>
  <c r="J1055" i="88"/>
  <c r="K1054" i="88"/>
  <c r="K1056" i="88" s="1"/>
  <c r="K722" i="88"/>
  <c r="K717" i="88"/>
  <c r="K725" i="88" s="1"/>
  <c r="K718" i="88" s="1"/>
  <c r="K705" i="88"/>
  <c r="K704" i="88"/>
  <c r="L703" i="88"/>
  <c r="L711" i="88" s="1"/>
  <c r="L712" i="88" s="1"/>
  <c r="K721" i="88"/>
  <c r="J1058" i="88"/>
  <c r="J724" i="88"/>
  <c r="J723" i="88"/>
  <c r="P1056" i="93" l="1"/>
  <c r="P1055" i="93"/>
  <c r="Q1054" i="93"/>
  <c r="Q722" i="93"/>
  <c r="Q717" i="93"/>
  <c r="Q725" i="93" s="1"/>
  <c r="Q718" i="93" s="1"/>
  <c r="Q721" i="93"/>
  <c r="Q711" i="93"/>
  <c r="Q705" i="93"/>
  <c r="Q704" i="93"/>
  <c r="R703" i="93"/>
  <c r="P1058" i="93"/>
  <c r="P712" i="93"/>
  <c r="P724" i="93"/>
  <c r="P723" i="93"/>
  <c r="P720" i="93" s="1"/>
  <c r="J720" i="88"/>
  <c r="K1058" i="88"/>
  <c r="K723" i="88"/>
  <c r="K724" i="88"/>
  <c r="K1055" i="88"/>
  <c r="L1054" i="88"/>
  <c r="L1056" i="88" s="1"/>
  <c r="L722" i="88"/>
  <c r="L721" i="88"/>
  <c r="L705" i="88"/>
  <c r="L704" i="88"/>
  <c r="M703" i="88"/>
  <c r="M711" i="88" s="1"/>
  <c r="M712" i="88" s="1"/>
  <c r="Q1058" i="93" l="1"/>
  <c r="Q724" i="93"/>
  <c r="Q723" i="93"/>
  <c r="Q712" i="93"/>
  <c r="Q1056" i="93"/>
  <c r="Q1055" i="93"/>
  <c r="R1054" i="93"/>
  <c r="R722" i="93"/>
  <c r="R717" i="93"/>
  <c r="R725" i="93" s="1"/>
  <c r="R718" i="93" s="1"/>
  <c r="R721" i="93"/>
  <c r="R711" i="93"/>
  <c r="R705" i="93"/>
  <c r="R704" i="93"/>
  <c r="S703" i="93"/>
  <c r="Q720" i="93"/>
  <c r="K720" i="88"/>
  <c r="L1058" i="88"/>
  <c r="L723" i="88"/>
  <c r="L724" i="88"/>
  <c r="M721" i="88"/>
  <c r="M722" i="88"/>
  <c r="M705" i="88"/>
  <c r="M704" i="88"/>
  <c r="N703" i="88"/>
  <c r="N711" i="88" s="1"/>
  <c r="N712" i="88" s="1"/>
  <c r="L1055" i="88"/>
  <c r="M1054" i="88"/>
  <c r="M1056" i="88" s="1"/>
  <c r="R1058" i="93" l="1"/>
  <c r="R723" i="93"/>
  <c r="R712" i="93"/>
  <c r="R724" i="93"/>
  <c r="R720" i="93" s="1"/>
  <c r="R1056" i="93"/>
  <c r="R1055" i="93"/>
  <c r="S1054" i="93"/>
  <c r="S722" i="93"/>
  <c r="S717" i="93"/>
  <c r="S725" i="93" s="1"/>
  <c r="S718" i="93" s="1"/>
  <c r="S721" i="93"/>
  <c r="S711" i="93"/>
  <c r="S705" i="93"/>
  <c r="S704" i="93"/>
  <c r="T703" i="93"/>
  <c r="L720" i="88"/>
  <c r="M1055" i="88"/>
  <c r="N1054" i="88"/>
  <c r="N1056" i="88" s="1"/>
  <c r="N722" i="88"/>
  <c r="N717" i="88"/>
  <c r="N725" i="88" s="1"/>
  <c r="N718" i="88" s="1"/>
  <c r="N705" i="88"/>
  <c r="N704" i="88"/>
  <c r="O703" i="88"/>
  <c r="O711" i="88" s="1"/>
  <c r="O712" i="88" s="1"/>
  <c r="N721" i="88"/>
  <c r="M1058" i="88"/>
  <c r="M723" i="88"/>
  <c r="M724" i="88"/>
  <c r="S1058" i="93" l="1"/>
  <c r="S712" i="93"/>
  <c r="S724" i="93"/>
  <c r="S723" i="93"/>
  <c r="S720" i="93" s="1"/>
  <c r="S1056" i="93"/>
  <c r="S1055" i="93"/>
  <c r="T1054" i="93"/>
  <c r="T721" i="93"/>
  <c r="T711" i="93"/>
  <c r="T722" i="93"/>
  <c r="T705" i="93"/>
  <c r="T704" i="93"/>
  <c r="U703" i="93"/>
  <c r="M720" i="88"/>
  <c r="N1058" i="88"/>
  <c r="N724" i="88"/>
  <c r="N723" i="88"/>
  <c r="N1055" i="88"/>
  <c r="O1054" i="88"/>
  <c r="O1056" i="88" s="1"/>
  <c r="O705" i="88"/>
  <c r="O704" i="88"/>
  <c r="P703" i="88"/>
  <c r="P711" i="88" s="1"/>
  <c r="P712" i="88" s="1"/>
  <c r="O721" i="88"/>
  <c r="O722" i="88"/>
  <c r="T1056" i="93" l="1"/>
  <c r="T1055" i="93"/>
  <c r="U1054" i="93"/>
  <c r="U722" i="93"/>
  <c r="U717" i="93"/>
  <c r="U725" i="93" s="1"/>
  <c r="U718" i="93" s="1"/>
  <c r="U721" i="93"/>
  <c r="U711" i="93"/>
  <c r="U705" i="93"/>
  <c r="U704" i="93"/>
  <c r="V703" i="93"/>
  <c r="T1058" i="93"/>
  <c r="T712" i="93"/>
  <c r="T724" i="93"/>
  <c r="T723" i="93"/>
  <c r="T720" i="93" s="1"/>
  <c r="N720" i="88"/>
  <c r="P1054" i="88"/>
  <c r="P1056" i="88" s="1"/>
  <c r="O1055" i="88"/>
  <c r="O1058" i="88"/>
  <c r="O723" i="88"/>
  <c r="O724" i="88"/>
  <c r="P705" i="88"/>
  <c r="P704" i="88"/>
  <c r="Q703" i="88"/>
  <c r="Q711" i="88" s="1"/>
  <c r="Q712" i="88" s="1"/>
  <c r="P722" i="88"/>
  <c r="P721" i="88"/>
  <c r="V722" i="93" l="1"/>
  <c r="V717" i="93"/>
  <c r="V725" i="93" s="1"/>
  <c r="V718" i="93" s="1"/>
  <c r="V721" i="93"/>
  <c r="V711" i="93"/>
  <c r="V705" i="93"/>
  <c r="V704" i="93"/>
  <c r="W703" i="93"/>
  <c r="U1058" i="93"/>
  <c r="U724" i="93"/>
  <c r="U723" i="93"/>
  <c r="U720" i="93" s="1"/>
  <c r="U712" i="93"/>
  <c r="U1056" i="93"/>
  <c r="U1055" i="93"/>
  <c r="V1054" i="93"/>
  <c r="O720" i="88"/>
  <c r="Q717" i="88"/>
  <c r="Q725" i="88" s="1"/>
  <c r="Q718" i="88" s="1"/>
  <c r="Q721" i="88"/>
  <c r="Q705" i="88"/>
  <c r="Q704" i="88"/>
  <c r="R703" i="88"/>
  <c r="R711" i="88" s="1"/>
  <c r="R712" i="88" s="1"/>
  <c r="Q722" i="88"/>
  <c r="P1058" i="88"/>
  <c r="P723" i="88"/>
  <c r="P724" i="88"/>
  <c r="Q1054" i="88"/>
  <c r="Q1056" i="88" s="1"/>
  <c r="P1055" i="88"/>
  <c r="W722" i="93" l="1"/>
  <c r="W717" i="93"/>
  <c r="W725" i="93" s="1"/>
  <c r="W718" i="93" s="1"/>
  <c r="W721" i="93"/>
  <c r="W711" i="93"/>
  <c r="W705" i="93"/>
  <c r="W704" i="93"/>
  <c r="X703" i="93"/>
  <c r="V1055" i="93"/>
  <c r="W1054" i="93"/>
  <c r="V1056" i="93"/>
  <c r="V1058" i="93"/>
  <c r="V723" i="93"/>
  <c r="V720" i="93" s="1"/>
  <c r="V712" i="93"/>
  <c r="V724" i="93"/>
  <c r="P720" i="88"/>
  <c r="R1054" i="88"/>
  <c r="R1056" i="88" s="1"/>
  <c r="Q1055" i="88"/>
  <c r="R721" i="88"/>
  <c r="R722" i="88"/>
  <c r="R705" i="88"/>
  <c r="R704" i="88"/>
  <c r="S703" i="88"/>
  <c r="S711" i="88" s="1"/>
  <c r="S712" i="88" s="1"/>
  <c r="R717" i="88"/>
  <c r="R725" i="88" s="1"/>
  <c r="R718" i="88" s="1"/>
  <c r="Q1058" i="88"/>
  <c r="Q723" i="88"/>
  <c r="Q724" i="88"/>
  <c r="W1058" i="93" l="1"/>
  <c r="W712" i="93"/>
  <c r="W724" i="93"/>
  <c r="W723" i="93"/>
  <c r="X721" i="93"/>
  <c r="X711" i="93"/>
  <c r="X722" i="93"/>
  <c r="X717" i="93"/>
  <c r="X725" i="93" s="1"/>
  <c r="X718" i="93" s="1"/>
  <c r="X705" i="93"/>
  <c r="X704" i="93"/>
  <c r="Y703" i="93"/>
  <c r="W720" i="93"/>
  <c r="W1056" i="93"/>
  <c r="W1055" i="93"/>
  <c r="X1054" i="93"/>
  <c r="Q720" i="88"/>
  <c r="R1058" i="88"/>
  <c r="R724" i="88"/>
  <c r="R723" i="88"/>
  <c r="R1055" i="88"/>
  <c r="S1054" i="88"/>
  <c r="S1056" i="88" s="1"/>
  <c r="S705" i="88"/>
  <c r="S704" i="88"/>
  <c r="T703" i="88"/>
  <c r="T711" i="88" s="1"/>
  <c r="T712" i="88" s="1"/>
  <c r="S721" i="88"/>
  <c r="S722" i="88"/>
  <c r="X1056" i="93" l="1"/>
  <c r="X1055" i="93"/>
  <c r="Y1054" i="93"/>
  <c r="Y722" i="93"/>
  <c r="Y717" i="93"/>
  <c r="Y725" i="93" s="1"/>
  <c r="Y718" i="93" s="1"/>
  <c r="Y721" i="93"/>
  <c r="Y711" i="93"/>
  <c r="Y705" i="93"/>
  <c r="Y704" i="93"/>
  <c r="Z703" i="93"/>
  <c r="X1058" i="93"/>
  <c r="X712" i="93"/>
  <c r="X724" i="93"/>
  <c r="X723" i="93"/>
  <c r="X720" i="93" s="1"/>
  <c r="R720" i="88"/>
  <c r="S1055" i="88"/>
  <c r="T1054" i="88"/>
  <c r="T1056" i="88" s="1"/>
  <c r="T722" i="88"/>
  <c r="T705" i="88"/>
  <c r="T704" i="88"/>
  <c r="U703" i="88"/>
  <c r="U711" i="88" s="1"/>
  <c r="U712" i="88" s="1"/>
  <c r="T721" i="88"/>
  <c r="S1058" i="88"/>
  <c r="S723" i="88"/>
  <c r="S724" i="88"/>
  <c r="Y1058" i="93" l="1"/>
  <c r="Y724" i="93"/>
  <c r="Y723" i="93"/>
  <c r="Y712" i="93"/>
  <c r="Y1056" i="93"/>
  <c r="Y1055" i="93"/>
  <c r="Z1054" i="93"/>
  <c r="Z722" i="93"/>
  <c r="Z717" i="93"/>
  <c r="Z725" i="93" s="1"/>
  <c r="Z718" i="93" s="1"/>
  <c r="Z721" i="93"/>
  <c r="Z711" i="93"/>
  <c r="Z705" i="93"/>
  <c r="Z704" i="93"/>
  <c r="AA703" i="93"/>
  <c r="Y720" i="93"/>
  <c r="S720" i="88"/>
  <c r="T1055" i="88"/>
  <c r="U1054" i="88"/>
  <c r="U1056" i="88" s="1"/>
  <c r="U721" i="88"/>
  <c r="U722" i="88"/>
  <c r="U705" i="88"/>
  <c r="U704" i="88"/>
  <c r="V703" i="88"/>
  <c r="V711" i="88" s="1"/>
  <c r="V712" i="88" s="1"/>
  <c r="U717" i="88"/>
  <c r="U725" i="88" s="1"/>
  <c r="U718" i="88" s="1"/>
  <c r="T1058" i="88"/>
  <c r="T724" i="88"/>
  <c r="T723" i="88"/>
  <c r="Z1058" i="93" l="1"/>
  <c r="Z723" i="93"/>
  <c r="Z712" i="93"/>
  <c r="Z724" i="93"/>
  <c r="Z1056" i="93"/>
  <c r="Z1055" i="93"/>
  <c r="AA1054" i="93"/>
  <c r="AA722" i="93"/>
  <c r="AA721" i="93"/>
  <c r="AA711" i="93"/>
  <c r="AA705" i="93"/>
  <c r="AA704" i="93"/>
  <c r="AB703" i="93"/>
  <c r="Z720" i="93"/>
  <c r="T720" i="88"/>
  <c r="U1058" i="88"/>
  <c r="U724" i="88"/>
  <c r="U723" i="88"/>
  <c r="U1055" i="88"/>
  <c r="V1054" i="88"/>
  <c r="V1056" i="88" s="1"/>
  <c r="V722" i="88"/>
  <c r="V721" i="88"/>
  <c r="V705" i="88"/>
  <c r="W703" i="88"/>
  <c r="W711" i="88" s="1"/>
  <c r="W712" i="88" s="1"/>
  <c r="V704" i="88"/>
  <c r="AA1058" i="93" l="1"/>
  <c r="AA712" i="93"/>
  <c r="AA724" i="93"/>
  <c r="AA723" i="93"/>
  <c r="AA720" i="93" s="1"/>
  <c r="AA1056" i="93"/>
  <c r="AA1055" i="93"/>
  <c r="AB1054" i="93"/>
  <c r="AB721" i="93"/>
  <c r="AB711" i="93"/>
  <c r="AB722" i="93"/>
  <c r="AB717" i="93"/>
  <c r="AB725" i="93" s="1"/>
  <c r="AB718" i="93" s="1"/>
  <c r="AB705" i="93"/>
  <c r="AB704" i="93"/>
  <c r="AC703" i="93"/>
  <c r="U720" i="88"/>
  <c r="V1058" i="88"/>
  <c r="V723" i="88"/>
  <c r="V724" i="88"/>
  <c r="V1055" i="88"/>
  <c r="W1054" i="88"/>
  <c r="W1056" i="88" s="1"/>
  <c r="W705" i="88"/>
  <c r="W704" i="88"/>
  <c r="X703" i="88"/>
  <c r="X711" i="88" s="1"/>
  <c r="X712" i="88" s="1"/>
  <c r="W721" i="88"/>
  <c r="W722" i="88"/>
  <c r="AB1056" i="93" l="1"/>
  <c r="AB1055" i="93"/>
  <c r="AC1054" i="93"/>
  <c r="AC722" i="93"/>
  <c r="AC717" i="93"/>
  <c r="AC725" i="93" s="1"/>
  <c r="AC718" i="93" s="1"/>
  <c r="AC721" i="93"/>
  <c r="AC711" i="93"/>
  <c r="AC705" i="93"/>
  <c r="AC704" i="93"/>
  <c r="AD703" i="93"/>
  <c r="AB1058" i="93"/>
  <c r="AB712" i="93"/>
  <c r="AB724" i="93"/>
  <c r="AB723" i="93"/>
  <c r="AB720" i="93" s="1"/>
  <c r="V720" i="88"/>
  <c r="W1055" i="88"/>
  <c r="X1054" i="88"/>
  <c r="X1056" i="88" s="1"/>
  <c r="X717" i="88"/>
  <c r="X725" i="88" s="1"/>
  <c r="X718" i="88" s="1"/>
  <c r="X705" i="88"/>
  <c r="X704" i="88"/>
  <c r="Y703" i="88"/>
  <c r="Y711" i="88" s="1"/>
  <c r="Y712" i="88" s="1"/>
  <c r="X721" i="88"/>
  <c r="X722" i="88"/>
  <c r="W1058" i="88"/>
  <c r="W724" i="88"/>
  <c r="W723" i="88"/>
  <c r="AC1058" i="93" l="1"/>
  <c r="AC724" i="93"/>
  <c r="AC723" i="93"/>
  <c r="AC712" i="93"/>
  <c r="AC1056" i="93"/>
  <c r="AC1055" i="93"/>
  <c r="AD1054" i="93"/>
  <c r="AD722" i="93"/>
  <c r="AD717" i="93"/>
  <c r="AD725" i="93" s="1"/>
  <c r="AD718" i="93" s="1"/>
  <c r="AD721" i="93"/>
  <c r="AD711" i="93"/>
  <c r="AD705" i="93"/>
  <c r="AD704" i="93"/>
  <c r="AE703" i="93"/>
  <c r="AC720" i="93"/>
  <c r="W720" i="88"/>
  <c r="X1058" i="88"/>
  <c r="X723" i="88"/>
  <c r="X724" i="88"/>
  <c r="Y1054" i="88"/>
  <c r="Y1056" i="88" s="1"/>
  <c r="X1055" i="88"/>
  <c r="Y717" i="88"/>
  <c r="Y725" i="88" s="1"/>
  <c r="Y718" i="88" s="1"/>
  <c r="Y722" i="88"/>
  <c r="Y721" i="88"/>
  <c r="Y705" i="88"/>
  <c r="Z703" i="88"/>
  <c r="Z711" i="88" s="1"/>
  <c r="Z712" i="88" s="1"/>
  <c r="Y704" i="88"/>
  <c r="AD1058" i="93" l="1"/>
  <c r="AD723" i="93"/>
  <c r="AD712" i="93"/>
  <c r="AD724" i="93"/>
  <c r="AD1056" i="93"/>
  <c r="AD1055" i="93"/>
  <c r="AE1054" i="93"/>
  <c r="AE722" i="93"/>
  <c r="AE717" i="93"/>
  <c r="AE725" i="93" s="1"/>
  <c r="AE718" i="93" s="1"/>
  <c r="AE721" i="93"/>
  <c r="AE711" i="93"/>
  <c r="AE705" i="93"/>
  <c r="AE704" i="93"/>
  <c r="AF703" i="93"/>
  <c r="AD720" i="93"/>
  <c r="X720" i="88"/>
  <c r="Z721" i="88"/>
  <c r="Z722" i="88"/>
  <c r="Z705" i="88"/>
  <c r="Z704" i="88"/>
  <c r="AA703" i="88"/>
  <c r="AA711" i="88" s="1"/>
  <c r="AA712" i="88" s="1"/>
  <c r="Y1055" i="88"/>
  <c r="Z1054" i="88"/>
  <c r="Z1056" i="88" s="1"/>
  <c r="Y1058" i="88"/>
  <c r="Y723" i="88"/>
  <c r="Y724" i="88"/>
  <c r="AE1058" i="93" l="1"/>
  <c r="AE712" i="93"/>
  <c r="AE724" i="93"/>
  <c r="AE723" i="93"/>
  <c r="AE1056" i="93"/>
  <c r="AE1055" i="93"/>
  <c r="AF1054" i="93"/>
  <c r="AF721" i="93"/>
  <c r="AF711" i="93"/>
  <c r="AF722" i="93"/>
  <c r="AG722" i="93" s="1"/>
  <c r="AF705" i="93"/>
  <c r="AF704" i="93"/>
  <c r="AE720" i="93"/>
  <c r="Y720" i="88"/>
  <c r="AA721" i="88"/>
  <c r="AA722" i="88"/>
  <c r="AA705" i="88"/>
  <c r="AA704" i="88"/>
  <c r="AB703" i="88"/>
  <c r="AB711" i="88" s="1"/>
  <c r="AB712" i="88" s="1"/>
  <c r="Z1058" i="88"/>
  <c r="Z724" i="88"/>
  <c r="Z723" i="88"/>
  <c r="Z1055" i="88"/>
  <c r="AA1054" i="88"/>
  <c r="AA1056" i="88" s="1"/>
  <c r="AC654" i="93" l="1"/>
  <c r="AC662" i="93" s="1"/>
  <c r="AC655" i="93" s="1"/>
  <c r="H654" i="93"/>
  <c r="H662" i="93" s="1"/>
  <c r="H655" i="93" s="1"/>
  <c r="V654" i="93"/>
  <c r="V662" i="93" s="1"/>
  <c r="V655" i="93" s="1"/>
  <c r="O654" i="93"/>
  <c r="O662" i="93" s="1"/>
  <c r="O655" i="93" s="1"/>
  <c r="F717" i="93"/>
  <c r="F725" i="93" s="1"/>
  <c r="F718" i="93" s="1"/>
  <c r="M717" i="93"/>
  <c r="M725" i="93" s="1"/>
  <c r="M718" i="93" s="1"/>
  <c r="T717" i="93"/>
  <c r="T725" i="93" s="1"/>
  <c r="T718" i="93" s="1"/>
  <c r="AA717" i="93"/>
  <c r="AA725" i="93" s="1"/>
  <c r="AA718" i="93" s="1"/>
  <c r="AG703" i="93"/>
  <c r="AG705" i="93"/>
  <c r="AG721" i="93"/>
  <c r="AF717" i="93"/>
  <c r="AF725" i="93" s="1"/>
  <c r="AF718" i="93" s="1"/>
  <c r="AG718" i="93" s="1"/>
  <c r="AF1056" i="93"/>
  <c r="AF1055" i="93"/>
  <c r="AF1058" i="93"/>
  <c r="AG1058" i="93" s="1"/>
  <c r="AF712" i="93"/>
  <c r="AG712" i="93" s="1"/>
  <c r="AF724" i="93"/>
  <c r="AG724" i="93" s="1"/>
  <c r="AF723" i="93"/>
  <c r="AG723" i="93" s="1"/>
  <c r="AU16" i="93"/>
  <c r="AV16" i="93" s="1"/>
  <c r="AJ17" i="93" s="1"/>
  <c r="AU15" i="93"/>
  <c r="Z720" i="88"/>
  <c r="AA1055" i="88"/>
  <c r="AB1054" i="88"/>
  <c r="AB1056" i="88" s="1"/>
  <c r="AB722" i="88"/>
  <c r="AB721" i="88"/>
  <c r="AB717" i="88"/>
  <c r="AB725" i="88" s="1"/>
  <c r="AB718" i="88" s="1"/>
  <c r="AB705" i="88"/>
  <c r="AC703" i="88"/>
  <c r="AC711" i="88" s="1"/>
  <c r="AC712" i="88" s="1"/>
  <c r="AB704" i="88"/>
  <c r="AA1058" i="88"/>
  <c r="AA723" i="88"/>
  <c r="AA724" i="88"/>
  <c r="C742" i="93" l="1"/>
  <c r="C679" i="93"/>
  <c r="C616" i="93"/>
  <c r="C553" i="93"/>
  <c r="C490" i="93"/>
  <c r="C427" i="93"/>
  <c r="C301" i="93"/>
  <c r="C238" i="93"/>
  <c r="C364" i="93"/>
  <c r="C175" i="93"/>
  <c r="C112" i="93"/>
  <c r="C49" i="93"/>
  <c r="AC742" i="93"/>
  <c r="AC679" i="93"/>
  <c r="AC616" i="93"/>
  <c r="AC553" i="93"/>
  <c r="AC490" i="93"/>
  <c r="AC427" i="93"/>
  <c r="AC364" i="93"/>
  <c r="AC301" i="93"/>
  <c r="AC238" i="93"/>
  <c r="AC175" i="93"/>
  <c r="AC112" i="93"/>
  <c r="AC49" i="93"/>
  <c r="AV15" i="93"/>
  <c r="AC737" i="93"/>
  <c r="AC674" i="93"/>
  <c r="AC611" i="93"/>
  <c r="AC548" i="93"/>
  <c r="AC485" i="93"/>
  <c r="AC422" i="93"/>
  <c r="AC296" i="93"/>
  <c r="AC233" i="93"/>
  <c r="AC359" i="93"/>
  <c r="AC170" i="93"/>
  <c r="AC107" i="93"/>
  <c r="AC44" i="93"/>
  <c r="AF720" i="93"/>
  <c r="AG720" i="93" s="1"/>
  <c r="AU20" i="93" s="1"/>
  <c r="AG1056" i="93"/>
  <c r="AG1054" i="93"/>
  <c r="AG730" i="93"/>
  <c r="F702" i="93"/>
  <c r="F1053" i="93" s="1"/>
  <c r="AG655" i="93"/>
  <c r="AG728" i="93"/>
  <c r="AG729" i="93"/>
  <c r="AA720" i="88"/>
  <c r="AB724" i="88"/>
  <c r="AB1058" i="88"/>
  <c r="AB723" i="88"/>
  <c r="AB1055" i="88"/>
  <c r="AC1054" i="88"/>
  <c r="AC1056" i="88" s="1"/>
  <c r="AC721" i="88"/>
  <c r="AC705" i="88"/>
  <c r="AC704" i="88"/>
  <c r="AD703" i="88"/>
  <c r="AD711" i="88" s="1"/>
  <c r="AD712" i="88" s="1"/>
  <c r="AC722" i="88"/>
  <c r="AE611" i="93" l="1"/>
  <c r="AA737" i="93"/>
  <c r="AA674" i="93"/>
  <c r="AE674" i="93" s="1"/>
  <c r="AA611" i="93"/>
  <c r="AA548" i="93"/>
  <c r="AE548" i="93" s="1"/>
  <c r="AA485" i="93"/>
  <c r="AA422" i="93"/>
  <c r="AE422" i="93" s="1"/>
  <c r="AA359" i="93"/>
  <c r="AA296" i="93"/>
  <c r="AE296" i="93" s="1"/>
  <c r="AA170" i="93"/>
  <c r="AA107" i="93"/>
  <c r="AE107" i="93" s="1"/>
  <c r="AA44" i="93"/>
  <c r="AA233" i="93"/>
  <c r="AG666" i="93"/>
  <c r="F639" i="93"/>
  <c r="F1030" i="93" s="1"/>
  <c r="AE170" i="93"/>
  <c r="AE737" i="93"/>
  <c r="AC738" i="93"/>
  <c r="AC675" i="93"/>
  <c r="AC612" i="93"/>
  <c r="AE612" i="93" s="1"/>
  <c r="AC549" i="93"/>
  <c r="AE549" i="93" s="1"/>
  <c r="AC486" i="93"/>
  <c r="AE486" i="93" s="1"/>
  <c r="AC423" i="93"/>
  <c r="AE423" i="93" s="1"/>
  <c r="AC360" i="93"/>
  <c r="AE360" i="93" s="1"/>
  <c r="AC297" i="93"/>
  <c r="AE297" i="93" s="1"/>
  <c r="AC234" i="93"/>
  <c r="AE234" i="93" s="1"/>
  <c r="AC171" i="93"/>
  <c r="AE171" i="93" s="1"/>
  <c r="AC108" i="93"/>
  <c r="AE108" i="93" s="1"/>
  <c r="AC45" i="93"/>
  <c r="AE45" i="93" s="1"/>
  <c r="AV20" i="93"/>
  <c r="AE359" i="93"/>
  <c r="AE485" i="93"/>
  <c r="AC756" i="93"/>
  <c r="AG731" i="93"/>
  <c r="AC693" i="93"/>
  <c r="AC630" i="93"/>
  <c r="AC567" i="93"/>
  <c r="AC504" i="93"/>
  <c r="AC441" i="93"/>
  <c r="AC378" i="93"/>
  <c r="AC315" i="93"/>
  <c r="AC252" i="93"/>
  <c r="AC189" i="93"/>
  <c r="AC126" i="93"/>
  <c r="AC63" i="93"/>
  <c r="AC734" i="93"/>
  <c r="AC671" i="93"/>
  <c r="AC608" i="93"/>
  <c r="AE608" i="93" s="1"/>
  <c r="AC545" i="93"/>
  <c r="AE545" i="93" s="1"/>
  <c r="AC482" i="93"/>
  <c r="AE482" i="93" s="1"/>
  <c r="AC419" i="93"/>
  <c r="AE419" i="93" s="1"/>
  <c r="AC356" i="93"/>
  <c r="AE356" i="93" s="1"/>
  <c r="AC293" i="93"/>
  <c r="AE293" i="93" s="1"/>
  <c r="AC230" i="93"/>
  <c r="AE230" i="93" s="1"/>
  <c r="AC167" i="93"/>
  <c r="AE167" i="93" s="1"/>
  <c r="AC104" i="93"/>
  <c r="AE104" i="93" s="1"/>
  <c r="AC41" i="93"/>
  <c r="AE41" i="93" s="1"/>
  <c r="AE44" i="93"/>
  <c r="AE233" i="93"/>
  <c r="AE742" i="93"/>
  <c r="AE679" i="93"/>
  <c r="AE616" i="93"/>
  <c r="AE553" i="93"/>
  <c r="AE490" i="93"/>
  <c r="AE427" i="93"/>
  <c r="AE364" i="93"/>
  <c r="AE301" i="93"/>
  <c r="AE238" i="93"/>
  <c r="AE175" i="93"/>
  <c r="AE112" i="93"/>
  <c r="AE49" i="93"/>
  <c r="AB720" i="88"/>
  <c r="AD722" i="88"/>
  <c r="AD705" i="88"/>
  <c r="AD704" i="88"/>
  <c r="AE703" i="88"/>
  <c r="AE711" i="88" s="1"/>
  <c r="AE712" i="88" s="1"/>
  <c r="AD721" i="88"/>
  <c r="AC1058" i="88"/>
  <c r="AC724" i="88"/>
  <c r="AC723" i="88"/>
  <c r="AC1055" i="88"/>
  <c r="AD1054" i="88"/>
  <c r="AD1056" i="88" s="1"/>
  <c r="AG668" i="93" l="1"/>
  <c r="AA756" i="93"/>
  <c r="AA693" i="93"/>
  <c r="AA630" i="93"/>
  <c r="AA567" i="93"/>
  <c r="AA504" i="93"/>
  <c r="AA441" i="93"/>
  <c r="AA378" i="93"/>
  <c r="AA315" i="93"/>
  <c r="AA252" i="93"/>
  <c r="AA189" i="93"/>
  <c r="AA126" i="93"/>
  <c r="AA63" i="93"/>
  <c r="AE63" i="93" s="1"/>
  <c r="AE734" i="93"/>
  <c r="AE671" i="93"/>
  <c r="AE738" i="93"/>
  <c r="AE675" i="93"/>
  <c r="AC190" i="93"/>
  <c r="AC64" i="93"/>
  <c r="AC720" i="88"/>
  <c r="AD1058" i="88"/>
  <c r="AD723" i="88"/>
  <c r="AD724" i="88"/>
  <c r="AD1055" i="88"/>
  <c r="AE1054" i="88"/>
  <c r="AE1056" i="88" s="1"/>
  <c r="AE722" i="88"/>
  <c r="AE705" i="88"/>
  <c r="AE704" i="88"/>
  <c r="AF703" i="88"/>
  <c r="AF711" i="88" s="1"/>
  <c r="AF712" i="88" s="1"/>
  <c r="AE717" i="88"/>
  <c r="AE725" i="88" s="1"/>
  <c r="AE718" i="88" s="1"/>
  <c r="AE721" i="88"/>
  <c r="AE756" i="93" l="1"/>
  <c r="AE567" i="93"/>
  <c r="AE504" i="93"/>
  <c r="AC757" i="93"/>
  <c r="AC694" i="93"/>
  <c r="AC631" i="93"/>
  <c r="AC568" i="93"/>
  <c r="AC505" i="93"/>
  <c r="AC442" i="93"/>
  <c r="AC379" i="93"/>
  <c r="AC316" i="93"/>
  <c r="AC253" i="93"/>
  <c r="AC127" i="93"/>
  <c r="AE630" i="93"/>
  <c r="AE126" i="93"/>
  <c r="AE189" i="93"/>
  <c r="AE378" i="93"/>
  <c r="AE252" i="93"/>
  <c r="AE693" i="93"/>
  <c r="AA190" i="93"/>
  <c r="AA64" i="93"/>
  <c r="AE441" i="93"/>
  <c r="AE315" i="93"/>
  <c r="AD720" i="88"/>
  <c r="AD717" i="88"/>
  <c r="AD725" i="88" s="1"/>
  <c r="AD718" i="88" s="1"/>
  <c r="AF705" i="88"/>
  <c r="AF704" i="88"/>
  <c r="AF722" i="88"/>
  <c r="AG722" i="88" s="1"/>
  <c r="AF721" i="88"/>
  <c r="AE1058" i="88"/>
  <c r="AE723" i="88"/>
  <c r="AE724" i="88"/>
  <c r="AE1055" i="88"/>
  <c r="AF1054" i="88"/>
  <c r="AF1056" i="88" s="1"/>
  <c r="G654" i="88" l="1"/>
  <c r="G662" i="88" s="1"/>
  <c r="G655" i="88" s="1"/>
  <c r="AB654" i="88"/>
  <c r="AB662" i="88" s="1"/>
  <c r="AB655" i="88" s="1"/>
  <c r="U654" i="88"/>
  <c r="U662" i="88" s="1"/>
  <c r="U655" i="88" s="1"/>
  <c r="N654" i="88"/>
  <c r="N662" i="88" s="1"/>
  <c r="N655" i="88" s="1"/>
  <c r="E717" i="88"/>
  <c r="E725" i="88" s="1"/>
  <c r="E718" i="88" s="1"/>
  <c r="L717" i="88"/>
  <c r="L725" i="88" s="1"/>
  <c r="L718" i="88" s="1"/>
  <c r="S717" i="88"/>
  <c r="S725" i="88" s="1"/>
  <c r="S718" i="88" s="1"/>
  <c r="Z717" i="88"/>
  <c r="Z725" i="88" s="1"/>
  <c r="Z718" i="88" s="1"/>
  <c r="AA757" i="93"/>
  <c r="AA694" i="93"/>
  <c r="AA568" i="93"/>
  <c r="AA631" i="93"/>
  <c r="AA505" i="93"/>
  <c r="AA442" i="93"/>
  <c r="AA379" i="93"/>
  <c r="AA316" i="93"/>
  <c r="AA253" i="93"/>
  <c r="AA127" i="93"/>
  <c r="AA65" i="93"/>
  <c r="AE64" i="93"/>
  <c r="AE190" i="93"/>
  <c r="AC65" i="93"/>
  <c r="AC654" i="88"/>
  <c r="AC662" i="88" s="1"/>
  <c r="AC655" i="88" s="1"/>
  <c r="V654" i="88"/>
  <c r="V662" i="88" s="1"/>
  <c r="V655" i="88" s="1"/>
  <c r="O654" i="88"/>
  <c r="O662" i="88" s="1"/>
  <c r="O655" i="88" s="1"/>
  <c r="H654" i="88"/>
  <c r="H662" i="88" s="1"/>
  <c r="H655" i="88" s="1"/>
  <c r="F717" i="88"/>
  <c r="F725" i="88" s="1"/>
  <c r="F718" i="88" s="1"/>
  <c r="M717" i="88"/>
  <c r="M725" i="88" s="1"/>
  <c r="M718" i="88" s="1"/>
  <c r="T717" i="88"/>
  <c r="T725" i="88" s="1"/>
  <c r="T718" i="88" s="1"/>
  <c r="AA717" i="88"/>
  <c r="AA725" i="88" s="1"/>
  <c r="AA718" i="88" s="1"/>
  <c r="AE720" i="88"/>
  <c r="AE654" i="88"/>
  <c r="AE662" i="88" s="1"/>
  <c r="AE655" i="88" s="1"/>
  <c r="Q654" i="88"/>
  <c r="Q662" i="88" s="1"/>
  <c r="Q655" i="88" s="1"/>
  <c r="C654" i="88"/>
  <c r="C662" i="88" s="1"/>
  <c r="C655" i="88" s="1"/>
  <c r="X654" i="88"/>
  <c r="X662" i="88" s="1"/>
  <c r="X655" i="88" s="1"/>
  <c r="J654" i="88"/>
  <c r="J662" i="88" s="1"/>
  <c r="J655" i="88" s="1"/>
  <c r="H717" i="88"/>
  <c r="H725" i="88" s="1"/>
  <c r="H718" i="88" s="1"/>
  <c r="O717" i="88"/>
  <c r="O725" i="88" s="1"/>
  <c r="O718" i="88" s="1"/>
  <c r="V717" i="88"/>
  <c r="V725" i="88" s="1"/>
  <c r="V718" i="88" s="1"/>
  <c r="AC717" i="88"/>
  <c r="AC725" i="88" s="1"/>
  <c r="AC718" i="88" s="1"/>
  <c r="AG721" i="88"/>
  <c r="AF1055" i="88"/>
  <c r="Y654" i="88"/>
  <c r="Y662" i="88" s="1"/>
  <c r="Y655" i="88" s="1"/>
  <c r="D654" i="88"/>
  <c r="D662" i="88" s="1"/>
  <c r="D655" i="88" s="1"/>
  <c r="K654" i="88"/>
  <c r="K662" i="88" s="1"/>
  <c r="K655" i="88" s="1"/>
  <c r="R654" i="88"/>
  <c r="R662" i="88" s="1"/>
  <c r="R655" i="88" s="1"/>
  <c r="B717" i="88"/>
  <c r="B725" i="88" s="1"/>
  <c r="B718" i="88" s="1"/>
  <c r="I717" i="88"/>
  <c r="I725" i="88" s="1"/>
  <c r="I718" i="88" s="1"/>
  <c r="P717" i="88"/>
  <c r="P725" i="88" s="1"/>
  <c r="P718" i="88" s="1"/>
  <c r="W717" i="88"/>
  <c r="W725" i="88" s="1"/>
  <c r="W718" i="88" s="1"/>
  <c r="AF717" i="88"/>
  <c r="AF725" i="88" s="1"/>
  <c r="AF718" i="88" s="1"/>
  <c r="AG705" i="88"/>
  <c r="AG703" i="88"/>
  <c r="AF1058" i="88"/>
  <c r="AG1058" i="88" s="1"/>
  <c r="AG712" i="88"/>
  <c r="AF724" i="88"/>
  <c r="AG724" i="88" s="1"/>
  <c r="AF723" i="88"/>
  <c r="AG723" i="88" s="1"/>
  <c r="AU15" i="88"/>
  <c r="AU16" i="88"/>
  <c r="AV16" i="88" s="1"/>
  <c r="AJ17" i="88" s="1"/>
  <c r="AE757" i="93" l="1"/>
  <c r="D701" i="93"/>
  <c r="AE694" i="93"/>
  <c r="D638" i="93"/>
  <c r="AE631" i="93"/>
  <c r="D575" i="93"/>
  <c r="AE568" i="93"/>
  <c r="D512" i="93"/>
  <c r="AE505" i="93"/>
  <c r="D449" i="93"/>
  <c r="AE442" i="93"/>
  <c r="D386" i="93"/>
  <c r="AE379" i="93"/>
  <c r="D323" i="93"/>
  <c r="AE316" i="93"/>
  <c r="D260" i="93"/>
  <c r="AE253" i="93"/>
  <c r="D197" i="93"/>
  <c r="D134" i="93"/>
  <c r="AE127" i="93"/>
  <c r="D71" i="93"/>
  <c r="D5" i="93"/>
  <c r="H798" i="93" s="1"/>
  <c r="AA758" i="93"/>
  <c r="AA695" i="93"/>
  <c r="AA632" i="93"/>
  <c r="AA569" i="93"/>
  <c r="AA506" i="93"/>
  <c r="AA443" i="93"/>
  <c r="AA380" i="93"/>
  <c r="AA317" i="93"/>
  <c r="AA254" i="93"/>
  <c r="AA191" i="93"/>
  <c r="AA128" i="93"/>
  <c r="AC758" i="93"/>
  <c r="AC632" i="93"/>
  <c r="AC695" i="93"/>
  <c r="AC569" i="93"/>
  <c r="AC506" i="93"/>
  <c r="AC443" i="93"/>
  <c r="AC380" i="93"/>
  <c r="AC317" i="93"/>
  <c r="AC254" i="93"/>
  <c r="AC191" i="93"/>
  <c r="AC128" i="93"/>
  <c r="AG730" i="88"/>
  <c r="AG655" i="88"/>
  <c r="C742" i="88"/>
  <c r="C679" i="88"/>
  <c r="C616" i="88"/>
  <c r="C553" i="88"/>
  <c r="C427" i="88"/>
  <c r="C490" i="88"/>
  <c r="C301" i="88"/>
  <c r="C364" i="88"/>
  <c r="C238" i="88"/>
  <c r="C112" i="88"/>
  <c r="C175" i="88"/>
  <c r="C49" i="88"/>
  <c r="AC679" i="88"/>
  <c r="AC742" i="88"/>
  <c r="AC616" i="88"/>
  <c r="AC553" i="88"/>
  <c r="AC490" i="88"/>
  <c r="AC364" i="88"/>
  <c r="AC427" i="88"/>
  <c r="AC301" i="88"/>
  <c r="AC175" i="88"/>
  <c r="AC238" i="88"/>
  <c r="AC112" i="88"/>
  <c r="AC49" i="88"/>
  <c r="AV15" i="88"/>
  <c r="AG1056" i="88"/>
  <c r="AG1054" i="88"/>
  <c r="AG728" i="88"/>
  <c r="AG718" i="88"/>
  <c r="AF720" i="88"/>
  <c r="AG720" i="88" s="1"/>
  <c r="AU20" i="88" s="1"/>
  <c r="AG729" i="88" l="1"/>
  <c r="AC693" i="88" s="1"/>
  <c r="AA737" i="88"/>
  <c r="AA674" i="88"/>
  <c r="AA611" i="88"/>
  <c r="AA548" i="88"/>
  <c r="AA485" i="88"/>
  <c r="AA422" i="88"/>
  <c r="AA359" i="88"/>
  <c r="AA296" i="88"/>
  <c r="AA170" i="88"/>
  <c r="AA107" i="88"/>
  <c r="AA44" i="88"/>
  <c r="AA233" i="88"/>
  <c r="F639" i="88"/>
  <c r="F1030" i="88" s="1"/>
  <c r="AG666" i="88"/>
  <c r="AE679" i="88"/>
  <c r="AE742" i="88"/>
  <c r="AE553" i="88"/>
  <c r="AE616" i="88"/>
  <c r="AE490" i="88"/>
  <c r="AE427" i="88"/>
  <c r="AE301" i="88"/>
  <c r="AE364" i="88"/>
  <c r="AE175" i="88"/>
  <c r="AE238" i="88"/>
  <c r="AE49" i="88"/>
  <c r="AE112" i="88"/>
  <c r="AC675" i="88"/>
  <c r="AC738" i="88"/>
  <c r="AC612" i="88"/>
  <c r="AE612" i="88" s="1"/>
  <c r="AC549" i="88"/>
  <c r="AE549" i="88" s="1"/>
  <c r="AC486" i="88"/>
  <c r="AE486" i="88" s="1"/>
  <c r="AC423" i="88"/>
  <c r="AE423" i="88" s="1"/>
  <c r="AC360" i="88"/>
  <c r="AE360" i="88" s="1"/>
  <c r="AC297" i="88"/>
  <c r="AE297" i="88" s="1"/>
  <c r="AC171" i="88"/>
  <c r="AE171" i="88" s="1"/>
  <c r="AC45" i="88"/>
  <c r="AE45" i="88" s="1"/>
  <c r="AC108" i="88"/>
  <c r="AE108" i="88" s="1"/>
  <c r="AC234" i="88"/>
  <c r="AE234" i="88" s="1"/>
  <c r="AV20" i="88"/>
  <c r="AC608" i="88"/>
  <c r="AE608" i="88" s="1"/>
  <c r="AC734" i="88"/>
  <c r="AC671" i="88"/>
  <c r="AC545" i="88"/>
  <c r="AE545" i="88" s="1"/>
  <c r="AC482" i="88"/>
  <c r="AE482" i="88" s="1"/>
  <c r="AC356" i="88"/>
  <c r="AE356" i="88" s="1"/>
  <c r="AC419" i="88"/>
  <c r="AE419" i="88" s="1"/>
  <c r="AC293" i="88"/>
  <c r="AE293" i="88" s="1"/>
  <c r="AC230" i="88"/>
  <c r="AE230" i="88" s="1"/>
  <c r="AC167" i="88"/>
  <c r="AE167" i="88" s="1"/>
  <c r="AC41" i="88"/>
  <c r="AE41" i="88" s="1"/>
  <c r="AC104" i="88"/>
  <c r="AE104" i="88" s="1"/>
  <c r="AC737" i="88"/>
  <c r="AC674" i="88"/>
  <c r="AC611" i="88"/>
  <c r="AC548" i="88"/>
  <c r="AC422" i="88"/>
  <c r="AC359" i="88"/>
  <c r="AC296" i="88"/>
  <c r="AC233" i="88"/>
  <c r="AC485" i="88"/>
  <c r="AC170" i="88"/>
  <c r="AC107" i="88"/>
  <c r="AC44" i="88"/>
  <c r="F702" i="88"/>
  <c r="F1053" i="88" s="1"/>
  <c r="AG731" i="88" l="1"/>
  <c r="AC190" i="88" s="1"/>
  <c r="AC756" i="88"/>
  <c r="AE170" i="88"/>
  <c r="AE44" i="88"/>
  <c r="AE107" i="88"/>
  <c r="AE611" i="88"/>
  <c r="AC126" i="88"/>
  <c r="AC315" i="88"/>
  <c r="AE548" i="88"/>
  <c r="AC378" i="88"/>
  <c r="AC252" i="88"/>
  <c r="AC504" i="88"/>
  <c r="AC441" i="88"/>
  <c r="AC63" i="88"/>
  <c r="AC630" i="88"/>
  <c r="AC189" i="88"/>
  <c r="AC567" i="88"/>
  <c r="AE422" i="88"/>
  <c r="AE233" i="88"/>
  <c r="AE738" i="88"/>
  <c r="AE675" i="88"/>
  <c r="AE296" i="88"/>
  <c r="AE734" i="88"/>
  <c r="AE671" i="88"/>
  <c r="AE359" i="88"/>
  <c r="AA756" i="88"/>
  <c r="AA693" i="88"/>
  <c r="AG668" i="88"/>
  <c r="AA630" i="88"/>
  <c r="AA567" i="88"/>
  <c r="AA504" i="88"/>
  <c r="AA315" i="88"/>
  <c r="AA378" i="88"/>
  <c r="AA441" i="88"/>
  <c r="AA189" i="88"/>
  <c r="AA252" i="88"/>
  <c r="AA126" i="88"/>
  <c r="AA63" i="88"/>
  <c r="AE674" i="88"/>
  <c r="AE737" i="88"/>
  <c r="AE485" i="88"/>
  <c r="AC64" i="88" l="1"/>
  <c r="AC694" i="88" s="1"/>
  <c r="AE252" i="88"/>
  <c r="AE315" i="88"/>
  <c r="AE378" i="88"/>
  <c r="AE567" i="88"/>
  <c r="AE504" i="88"/>
  <c r="AE756" i="88"/>
  <c r="AE693" i="88"/>
  <c r="AE126" i="88"/>
  <c r="AA190" i="88"/>
  <c r="AA64" i="88"/>
  <c r="AE441" i="88"/>
  <c r="AE189" i="88"/>
  <c r="AE63" i="88"/>
  <c r="AE630" i="88"/>
  <c r="AC757" i="88" l="1"/>
  <c r="AE190" i="88"/>
  <c r="AC127" i="88"/>
  <c r="AC316" i="88"/>
  <c r="AC379" i="88"/>
  <c r="AC505" i="88"/>
  <c r="AC442" i="88"/>
  <c r="AC568" i="88"/>
  <c r="AC631" i="88"/>
  <c r="AC253" i="88"/>
  <c r="AE64" i="88"/>
  <c r="AE757" i="88" s="1"/>
  <c r="AA757" i="88"/>
  <c r="AA694" i="88"/>
  <c r="AA631" i="88"/>
  <c r="AA568" i="88"/>
  <c r="AA505" i="88"/>
  <c r="AA442" i="88"/>
  <c r="AA379" i="88"/>
  <c r="AA316" i="88"/>
  <c r="AA253" i="88"/>
  <c r="AA127" i="88"/>
  <c r="AA65" i="88"/>
  <c r="AC65" i="88"/>
  <c r="AE127" i="88" l="1"/>
  <c r="D5" i="88"/>
  <c r="H798" i="88" s="1"/>
  <c r="D71" i="88"/>
  <c r="D323" i="88"/>
  <c r="D197" i="88"/>
  <c r="AE505" i="88"/>
  <c r="D260" i="88"/>
  <c r="AE253" i="88"/>
  <c r="D386" i="88"/>
  <c r="AE316" i="88"/>
  <c r="AE442" i="88"/>
  <c r="D449" i="88"/>
  <c r="AE568" i="88"/>
  <c r="D575" i="88"/>
  <c r="D638" i="88"/>
  <c r="D701" i="88"/>
  <c r="AE379" i="88"/>
  <c r="AE631" i="88"/>
  <c r="D134" i="88"/>
  <c r="D512" i="88"/>
  <c r="AE694" i="88"/>
  <c r="AC695" i="88"/>
  <c r="AC758" i="88"/>
  <c r="AC569" i="88"/>
  <c r="AC506" i="88"/>
  <c r="AC380" i="88"/>
  <c r="AC632" i="88"/>
  <c r="AC443" i="88"/>
  <c r="AC191" i="88"/>
  <c r="AC254" i="88"/>
  <c r="AC128" i="88"/>
  <c r="AC317" i="88"/>
  <c r="AA632" i="88"/>
  <c r="AA695" i="88"/>
  <c r="AA758" i="88"/>
  <c r="AA569" i="88"/>
  <c r="AA506" i="88"/>
  <c r="AA380" i="88"/>
  <c r="AA443" i="88"/>
  <c r="AA254" i="88"/>
  <c r="AA191" i="88"/>
  <c r="AA317" i="88"/>
  <c r="AA128" i="88"/>
</calcChain>
</file>

<file path=xl/sharedStrings.xml><?xml version="1.0" encoding="utf-8"?>
<sst xmlns="http://schemas.openxmlformats.org/spreadsheetml/2006/main" count="1144" uniqueCount="562">
  <si>
    <t>Mitarbeiter/In</t>
  </si>
  <si>
    <t>Fehlstunden</t>
  </si>
  <si>
    <t>Anstellung %</t>
  </si>
  <si>
    <t>im Januar</t>
  </si>
  <si>
    <t>Gelbe Felder müssen ausgefüllt werden (die übrigen werden automatisch berechnet)</t>
  </si>
  <si>
    <t>Tag</t>
  </si>
  <si>
    <t>Wochentotal</t>
  </si>
  <si>
    <t>Bemerkungen</t>
  </si>
  <si>
    <t>im Februar</t>
  </si>
  <si>
    <t>im März</t>
  </si>
  <si>
    <t>im April</t>
  </si>
  <si>
    <t>im Mai</t>
  </si>
  <si>
    <t>im Juni</t>
  </si>
  <si>
    <t>im Juli</t>
  </si>
  <si>
    <t>im August</t>
  </si>
  <si>
    <t>im September</t>
  </si>
  <si>
    <t>im Oktober</t>
  </si>
  <si>
    <t>im November</t>
  </si>
  <si>
    <t>im Dezember</t>
  </si>
  <si>
    <t>Std/Tag gemäss GAV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</si>
  <si>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</si>
  <si>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</si>
  <si>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</si>
  <si>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</si>
  <si>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</si>
  <si>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</si>
  <si>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</si>
  <si>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</si>
  <si>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</si>
  <si>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</si>
  <si>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</si>
  <si>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</si>
  <si>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Saldo Monat + / -</t>
  </si>
  <si>
    <t>Absenz in Std</t>
  </si>
  <si>
    <t>Total</t>
  </si>
  <si>
    <t>00.00-06.00h</t>
  </si>
  <si>
    <t>20.00-24.00h</t>
  </si>
  <si>
    <t>ft</t>
  </si>
  <si>
    <t>a</t>
  </si>
  <si>
    <t>f</t>
  </si>
  <si>
    <t>m</t>
  </si>
  <si>
    <t>s</t>
  </si>
  <si>
    <t>u</t>
  </si>
  <si>
    <t>Anzahl ft</t>
  </si>
  <si>
    <t>Meldung</t>
  </si>
  <si>
    <t>Sollstunden gemäss GAV</t>
  </si>
  <si>
    <t>Soll-Stunden</t>
  </si>
  <si>
    <t>k</t>
  </si>
  <si>
    <t>kj</t>
  </si>
  <si>
    <t>kv</t>
  </si>
  <si>
    <t>Sonntag Nacht</t>
  </si>
  <si>
    <t>Sonntag Tag</t>
  </si>
  <si>
    <t>Sonntag Tag Zuschlag</t>
  </si>
  <si>
    <t>Sonntag Nacht Zuschlag</t>
  </si>
  <si>
    <t>Zuschläge für ft-Tagarbeit</t>
  </si>
  <si>
    <t>Code</t>
  </si>
  <si>
    <t>Zuschläge für ft-Nachtarbeit</t>
  </si>
  <si>
    <t>Sollstunden</t>
  </si>
  <si>
    <t>06.00-20.00h</t>
  </si>
  <si>
    <t>2) 100% Zeitzuschlag für Nachtarbeit</t>
  </si>
  <si>
    <t>Feiertagzuschläge gemäss Anstellungsprozent</t>
  </si>
  <si>
    <t>Unproduktive Stunden (Feiertag, Absenzen)</t>
  </si>
  <si>
    <t>Produktive Stunden im Monat ohne Zeitzuschläge und Absenzen</t>
  </si>
  <si>
    <t>ft-Nazuschlag</t>
  </si>
  <si>
    <t>ft-Tazuschlag</t>
  </si>
  <si>
    <t>Produktive Stunden Nacht  20.00-06.00 Uhr</t>
  </si>
  <si>
    <t>Produktive Stunden Tag 06.00-20.00 Uhr</t>
  </si>
  <si>
    <t>3) 100% Zeitzuschlag für Sonn- und Feiertagsarbeit</t>
  </si>
  <si>
    <t>Berufsschule</t>
  </si>
  <si>
    <t>Ferienguthaben Vorjahr</t>
  </si>
  <si>
    <t>Ferien bezogen</t>
  </si>
  <si>
    <t>Ferienguthaben total</t>
  </si>
  <si>
    <t>Aktuelles Ferienguthaben</t>
  </si>
  <si>
    <t>bs</t>
  </si>
  <si>
    <t>Ferienguthaben laufendes Jahr</t>
  </si>
  <si>
    <t>Kurse</t>
  </si>
  <si>
    <t>ku</t>
  </si>
  <si>
    <t>Name</t>
  </si>
  <si>
    <t>Vorname</t>
  </si>
  <si>
    <t>Adresse</t>
  </si>
  <si>
    <t>PLZ</t>
  </si>
  <si>
    <t>Ort</t>
  </si>
  <si>
    <t>Nummer</t>
  </si>
  <si>
    <t>Muster</t>
  </si>
  <si>
    <t>Peter</t>
  </si>
  <si>
    <t>Mustergasse 550</t>
  </si>
  <si>
    <t>Telefon</t>
  </si>
  <si>
    <t>+41 00 000 00 00</t>
  </si>
  <si>
    <t>Aarau</t>
  </si>
  <si>
    <t>Muster Peter</t>
  </si>
  <si>
    <t>Gutschrift "ft"</t>
  </si>
  <si>
    <t>fe</t>
  </si>
  <si>
    <t>Stunden</t>
  </si>
  <si>
    <t>Eingabe der ausbezahlten Stunden Vorjahressaldo</t>
  </si>
  <si>
    <t>Eingabe der ausbezahlten Stunden laufendes Jahr (Überstunden)</t>
  </si>
  <si>
    <t>ka</t>
  </si>
  <si>
    <t>Kurzabeit, Schlechtwetterausfälle</t>
  </si>
  <si>
    <r>
      <t xml:space="preserve">Absenzen, Kurzabsenzen
</t>
    </r>
    <r>
      <rPr>
        <b/>
        <sz val="9"/>
        <rFont val="Arial"/>
        <family val="2"/>
      </rPr>
      <t>Art. 11 GAV</t>
    </r>
  </si>
  <si>
    <r>
      <t xml:space="preserve">Militär, Zivilschutz
</t>
    </r>
    <r>
      <rPr>
        <b/>
        <sz val="9"/>
        <rFont val="Arial"/>
        <family val="2"/>
      </rPr>
      <t>Art. 16 GAV</t>
    </r>
  </si>
  <si>
    <r>
      <t xml:space="preserve">Schwanger-/Mutterschaft
</t>
    </r>
    <r>
      <rPr>
        <b/>
        <sz val="9"/>
        <rFont val="Arial"/>
        <family val="2"/>
      </rPr>
      <t>Art. 15 GAV</t>
    </r>
  </si>
  <si>
    <t>Unproduktive Stunden</t>
  </si>
  <si>
    <t xml:space="preserve">   Absenzen, Kurzabsenzen Art. 11 GAV</t>
  </si>
  <si>
    <t xml:space="preserve">   Ferien Art. 12.1 GAV</t>
  </si>
  <si>
    <t xml:space="preserve">   Feiertage Art. 12.2 GAV</t>
  </si>
  <si>
    <t xml:space="preserve">   Krankheit Art. 13 GAV</t>
  </si>
  <si>
    <t xml:space="preserve">   Unfall Art. 14 GAV</t>
  </si>
  <si>
    <t xml:space="preserve">   Schwangerschaft/Mutterschaft Art. 15 GAV</t>
  </si>
  <si>
    <t xml:space="preserve">   Militär/Beförderung/Zivilschutz Art. 16 GAV</t>
  </si>
  <si>
    <t xml:space="preserve">   Kurzarbeit und Schlechtwetterausfälle</t>
  </si>
  <si>
    <t xml:space="preserve">   Berufsschule</t>
  </si>
  <si>
    <t xml:space="preserve">   Kurse</t>
  </si>
  <si>
    <t>Bez VoJa</t>
  </si>
  <si>
    <t>Bez LaJa</t>
  </si>
  <si>
    <r>
      <t xml:space="preserve">Fehlstunden zur Information </t>
    </r>
    <r>
      <rPr>
        <b/>
        <sz val="9"/>
        <rFont val="Arial"/>
        <family val="2"/>
      </rPr>
      <t>ohne Berechnung</t>
    </r>
    <r>
      <rPr>
        <sz val="9"/>
        <rFont val="Arial"/>
        <family val="2"/>
      </rPr>
      <t xml:space="preserve"> in der Zusammenfassung</t>
    </r>
  </si>
  <si>
    <t>Max. Std / Woche gemäss GAV</t>
  </si>
  <si>
    <t>Total  gearbeitete Std. im Monat mit Zeitzuschlägen und Absenzen abz. ausbezahlte Stunden</t>
  </si>
  <si>
    <t>Jahr</t>
  </si>
  <si>
    <t>Zusammenstellung</t>
  </si>
  <si>
    <t>Nacht-, Sonn-, Feiertagsarbeit</t>
  </si>
  <si>
    <t>Produktive Stunden</t>
  </si>
  <si>
    <t>Stunden Vorjahressaldo</t>
  </si>
  <si>
    <t>Differenz</t>
  </si>
  <si>
    <t>Stunden laufendes Jahr</t>
  </si>
  <si>
    <t>Stunden produktiv und unproduktiv</t>
  </si>
  <si>
    <t>Ferienkontrolle</t>
  </si>
  <si>
    <t>Kompensations-Std</t>
  </si>
  <si>
    <t>Zeitzuschläge</t>
  </si>
  <si>
    <t>Vergleich</t>
  </si>
  <si>
    <t>aus Nacht-, Sonn-, Feiertagsarbeiten</t>
  </si>
  <si>
    <t>aus Vorjahr</t>
  </si>
  <si>
    <t>aus laufendem Jahr (Kontrolle)</t>
  </si>
  <si>
    <t>nach Kompensation und Auszahlung</t>
  </si>
  <si>
    <t>laufendes Jahr (Kontrolle)</t>
  </si>
  <si>
    <t>Ferienguthaben nach 
Art. 12.1 GAV</t>
  </si>
  <si>
    <t>Vergleich im Monat gearbeitete Std. inkl. Zeitzuschläge minus Zahlung Vorjahr zu Soll-Stunden + / -</t>
  </si>
  <si>
    <t>Total inkl. Zeitzuschläge</t>
  </si>
  <si>
    <t>aus Wochentotal</t>
  </si>
  <si>
    <r>
      <t xml:space="preserve">Ferien </t>
    </r>
    <r>
      <rPr>
        <b/>
        <sz val="9"/>
        <rFont val="Arial"/>
        <family val="2"/>
      </rPr>
      <t>Art. 12.1. GAV</t>
    </r>
  </si>
  <si>
    <r>
      <t xml:space="preserve">Krankheit </t>
    </r>
    <r>
      <rPr>
        <b/>
        <sz val="9"/>
        <rFont val="Arial"/>
        <family val="2"/>
      </rPr>
      <t>Art. 13 GAV</t>
    </r>
  </si>
  <si>
    <r>
      <t xml:space="preserve">Unfall </t>
    </r>
    <r>
      <rPr>
        <b/>
        <sz val="9"/>
        <rFont val="Arial"/>
        <family val="2"/>
      </rPr>
      <t>Art. 14 GAV</t>
    </r>
  </si>
  <si>
    <t>Kompensation laufendes Jahr siehe  Zusammenfassung</t>
  </si>
  <si>
    <r>
      <t xml:space="preserve">Kompensation Vorjahressaldo für </t>
    </r>
    <r>
      <rPr>
        <b/>
        <sz val="9"/>
        <rFont val="Arial"/>
        <family val="2"/>
      </rPr>
      <t>Abrechnung</t>
    </r>
    <r>
      <rPr>
        <sz val="9"/>
        <rFont val="Arial"/>
        <family val="2"/>
      </rPr>
      <t xml:space="preserve"> in der Zusammenfassung</t>
    </r>
  </si>
  <si>
    <t>Stunden zu Soll-Stunden (inkl. allfälli-
ge Minusstunden Vorjahr)</t>
  </si>
  <si>
    <t>Kalenderwoche</t>
  </si>
  <si>
    <t>Schaljahr j/n</t>
  </si>
  <si>
    <t>max. Std/Woche gem. GAV</t>
  </si>
  <si>
    <t>Std/Tag gem. GAV</t>
  </si>
  <si>
    <t>Jahresbruttosollstunden</t>
  </si>
  <si>
    <t>1.Tag des Jahes</t>
  </si>
  <si>
    <t>letzter Tag des Jahres</t>
  </si>
  <si>
    <t>Anz. Wochentage</t>
  </si>
  <si>
    <t>% Nachzuschlag</t>
  </si>
  <si>
    <t>% Sonn- &amp; Feiertagszuschlag</t>
  </si>
  <si>
    <t>% Wochenzuschlag</t>
  </si>
  <si>
    <t>Ausahlung mit Zuschlag (max. Std)</t>
  </si>
  <si>
    <t>Memo =&gt;</t>
  </si>
  <si>
    <t>formel</t>
  </si>
  <si>
    <t>eingabe</t>
  </si>
  <si>
    <t>Saldo für das Jahr</t>
  </si>
  <si>
    <t>Arbeitstage (Jahr)</t>
  </si>
  <si>
    <t>Zuschlag  blind (Wochentotal)</t>
  </si>
  <si>
    <t>Tagestotal</t>
  </si>
  <si>
    <t>Schaltjahr (j/n)</t>
  </si>
  <si>
    <t>Monatsübergang</t>
  </si>
  <si>
    <t>DE</t>
  </si>
  <si>
    <t>FR</t>
  </si>
  <si>
    <t>IT</t>
  </si>
  <si>
    <t>EN</t>
  </si>
  <si>
    <t>Produktivstunden</t>
  </si>
  <si>
    <t>Absenzen</t>
  </si>
  <si>
    <t>Testbereich Absenzen</t>
  </si>
  <si>
    <t>Code für Max-Wert</t>
  </si>
  <si>
    <t>Ferien [f]</t>
  </si>
  <si>
    <t>Kompensation (Vorjahr) [kv]</t>
  </si>
  <si>
    <t>Kompensation (laufend) [kj]</t>
  </si>
  <si>
    <t>Absenzen, Kurzabsenzen [a]</t>
  </si>
  <si>
    <t>Krankheit [k]</t>
  </si>
  <si>
    <t>Unfall [u]</t>
  </si>
  <si>
    <t>Schwangerschaft/Mutterschaft [s]</t>
  </si>
  <si>
    <t>Militär/Beförderung/Zivilschutz [m]</t>
  </si>
  <si>
    <t>Berufsschule [bs]</t>
  </si>
  <si>
    <t>Kurse [ku]</t>
  </si>
  <si>
    <t>Kurzarbeit und Schlechtwetter [ka]</t>
  </si>
  <si>
    <t>Fehlstunden (unbezahlt) [fe]</t>
  </si>
  <si>
    <t>Feiertage [ft]</t>
  </si>
  <si>
    <t>.</t>
  </si>
  <si>
    <t>Jahressaldo</t>
  </si>
  <si>
    <t>Meldungen &amp; Beschriftungen</t>
  </si>
  <si>
    <t>Dargestellt</t>
  </si>
  <si>
    <t xml:space="preserve">
Den gewünschten Monat mit einem Klick
wählen (gehe zu)
Den gewünschten Monat mit einem Klick
in die Druckvorschau versetzen (für Druck)</t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</si>
  <si>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</si>
  <si>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</si>
  <si>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</si>
  <si>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</si>
  <si>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</si>
  <si>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</si>
  <si>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</si>
  <si>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</si>
  <si>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</si>
  <si>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</si>
  <si>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</si>
  <si>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Kontrolle</t>
  </si>
  <si>
    <t>Contrôle</t>
  </si>
  <si>
    <t>Janvier</t>
  </si>
  <si>
    <t>Février</t>
  </si>
  <si>
    <t>Mars</t>
  </si>
  <si>
    <t>Index</t>
  </si>
  <si>
    <t xml:space="preserve">Achtung: </t>
  </si>
  <si>
    <t>lange Texte sind jeweils manuell einzusetzen</t>
  </si>
  <si>
    <t>gewählte 
Sprache</t>
  </si>
  <si>
    <t>Saldo Vorjahresstunden (+)</t>
  </si>
  <si>
    <t>Saldo Vorjahresstunden (-)</t>
  </si>
  <si>
    <t>Feiertag "ft"</t>
  </si>
  <si>
    <t>Zeitzuschlag 1)</t>
  </si>
  <si>
    <t>Zeitzuschlag 2)</t>
  </si>
  <si>
    <t>Zeitzuschlag 3)</t>
  </si>
  <si>
    <t>06.00 - 20.00 Uhr</t>
  </si>
  <si>
    <t>Auszahlung</t>
  </si>
  <si>
    <t>Nom/Prénom</t>
  </si>
  <si>
    <t>Modèle Pierre</t>
  </si>
  <si>
    <t>Emploi %</t>
  </si>
  <si>
    <t>Solde année en cours</t>
  </si>
  <si>
    <t>Solde année passée (+)</t>
  </si>
  <si>
    <t>Solde année passée (-)</t>
  </si>
  <si>
    <t>Solde vacances année passée</t>
  </si>
  <si>
    <t>Vacances selon art. 12.1. CCT</t>
  </si>
  <si>
    <t>SMGV</t>
  </si>
  <si>
    <t>GAV</t>
  </si>
  <si>
    <t>CCT</t>
  </si>
  <si>
    <t>Heures</t>
  </si>
  <si>
    <t>Solde mois + / -</t>
  </si>
  <si>
    <t>ASEPP</t>
  </si>
  <si>
    <t>Jour</t>
  </si>
  <si>
    <t>Théorique sel. CCT</t>
  </si>
  <si>
    <t>Absences</t>
  </si>
  <si>
    <t>00h00-06h00 1)</t>
  </si>
  <si>
    <t>06h00-20h00 2)</t>
  </si>
  <si>
    <t>20h00-24h00 3)</t>
  </si>
  <si>
    <t xml:space="preserve">A r b e i t s z e i t k o n t r o l l e </t>
  </si>
  <si>
    <t xml:space="preserve">Contrôle des heures de travail </t>
  </si>
  <si>
    <t>Juin</t>
  </si>
  <si>
    <t>Juillet</t>
  </si>
  <si>
    <t>Août</t>
  </si>
  <si>
    <t>Septembre</t>
  </si>
  <si>
    <t>Octobre</t>
  </si>
  <si>
    <t>Novembre</t>
  </si>
  <si>
    <t>Décembre</t>
  </si>
  <si>
    <t>Annulation de la sélection</t>
  </si>
  <si>
    <t>Druckvorschau aufheben</t>
  </si>
  <si>
    <t xml:space="preserve"> = </t>
  </si>
  <si>
    <t>Les cases marquées en jaune doivent être remplies (les autres seront calculées automatiquement)</t>
  </si>
  <si>
    <t>[$-409]</t>
  </si>
  <si>
    <t>[$-807]</t>
  </si>
  <si>
    <t>[$-40C]</t>
  </si>
  <si>
    <t>[$-410]</t>
  </si>
  <si>
    <t>Tage</t>
  </si>
  <si>
    <t>Jours</t>
  </si>
  <si>
    <t>Jours fériés "jf"</t>
  </si>
  <si>
    <t>Majoration  "jf"</t>
  </si>
  <si>
    <t>Majorations temp. 1)</t>
  </si>
  <si>
    <t>Majorations temp. 2)</t>
  </si>
  <si>
    <t>Majorations temp. 3)</t>
  </si>
  <si>
    <t>1)   25% Zeitzuschlag für Überschreitung Wochentotal</t>
  </si>
  <si>
    <t>Total hebdomadaire</t>
  </si>
  <si>
    <t>2) 100% majoration temporelle pour travail de nuit</t>
  </si>
  <si>
    <t>3) 100% majoration temporelle pour travail du dimanche et jour férié</t>
  </si>
  <si>
    <t>Saisie des heures payées l'année passée</t>
  </si>
  <si>
    <t>Saisie des heures payées exercice en cours (heures supplémentaires)</t>
  </si>
  <si>
    <t>Année</t>
  </si>
  <si>
    <t>Résumé</t>
  </si>
  <si>
    <t>Heures théoriques selon CCT</t>
  </si>
  <si>
    <t>Total heures productives</t>
  </si>
  <si>
    <t>06.00 - 20.00 h</t>
  </si>
  <si>
    <t>nuit, dimanche et jour férié</t>
  </si>
  <si>
    <t>Majorations temporelles</t>
  </si>
  <si>
    <t>total hebdomadaire</t>
  </si>
  <si>
    <t>Heures inproductives</t>
  </si>
  <si>
    <t>ab</t>
  </si>
  <si>
    <t>va</t>
  </si>
  <si>
    <t>jf</t>
  </si>
  <si>
    <t>ma</t>
  </si>
  <si>
    <t>ac</t>
  </si>
  <si>
    <t>gm</t>
  </si>
  <si>
    <t>mi</t>
  </si>
  <si>
    <t>ch</t>
  </si>
  <si>
    <t>ep</t>
  </si>
  <si>
    <t>co</t>
  </si>
  <si>
    <t>Heures de compensation</t>
  </si>
  <si>
    <t>de l'année passée</t>
  </si>
  <si>
    <t>cp</t>
  </si>
  <si>
    <t>de l'année en cours (contrôle)</t>
  </si>
  <si>
    <t>cc</t>
  </si>
  <si>
    <t>Paiement des heures</t>
  </si>
  <si>
    <t>Différence en heures</t>
  </si>
  <si>
    <t>après compensation et paiement</t>
  </si>
  <si>
    <t>de l'année en cours</t>
  </si>
  <si>
    <t>Heures manquantes</t>
  </si>
  <si>
    <t>hm</t>
  </si>
  <si>
    <t>Total (majorations inclus)</t>
  </si>
  <si>
    <t>heures productives et inproductives</t>
  </si>
  <si>
    <t>Comparaison des heures</t>
  </si>
  <si>
    <t>aux heures théorique CCT (heures 
manquantes de l'année passée incl.)</t>
  </si>
  <si>
    <t>[]</t>
  </si>
  <si>
    <t>Vacances (contrôle)</t>
  </si>
  <si>
    <t>Vacances année passée</t>
  </si>
  <si>
    <t>Total des vacances</t>
  </si>
  <si>
    <t>Vacances prises</t>
  </si>
  <si>
    <t>Vacances restantes</t>
  </si>
  <si>
    <t>Notes</t>
  </si>
  <si>
    <t>max heures / semain  CCT</t>
  </si>
  <si>
    <t>heures/jour  CCT</t>
  </si>
  <si>
    <t>jours ouvrables (année)</t>
  </si>
  <si>
    <t>brut annuel d'heures</t>
  </si>
  <si>
    <t>semaine civile</t>
  </si>
  <si>
    <t>total quotidien</t>
  </si>
  <si>
    <t>transition mois</t>
  </si>
  <si>
    <t>Dimanche nuit</t>
  </si>
  <si>
    <t>Dimanche journée</t>
  </si>
  <si>
    <t>jf-jomajoration</t>
  </si>
  <si>
    <t>jf-numajoration</t>
  </si>
  <si>
    <t>en janvier</t>
  </si>
  <si>
    <t>en février</t>
  </si>
  <si>
    <t>en mars</t>
  </si>
  <si>
    <t>en avril</t>
  </si>
  <si>
    <t>en mai</t>
  </si>
  <si>
    <t>en juin</t>
  </si>
  <si>
    <t>en juillet</t>
  </si>
  <si>
    <t>en août</t>
  </si>
  <si>
    <t>en septembre</t>
  </si>
  <si>
    <t>en octobre</t>
  </si>
  <si>
    <t>en novembre</t>
  </si>
  <si>
    <t>en décembre</t>
  </si>
  <si>
    <t>Erster Januar aktuelles Jahr</t>
  </si>
  <si>
    <t>(Berechnungsgrundlage Kalender)</t>
  </si>
  <si>
    <t>Année bissextile (j/n)</t>
  </si>
  <si>
    <t>div</t>
  </si>
  <si>
    <t>Mar</t>
  </si>
  <si>
    <t>Avr</t>
  </si>
  <si>
    <t>Aoû</t>
  </si>
  <si>
    <t>Fév</t>
  </si>
  <si>
    <t>Oct</t>
  </si>
  <si>
    <t>Déc</t>
  </si>
  <si>
    <t>May</t>
  </si>
  <si>
    <t>Dec</t>
  </si>
  <si>
    <t xml:space="preserve">
Sélectionnez le mois désiré en un clic
Sélectionnez le mois à imprimer en un clic</t>
  </si>
  <si>
    <t xml:space="preserve">   Absences art. 11 CCT</t>
  </si>
  <si>
    <t xml:space="preserve">   Cours</t>
  </si>
  <si>
    <t xml:space="preserve">   Ecole professionnelle</t>
  </si>
  <si>
    <t xml:space="preserve">   Militaire/Promotion/Protection civile art. 16 CCT</t>
  </si>
  <si>
    <t xml:space="preserve">   Grossesse/Maternité art. 15 CCT</t>
  </si>
  <si>
    <t xml:space="preserve">   Accident art. 14 CCT</t>
  </si>
  <si>
    <t xml:space="preserve">   Maladie art. 13 CCT</t>
  </si>
  <si>
    <t xml:space="preserve">   Jours fériés art. 12.2 CCT</t>
  </si>
  <si>
    <t xml:space="preserve">   Vacances art. 12.1 CCT</t>
  </si>
  <si>
    <t>Legende Absenztypen (DE)</t>
  </si>
  <si>
    <r>
      <t>Stunden zu Soll-Stunden (</t>
    </r>
    <r>
      <rPr>
        <b/>
        <i/>
        <sz val="10"/>
        <rFont val="Arial"/>
        <family val="2"/>
      </rPr>
      <t>kumuliert)</t>
    </r>
  </si>
  <si>
    <r>
      <t>aux heures théorique (</t>
    </r>
    <r>
      <rPr>
        <b/>
        <i/>
        <sz val="10"/>
        <rFont val="Arial"/>
        <family val="2"/>
      </rPr>
      <t>cumulées)</t>
    </r>
  </si>
  <si>
    <t>Vacances selon 
art 12.1 CCT</t>
  </si>
  <si>
    <t>Heures productives</t>
  </si>
  <si>
    <t>Jours fériés [jf]</t>
  </si>
  <si>
    <t>Vacances [va]</t>
  </si>
  <si>
    <t>Compensation (année passée) [cp]</t>
  </si>
  <si>
    <t>Compensation (année courant) [cc]</t>
  </si>
  <si>
    <t>Absences [ab]</t>
  </si>
  <si>
    <t>Maladie [ma]</t>
  </si>
  <si>
    <t>Accident [ac]</t>
  </si>
  <si>
    <t>Grossesse/Maternité [gm]</t>
  </si>
  <si>
    <t>Militaire/Promotion/Protection civile [mi]</t>
  </si>
  <si>
    <t>Ecole professionelle [ep]</t>
  </si>
  <si>
    <t>Cours [co]</t>
  </si>
  <si>
    <t>Heures manquantes [hm]</t>
  </si>
  <si>
    <t xml:space="preserve">   Chômage partiel et perte de travail cause d'intempéries</t>
  </si>
  <si>
    <t>Chômage partiel et intempéries [ch]</t>
  </si>
  <si>
    <t>majoration caché (total hebd.)</t>
  </si>
  <si>
    <t>1)  25% majoration temporelle pour depassement total hebdomadaire</t>
  </si>
  <si>
    <t>Hilfszelle Feiertage</t>
  </si>
  <si>
    <t>Befehlsschaltflächen</t>
  </si>
  <si>
    <t>CommandButtons</t>
  </si>
  <si>
    <t>Befehlsschaltflächen FR</t>
  </si>
  <si>
    <t>January</t>
  </si>
  <si>
    <t>February</t>
  </si>
  <si>
    <t>March</t>
  </si>
  <si>
    <t>June</t>
  </si>
  <si>
    <t>July</t>
  </si>
  <si>
    <t>October</t>
  </si>
  <si>
    <t>December</t>
  </si>
  <si>
    <t>Aperçu avant impression</t>
  </si>
  <si>
    <t>Clear Print Area</t>
  </si>
  <si>
    <t>Nombre jf</t>
  </si>
  <si>
    <t>Message</t>
  </si>
  <si>
    <t>Majorations selon emploi %</t>
  </si>
  <si>
    <t>Sprachen</t>
  </si>
  <si>
    <t>Deutsch</t>
  </si>
  <si>
    <t>English</t>
  </si>
  <si>
    <t>Globale Konfiguration</t>
  </si>
  <si>
    <t>Standard Kalender</t>
  </si>
  <si>
    <t>calendar</t>
  </si>
  <si>
    <t>Français</t>
  </si>
  <si>
    <t>Italiano</t>
  </si>
  <si>
    <t>Standard Sprache</t>
  </si>
  <si>
    <r>
      <t xml:space="preserve">Auswahl der gesetzlichen Feiertage 
</t>
    </r>
    <r>
      <rPr>
        <i/>
        <sz val="12"/>
        <rFont val="Arial"/>
        <family val="2"/>
      </rPr>
      <t xml:space="preserve">(mit einem kleinen </t>
    </r>
    <r>
      <rPr>
        <b/>
        <i/>
        <sz val="12"/>
        <rFont val="Arial"/>
        <family val="2"/>
      </rPr>
      <t>x</t>
    </r>
    <r>
      <rPr>
        <i/>
        <sz val="12"/>
        <rFont val="Arial"/>
        <family val="2"/>
      </rPr>
      <t xml:space="preserve"> ankreuzen)</t>
    </r>
  </si>
  <si>
    <t>aktueller Kalender</t>
  </si>
  <si>
    <t>KALENDER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</si>
  <si>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</si>
  <si>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</si>
  <si>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</si>
  <si>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</si>
  <si>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</si>
  <si>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</si>
  <si>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</si>
  <si>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</si>
  <si>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</si>
  <si>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</si>
  <si>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</si>
  <si>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[0]</t>
  </si>
  <si>
    <t>Konfiguration (lokal)</t>
  </si>
  <si>
    <t>Zuschläge Nacht/Sonn-/Feiertag</t>
  </si>
  <si>
    <t>Legende Stunden zu Zuschläge (DE)</t>
  </si>
  <si>
    <t>Legenden, Erklärungen &amp; Meldungen</t>
  </si>
  <si>
    <t>alter Kalender</t>
  </si>
  <si>
    <t>neuer Kalender</t>
  </si>
  <si>
    <t>Hilfstabelle</t>
  </si>
  <si>
    <t>Kalender Müller</t>
  </si>
  <si>
    <t>calendar1</t>
  </si>
  <si>
    <t>Tabellenregister / Arbeitsblattregister</t>
  </si>
  <si>
    <t>TR EN</t>
  </si>
  <si>
    <t>TR FR</t>
  </si>
  <si>
    <t>ERKLÄRUNGEN</t>
  </si>
  <si>
    <t>INFO</t>
  </si>
  <si>
    <t>EXPLICATIONS</t>
  </si>
  <si>
    <t>MAIN CALENDAR</t>
  </si>
  <si>
    <t>CALENDRIER</t>
  </si>
  <si>
    <t>MITARBEITER</t>
  </si>
  <si>
    <t>ADRESSES</t>
  </si>
  <si>
    <t>ADDRESS LIST</t>
  </si>
  <si>
    <t>KONTROLLE</t>
  </si>
  <si>
    <t>TIMESHEET TEMPL</t>
  </si>
  <si>
    <t>CONTRÔLE</t>
  </si>
  <si>
    <t>ADR EN</t>
  </si>
  <si>
    <t>ADR FR</t>
  </si>
  <si>
    <t>Texte Mitarbeiter-Tabelle DE</t>
  </si>
  <si>
    <t>eMail</t>
  </si>
  <si>
    <t>CH-5000</t>
  </si>
  <si>
    <t>Numéro</t>
  </si>
  <si>
    <t>Number</t>
  </si>
  <si>
    <t>Nom</t>
  </si>
  <si>
    <t>First Name</t>
  </si>
  <si>
    <t>Last Name</t>
  </si>
  <si>
    <t>Prénom</t>
  </si>
  <si>
    <t>Address</t>
  </si>
  <si>
    <t>Zip Code</t>
  </si>
  <si>
    <t>CP</t>
  </si>
  <si>
    <t>City</t>
  </si>
  <si>
    <t>Lieu</t>
  </si>
  <si>
    <t>Phone</t>
  </si>
  <si>
    <t>Téléphone</t>
  </si>
  <si>
    <t>émail</t>
  </si>
  <si>
    <t>Modèle</t>
  </si>
  <si>
    <t>Pierre</t>
  </si>
  <si>
    <t>Rue Modèle 44</t>
  </si>
  <si>
    <t>CH-9999</t>
  </si>
  <si>
    <t>Modèleville</t>
  </si>
  <si>
    <t>+41 99 999 99 99</t>
  </si>
  <si>
    <t>Texte Kalender-Tabelle DE</t>
  </si>
  <si>
    <r>
      <rPr>
        <b/>
        <sz val="10"/>
        <rFont val="Arial"/>
        <family val="2"/>
      </rPr>
      <t xml:space="preserve">Auswahl der gesetzlichen Feiertage </t>
    </r>
    <r>
      <rPr>
        <sz val="10"/>
        <rFont val="Arial"/>
      </rPr>
      <t xml:space="preserve">
</t>
    </r>
    <r>
      <rPr>
        <i/>
        <sz val="10"/>
        <rFont val="Arial"/>
        <family val="2"/>
      </rPr>
      <t>(mit einem kleinen x ankreuzen)</t>
    </r>
  </si>
  <si>
    <t>in January</t>
  </si>
  <si>
    <t>in February</t>
  </si>
  <si>
    <t>in March</t>
  </si>
  <si>
    <t>in April</t>
  </si>
  <si>
    <t>in May</t>
  </si>
  <si>
    <t>in June</t>
  </si>
  <si>
    <t>in July</t>
  </si>
  <si>
    <t>in August</t>
  </si>
  <si>
    <t>in September</t>
  </si>
  <si>
    <t>in October</t>
  </si>
  <si>
    <t>in November</t>
  </si>
  <si>
    <t>in December</t>
  </si>
  <si>
    <t>Year</t>
  </si>
  <si>
    <t>Report</t>
  </si>
  <si>
    <t>Planed hours acc.to CLA</t>
  </si>
  <si>
    <t>Orario teoricamente sec. CCL</t>
  </si>
  <si>
    <t>Orario produttivo totale</t>
  </si>
  <si>
    <t xml:space="preserve">06.00 - 20.00 </t>
  </si>
  <si>
    <t>notturno, domenica e festivo</t>
  </si>
  <si>
    <t>Supplemento in ore</t>
  </si>
  <si>
    <t>di lavoro settimanale</t>
  </si>
  <si>
    <t>di notturno, domenica e festivo</t>
  </si>
  <si>
    <t>orario non produttivo</t>
  </si>
  <si>
    <t xml:space="preserve">   Assenze art. 11 CCL</t>
  </si>
  <si>
    <t>as</t>
  </si>
  <si>
    <t xml:space="preserve">   Vacanze art. 12.1 CCL</t>
  </si>
  <si>
    <t xml:space="preserve">   Giorni festivi art. 12.2 CCL</t>
  </si>
  <si>
    <t>(tropo giorni festivi !)</t>
  </si>
  <si>
    <t>gf</t>
  </si>
  <si>
    <t xml:space="preserve">   Malattia art. 13 CCL</t>
  </si>
  <si>
    <t xml:space="preserve">   Infortunio art. 14 CCL</t>
  </si>
  <si>
    <t>in</t>
  </si>
  <si>
    <t xml:space="preserve">   Gravidanza/Maternità art. 15 CCL</t>
  </si>
  <si>
    <t xml:space="preserve">   Militare/Promotione/Civile art. 16 CCL</t>
  </si>
  <si>
    <t>CCL</t>
  </si>
  <si>
    <t>ASIPG</t>
  </si>
  <si>
    <t>Controllo</t>
  </si>
  <si>
    <t>Controllo d'orario di lavoro</t>
  </si>
  <si>
    <t>Nome/Conome</t>
  </si>
  <si>
    <t>Modello Pietro</t>
  </si>
  <si>
    <t>Occupazione %</t>
  </si>
  <si>
    <t>00.00-06.00</t>
  </si>
  <si>
    <t>06.00-20.00</t>
  </si>
  <si>
    <t>20.00-24.00</t>
  </si>
  <si>
    <t>Giorni festivi "gf"</t>
  </si>
  <si>
    <t>Credito "gf"</t>
  </si>
  <si>
    <t>totale quotidiano</t>
  </si>
  <si>
    <t>transizione mensile</t>
  </si>
  <si>
    <t>totale settimana</t>
  </si>
  <si>
    <t>Supplemento in ore 1)</t>
  </si>
  <si>
    <t>Supplemento in ore 2)</t>
  </si>
  <si>
    <t>Supplemento in ore 3)</t>
  </si>
  <si>
    <t>Domenica giorno</t>
  </si>
  <si>
    <t>Domenica notte</t>
  </si>
  <si>
    <t>gf-gisupplemento</t>
  </si>
  <si>
    <t>gf-nosupplemento</t>
  </si>
  <si>
    <t>Supplemento  nascosto (totale sett.)</t>
  </si>
  <si>
    <t>2) 100%</t>
  </si>
  <si>
    <t>1)   25%</t>
  </si>
  <si>
    <t>3) 100%</t>
  </si>
  <si>
    <t>Gennaio</t>
  </si>
  <si>
    <t>Febbraio</t>
  </si>
  <si>
    <t>Marzo</t>
  </si>
  <si>
    <t>Aprile</t>
  </si>
  <si>
    <t>Maggio</t>
  </si>
  <si>
    <t>Giugno</t>
  </si>
  <si>
    <t>Iuglio</t>
  </si>
  <si>
    <t>Agosto</t>
  </si>
  <si>
    <t>Settembre</t>
  </si>
  <si>
    <t>Ottobre</t>
  </si>
  <si>
    <t>Dicembre</t>
  </si>
  <si>
    <t>Gen</t>
  </si>
  <si>
    <t>Mag</t>
  </si>
  <si>
    <t>Giu</t>
  </si>
  <si>
    <t>Iug</t>
  </si>
  <si>
    <t>Ago</t>
  </si>
  <si>
    <t>Set</t>
  </si>
  <si>
    <t>Ott</t>
  </si>
  <si>
    <t>Dic</t>
  </si>
  <si>
    <t>a Gennaio</t>
  </si>
  <si>
    <t>a Febbraio</t>
  </si>
  <si>
    <t>a Marzo</t>
  </si>
  <si>
    <t>ad Aprile</t>
  </si>
  <si>
    <t>a Maggio</t>
  </si>
  <si>
    <t>a Giugno</t>
  </si>
  <si>
    <t>a Iuglio</t>
  </si>
  <si>
    <t>ad Agosto</t>
  </si>
  <si>
    <t>a Settembre</t>
  </si>
  <si>
    <t>ad Ottobre</t>
  </si>
  <si>
    <t>a Novembre</t>
  </si>
  <si>
    <t>a Dicembre</t>
  </si>
  <si>
    <t>Anno</t>
  </si>
  <si>
    <t>Assenze</t>
  </si>
  <si>
    <t>trop de jf !)</t>
  </si>
  <si>
    <t>zu viele ft !)</t>
  </si>
  <si>
    <t>Info:</t>
  </si>
  <si>
    <t>Dieses Tabellenblatt bitte weder löschen noch verändern.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</si>
</sst>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mmm"/>
    <numFmt numFmtId="165" formatCode="dd"/>
    <numFmt numFmtId="166" formatCode="#,##0.00_ ;[Red]\-#,##0.00\ "/>
    <numFmt numFmtId="167" formatCode="#,##0.00_ ;\-#,##0.00\ "/>
    <numFmt numFmtId="168" formatCode="d/m"/>
    <numFmt numFmtId="169" formatCode="##0.00&quot; Tage&quot;"/>
    <numFmt numFmtId="170" formatCode="##0"/>
    <numFmt numFmtId="171" formatCode="0.00_ ;[Red]\-0.00\ "/>
    <numFmt numFmtId="172" formatCode="#,##0.0000"/>
    <numFmt numFmtId="173" formatCode="0.0000"/>
    <numFmt numFmtId="174" formatCode="#,##0.0000_ ;[Red]\-#,##0.0000\ "/>
    <numFmt numFmtId="175" formatCode="0.0000_ ;[Red]\-0.0000\ "/>
    <numFmt numFmtId="176" formatCode="0.0_ ;[Red]\-0.0\ "/>
    <numFmt numFmtId="177" formatCode="##0.00"/>
  </numFmts>
  <fonts count="61" x14ac:knownFonts="1">
    <font>
      <sz val="10"/>
      <name val="Arial"/>
    </font>
    <font>
      <sz val="9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b/>
      <i/>
      <sz val="9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6"/>
      <name val="Arial Narrow"/>
      <family val="2"/>
    </font>
    <font>
      <sz val="10"/>
      <name val="Courier"/>
      <family val="3"/>
    </font>
    <font>
      <sz val="7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 Narrow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i/>
      <sz val="8"/>
      <name val="Arial"/>
      <family val="2"/>
    </font>
    <font>
      <b/>
      <sz val="9"/>
      <color indexed="10"/>
      <name val="Arial"/>
      <family val="2"/>
    </font>
    <font>
      <sz val="7"/>
      <color indexed="10"/>
      <name val="Arial"/>
      <family val="2"/>
    </font>
    <font>
      <b/>
      <i/>
      <sz val="7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sz val="8.5"/>
      <name val="Arial Narrow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sz val="16"/>
      <name val="Arial Narrow"/>
      <family val="2"/>
    </font>
    <font>
      <b/>
      <i/>
      <sz val="14"/>
      <name val="Arial Narrow"/>
      <family val="2"/>
    </font>
    <font>
      <b/>
      <sz val="12"/>
      <name val="Arial"/>
      <family val="2"/>
    </font>
    <font>
      <sz val="9"/>
      <name val="Calibri"/>
      <family val="2"/>
    </font>
    <font>
      <b/>
      <i/>
      <sz val="11"/>
      <name val="Arial Narrow"/>
      <family val="2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9"/>
      <color rgb="FFFF0000"/>
      <name val="Arial Narrow"/>
      <family val="2"/>
    </font>
    <font>
      <b/>
      <sz val="12"/>
      <color theme="1"/>
      <name val="Arial Narrow"/>
      <family val="2"/>
    </font>
    <font>
      <b/>
      <i/>
      <sz val="9"/>
      <color rgb="FFFF0000"/>
      <name val="Arial Narrow"/>
      <family val="2"/>
    </font>
    <font>
      <sz val="9"/>
      <color rgb="FFFF0000"/>
      <name val="Arial Narrow"/>
      <family val="2"/>
    </font>
    <font>
      <sz val="9"/>
      <color rgb="FF0070C0"/>
      <name val="Arial Narrow"/>
      <family val="2"/>
    </font>
    <font>
      <b/>
      <sz val="9"/>
      <color theme="0"/>
      <name val="Arial Narrow"/>
      <family val="2"/>
    </font>
    <font>
      <b/>
      <i/>
      <sz val="10"/>
      <color theme="9" tint="-0.2499465926084170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1"/>
      <name val="Arial Narrow"/>
      <family val="2"/>
    </font>
    <font>
      <b/>
      <i/>
      <sz val="8"/>
      <color rgb="FF0066FF"/>
      <name val="Arial"/>
      <family val="2"/>
    </font>
    <font>
      <i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4F7D9"/>
        <bgColor indexed="64"/>
      </patternFill>
    </fill>
    <fill>
      <patternFill patternType="solid">
        <fgColor rgb="FFDDF0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9" fillId="0" borderId="0"/>
    <xf numFmtId="0" fontId="32" fillId="0" borderId="0"/>
  </cellStyleXfs>
  <cellXfs count="778">
    <xf numFmtId="0" fontId="0" fillId="0" borderId="0" xfId="0"/>
    <xf numFmtId="0" fontId="1" fillId="0" borderId="0" xfId="0" applyFont="1" applyAlignment="1" applyProtection="1">
      <alignment textRotation="180"/>
      <protection hidden="1"/>
    </xf>
    <xf numFmtId="4" fontId="2" fillId="0" borderId="0" xfId="0" applyNumberFormat="1" applyFont="1" applyAlignment="1" applyProtection="1">
      <protection hidden="1"/>
    </xf>
    <xf numFmtId="0" fontId="5" fillId="0" borderId="0" xfId="0" applyFont="1" applyAlignment="1" applyProtection="1">
      <protection hidden="1"/>
    </xf>
    <xf numFmtId="165" fontId="5" fillId="0" borderId="0" xfId="0" applyNumberFormat="1" applyFont="1" applyAlignment="1" applyProtection="1">
      <protection hidden="1"/>
    </xf>
    <xf numFmtId="0" fontId="4" fillId="0" borderId="0" xfId="0" applyFont="1" applyAlignment="1" applyProtection="1">
      <protection hidden="1"/>
    </xf>
    <xf numFmtId="0" fontId="16" fillId="0" borderId="0" xfId="0" applyFont="1" applyAlignment="1" applyProtection="1"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165" fontId="16" fillId="0" borderId="0" xfId="0" applyNumberFormat="1" applyFont="1" applyAlignment="1" applyProtection="1">
      <protection hidden="1"/>
    </xf>
    <xf numFmtId="165" fontId="4" fillId="0" borderId="0" xfId="0" applyNumberFormat="1" applyFont="1" applyAlignment="1" applyProtection="1">
      <protection hidden="1"/>
    </xf>
    <xf numFmtId="0" fontId="11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2" fillId="0" borderId="0" xfId="0" applyFont="1" applyAlignment="1" applyProtection="1">
      <protection hidden="1"/>
    </xf>
    <xf numFmtId="0" fontId="1" fillId="2" borderId="1" xfId="0" applyFont="1" applyFill="1" applyBorder="1" applyAlignment="1" applyProtection="1">
      <protection hidden="1"/>
    </xf>
    <xf numFmtId="0" fontId="12" fillId="0" borderId="0" xfId="0" applyFont="1" applyAlignment="1" applyProtection="1">
      <protection hidden="1"/>
    </xf>
    <xf numFmtId="0" fontId="13" fillId="0" borderId="0" xfId="0" applyFont="1" applyAlignment="1" applyProtection="1">
      <protection hidden="1"/>
    </xf>
    <xf numFmtId="4" fontId="2" fillId="0" borderId="0" xfId="0" applyNumberFormat="1" applyFont="1" applyAlignment="1" applyProtection="1">
      <alignment vertical="center"/>
      <protection hidden="1"/>
    </xf>
    <xf numFmtId="4" fontId="2" fillId="0" borderId="0" xfId="0" applyNumberFormat="1" applyFont="1" applyFill="1" applyAlignment="1" applyProtection="1">
      <alignment vertical="center"/>
      <protection hidden="1"/>
    </xf>
    <xf numFmtId="4" fontId="6" fillId="0" borderId="0" xfId="0" applyNumberFormat="1" applyFont="1" applyFill="1" applyAlignment="1" applyProtection="1">
      <alignment vertical="center"/>
      <protection hidden="1"/>
    </xf>
    <xf numFmtId="4" fontId="2" fillId="0" borderId="0" xfId="0" applyNumberFormat="1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2" fontId="14" fillId="2" borderId="1" xfId="0" applyNumberFormat="1" applyFont="1" applyFill="1" applyBorder="1" applyAlignment="1" applyProtection="1">
      <alignment vertical="center"/>
      <protection hidden="1"/>
    </xf>
    <xf numFmtId="4" fontId="14" fillId="3" borderId="1" xfId="0" applyNumberFormat="1" applyFont="1" applyFill="1" applyBorder="1" applyAlignment="1" applyProtection="1">
      <alignment vertical="center"/>
      <protection hidden="1"/>
    </xf>
    <xf numFmtId="0" fontId="14" fillId="3" borderId="1" xfId="0" applyFont="1" applyFill="1" applyBorder="1" applyAlignment="1" applyProtection="1">
      <alignment vertical="center"/>
      <protection hidden="1"/>
    </xf>
    <xf numFmtId="170" fontId="14" fillId="3" borderId="1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4" fontId="22" fillId="0" borderId="4" xfId="0" applyNumberFormat="1" applyFont="1" applyFill="1" applyBorder="1" applyAlignment="1" applyProtection="1">
      <alignment vertical="center"/>
      <protection hidden="1"/>
    </xf>
    <xf numFmtId="2" fontId="26" fillId="0" borderId="0" xfId="0" applyNumberFormat="1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protection hidden="1"/>
    </xf>
    <xf numFmtId="4" fontId="22" fillId="0" borderId="6" xfId="0" applyNumberFormat="1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2" fontId="10" fillId="0" borderId="0" xfId="0" applyNumberFormat="1" applyFont="1" applyFill="1" applyBorder="1" applyAlignment="1" applyProtection="1">
      <alignment horizontal="left" vertical="center"/>
      <protection hidden="1"/>
    </xf>
    <xf numFmtId="2" fontId="20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protection hidden="1"/>
    </xf>
    <xf numFmtId="0" fontId="5" fillId="0" borderId="0" xfId="0" applyFont="1" applyBorder="1" applyAlignment="1" applyProtection="1">
      <protection hidden="1"/>
    </xf>
    <xf numFmtId="0" fontId="6" fillId="0" borderId="6" xfId="0" applyFont="1" applyFill="1" applyBorder="1" applyAlignment="1" applyProtection="1">
      <protection hidden="1"/>
    </xf>
    <xf numFmtId="0" fontId="1" fillId="0" borderId="3" xfId="0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protection hidden="1"/>
    </xf>
    <xf numFmtId="170" fontId="14" fillId="4" borderId="0" xfId="0" applyNumberFormat="1" applyFont="1" applyFill="1" applyBorder="1" applyAlignment="1" applyProtection="1">
      <alignment vertical="center"/>
      <protection hidden="1"/>
    </xf>
    <xf numFmtId="4" fontId="10" fillId="0" borderId="0" xfId="0" applyNumberFormat="1" applyFont="1" applyFill="1" applyBorder="1" applyAlignment="1" applyProtection="1">
      <alignment vertical="center"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4" fontId="2" fillId="0" borderId="0" xfId="0" applyNumberFormat="1" applyFont="1" applyBorder="1" applyAlignment="1" applyProtection="1">
      <protection hidden="1"/>
    </xf>
    <xf numFmtId="0" fontId="4" fillId="0" borderId="0" xfId="0" applyFont="1" applyBorder="1" applyAlignment="1" applyProtection="1">
      <protection hidden="1"/>
    </xf>
    <xf numFmtId="165" fontId="4" fillId="0" borderId="0" xfId="0" applyNumberFormat="1" applyFont="1" applyBorder="1" applyAlignment="1" applyProtection="1">
      <protection hidden="1"/>
    </xf>
    <xf numFmtId="0" fontId="13" fillId="0" borderId="0" xfId="0" applyFont="1" applyBorder="1" applyAlignment="1" applyProtection="1">
      <protection hidden="1"/>
    </xf>
    <xf numFmtId="0" fontId="4" fillId="0" borderId="0" xfId="0" applyFont="1" applyBorder="1" applyAlignment="1" applyProtection="1">
      <alignment vertical="center"/>
      <protection hidden="1"/>
    </xf>
    <xf numFmtId="4" fontId="10" fillId="0" borderId="0" xfId="0" applyNumberFormat="1" applyFont="1" applyFill="1" applyBorder="1" applyAlignment="1" applyProtection="1">
      <alignment vertical="center" wrapText="1"/>
      <protection hidden="1"/>
    </xf>
    <xf numFmtId="0" fontId="19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protection hidden="1"/>
    </xf>
    <xf numFmtId="166" fontId="7" fillId="0" borderId="2" xfId="0" applyNumberFormat="1" applyFont="1" applyFill="1" applyBorder="1" applyAlignment="1" applyProtection="1">
      <alignment vertical="center" wrapText="1"/>
      <protection hidden="1"/>
    </xf>
    <xf numFmtId="4" fontId="14" fillId="2" borderId="1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4" fontId="19" fillId="0" borderId="0" xfId="0" applyNumberFormat="1" applyFont="1" applyFill="1" applyBorder="1" applyAlignment="1" applyProtection="1">
      <alignment vertical="center"/>
      <protection hidden="1"/>
    </xf>
    <xf numFmtId="4" fontId="19" fillId="0" borderId="0" xfId="0" applyNumberFormat="1" applyFont="1" applyAlignment="1" applyProtection="1">
      <protection hidden="1"/>
    </xf>
    <xf numFmtId="4" fontId="19" fillId="0" borderId="9" xfId="0" applyNumberFormat="1" applyFont="1" applyFill="1" applyBorder="1" applyAlignment="1" applyProtection="1">
      <alignment vertical="center"/>
      <protection hidden="1"/>
    </xf>
    <xf numFmtId="4" fontId="19" fillId="0" borderId="0" xfId="0" applyNumberFormat="1" applyFont="1" applyBorder="1" applyAlignment="1" applyProtection="1">
      <alignment vertical="center"/>
      <protection hidden="1"/>
    </xf>
    <xf numFmtId="4" fontId="6" fillId="0" borderId="9" xfId="0" applyNumberFormat="1" applyFont="1" applyBorder="1" applyAlignment="1" applyProtection="1">
      <alignment vertical="center"/>
      <protection hidden="1"/>
    </xf>
    <xf numFmtId="4" fontId="6" fillId="0" borderId="0" xfId="0" applyNumberFormat="1" applyFont="1" applyBorder="1" applyAlignment="1" applyProtection="1">
      <alignment vertical="center"/>
      <protection hidden="1"/>
    </xf>
    <xf numFmtId="4" fontId="6" fillId="0" borderId="0" xfId="0" applyNumberFormat="1" applyFont="1" applyAlignment="1" applyProtection="1">
      <protection hidden="1"/>
    </xf>
    <xf numFmtId="4" fontId="6" fillId="0" borderId="0" xfId="0" applyNumberFormat="1" applyFont="1" applyAlignment="1" applyProtection="1">
      <alignment vertical="center"/>
      <protection hidden="1"/>
    </xf>
    <xf numFmtId="49" fontId="19" fillId="0" borderId="9" xfId="0" applyNumberFormat="1" applyFont="1" applyFill="1" applyBorder="1" applyAlignment="1" applyProtection="1">
      <alignment horizontal="left" wrapText="1"/>
      <protection hidden="1"/>
    </xf>
    <xf numFmtId="0" fontId="19" fillId="0" borderId="10" xfId="0" applyFont="1" applyFill="1" applyBorder="1" applyAlignment="1" applyProtection="1">
      <alignment vertical="center"/>
      <protection hidden="1"/>
    </xf>
    <xf numFmtId="0" fontId="19" fillId="0" borderId="9" xfId="0" applyFont="1" applyBorder="1"/>
    <xf numFmtId="0" fontId="19" fillId="0" borderId="9" xfId="0" applyFont="1" applyFill="1" applyBorder="1" applyAlignment="1" applyProtection="1">
      <protection hidden="1"/>
    </xf>
    <xf numFmtId="0" fontId="12" fillId="0" borderId="0" xfId="0" applyFont="1" applyBorder="1" applyAlignment="1" applyProtection="1">
      <protection hidden="1"/>
    </xf>
    <xf numFmtId="0" fontId="1" fillId="0" borderId="8" xfId="0" applyFont="1" applyFill="1" applyBorder="1" applyAlignment="1" applyProtection="1">
      <protection hidden="1"/>
    </xf>
    <xf numFmtId="0" fontId="2" fillId="0" borderId="8" xfId="0" applyFont="1" applyFill="1" applyBorder="1" applyAlignment="1" applyProtection="1">
      <protection hidden="1"/>
    </xf>
    <xf numFmtId="0" fontId="6" fillId="0" borderId="7" xfId="0" applyFont="1" applyFill="1" applyBorder="1" applyAlignment="1" applyProtection="1"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14" fontId="19" fillId="0" borderId="7" xfId="0" applyNumberFormat="1" applyFont="1" applyFill="1" applyBorder="1" applyAlignment="1" applyProtection="1">
      <alignment horizontal="left" vertical="center"/>
      <protection hidden="1"/>
    </xf>
    <xf numFmtId="4" fontId="22" fillId="0" borderId="0" xfId="0" applyNumberFormat="1" applyFont="1" applyFill="1" applyBorder="1" applyAlignment="1" applyProtection="1">
      <alignment vertical="center"/>
      <protection hidden="1"/>
    </xf>
    <xf numFmtId="173" fontId="19" fillId="0" borderId="11" xfId="0" applyNumberFormat="1" applyFont="1" applyFill="1" applyBorder="1" applyAlignment="1" applyProtection="1">
      <alignment vertical="center"/>
      <protection hidden="1"/>
    </xf>
    <xf numFmtId="173" fontId="19" fillId="4" borderId="6" xfId="0" applyNumberFormat="1" applyFont="1" applyFill="1" applyBorder="1" applyAlignment="1" applyProtection="1">
      <alignment vertical="center"/>
      <protection hidden="1"/>
    </xf>
    <xf numFmtId="173" fontId="19" fillId="0" borderId="4" xfId="0" applyNumberFormat="1" applyFont="1" applyFill="1" applyBorder="1" applyAlignment="1" applyProtection="1">
      <alignment vertical="center"/>
      <protection hidden="1"/>
    </xf>
    <xf numFmtId="173" fontId="19" fillId="0" borderId="6" xfId="0" applyNumberFormat="1" applyFont="1" applyFill="1" applyBorder="1" applyAlignment="1" applyProtection="1">
      <alignment vertical="center"/>
      <protection hidden="1"/>
    </xf>
    <xf numFmtId="173" fontId="19" fillId="4" borderId="4" xfId="0" applyNumberFormat="1" applyFont="1" applyFill="1" applyBorder="1" applyAlignment="1" applyProtection="1">
      <alignment vertical="center"/>
      <protection hidden="1"/>
    </xf>
    <xf numFmtId="173" fontId="19" fillId="0" borderId="12" xfId="0" applyNumberFormat="1" applyFont="1" applyFill="1" applyBorder="1" applyAlignment="1" applyProtection="1">
      <alignment vertical="center"/>
      <protection hidden="1"/>
    </xf>
    <xf numFmtId="0" fontId="19" fillId="4" borderId="0" xfId="0" applyFont="1" applyFill="1" applyBorder="1" applyAlignment="1" applyProtection="1">
      <alignment vertical="center"/>
      <protection hidden="1"/>
    </xf>
    <xf numFmtId="0" fontId="44" fillId="0" borderId="0" xfId="0" applyFont="1" applyBorder="1" applyAlignment="1"/>
    <xf numFmtId="0" fontId="0" fillId="0" borderId="0" xfId="0" applyBorder="1"/>
    <xf numFmtId="0" fontId="44" fillId="0" borderId="0" xfId="0" applyFont="1"/>
    <xf numFmtId="49" fontId="44" fillId="0" borderId="0" xfId="0" applyNumberFormat="1" applyFont="1"/>
    <xf numFmtId="0" fontId="45" fillId="4" borderId="0" xfId="4" applyFont="1" applyFill="1" applyBorder="1" applyAlignment="1" applyProtection="1">
      <alignment horizontal="center" vertical="center"/>
      <protection hidden="1"/>
    </xf>
    <xf numFmtId="0" fontId="2" fillId="4" borderId="0" xfId="4" applyFont="1" applyFill="1" applyBorder="1" applyAlignment="1" applyProtection="1">
      <alignment vertical="center"/>
      <protection hidden="1"/>
    </xf>
    <xf numFmtId="0" fontId="44" fillId="4" borderId="0" xfId="4" applyFont="1" applyFill="1" applyBorder="1" applyAlignment="1" applyProtection="1">
      <alignment vertical="center"/>
      <protection hidden="1"/>
    </xf>
    <xf numFmtId="0" fontId="46" fillId="0" borderId="13" xfId="0" applyFont="1" applyBorder="1" applyAlignment="1" applyProtection="1">
      <alignment horizontal="center" vertical="center"/>
      <protection hidden="1"/>
    </xf>
    <xf numFmtId="0" fontId="46" fillId="0" borderId="14" xfId="0" applyFont="1" applyBorder="1" applyAlignment="1" applyProtection="1">
      <alignment horizontal="center" vertical="center"/>
      <protection hidden="1"/>
    </xf>
    <xf numFmtId="0" fontId="46" fillId="0" borderId="0" xfId="0" applyFont="1" applyBorder="1" applyAlignment="1" applyProtection="1">
      <alignment horizontal="center" vertical="center"/>
      <protection hidden="1"/>
    </xf>
    <xf numFmtId="0" fontId="46" fillId="0" borderId="15" xfId="0" applyFont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173" fontId="19" fillId="4" borderId="11" xfId="0" applyNumberFormat="1" applyFont="1" applyFill="1" applyBorder="1" applyAlignment="1" applyProtection="1">
      <alignment vertical="center"/>
      <protection hidden="1"/>
    </xf>
    <xf numFmtId="0" fontId="44" fillId="0" borderId="0" xfId="0" applyFont="1" applyProtection="1">
      <protection locked="0"/>
    </xf>
    <xf numFmtId="49" fontId="44" fillId="0" borderId="0" xfId="0" applyNumberFormat="1" applyFont="1" applyProtection="1">
      <protection locked="0"/>
    </xf>
    <xf numFmtId="0" fontId="47" fillId="0" borderId="16" xfId="0" applyFont="1" applyBorder="1" applyAlignment="1" applyProtection="1">
      <alignment horizontal="center" vertical="center"/>
      <protection hidden="1"/>
    </xf>
    <xf numFmtId="0" fontId="47" fillId="0" borderId="16" xfId="0" applyFont="1" applyBorder="1" applyProtection="1">
      <protection hidden="1"/>
    </xf>
    <xf numFmtId="49" fontId="47" fillId="0" borderId="16" xfId="0" applyNumberFormat="1" applyFont="1" applyBorder="1" applyProtection="1">
      <protection hidden="1"/>
    </xf>
    <xf numFmtId="0" fontId="44" fillId="0" borderId="0" xfId="0" applyFont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protection hidden="1"/>
    </xf>
    <xf numFmtId="0" fontId="0" fillId="0" borderId="0" xfId="0" applyAlignment="1">
      <alignment vertical="center"/>
    </xf>
    <xf numFmtId="0" fontId="46" fillId="0" borderId="8" xfId="0" applyFont="1" applyBorder="1" applyAlignment="1" applyProtection="1">
      <alignment horizontal="center" vertical="center"/>
      <protection hidden="1"/>
    </xf>
    <xf numFmtId="0" fontId="46" fillId="0" borderId="17" xfId="0" applyFont="1" applyBorder="1" applyAlignment="1" applyProtection="1">
      <alignment horizontal="center" vertical="center"/>
      <protection hidden="1"/>
    </xf>
    <xf numFmtId="0" fontId="46" fillId="0" borderId="18" xfId="0" applyFont="1" applyBorder="1" applyAlignment="1" applyProtection="1">
      <alignment horizontal="center" vertical="center"/>
      <protection hidden="1"/>
    </xf>
    <xf numFmtId="0" fontId="46" fillId="0" borderId="19" xfId="0" applyFont="1" applyBorder="1" applyAlignment="1" applyProtection="1">
      <protection hidden="1"/>
    </xf>
    <xf numFmtId="2" fontId="26" fillId="0" borderId="0" xfId="0" applyNumberFormat="1" applyFont="1" applyFill="1" applyBorder="1" applyAlignment="1" applyProtection="1">
      <alignment horizontal="left" vertical="center"/>
      <protection hidden="1"/>
    </xf>
    <xf numFmtId="2" fontId="25" fillId="0" borderId="0" xfId="0" applyNumberFormat="1" applyFont="1" applyFill="1" applyBorder="1" applyAlignment="1" applyProtection="1">
      <alignment horizontal="left" vertical="center"/>
      <protection hidden="1"/>
    </xf>
    <xf numFmtId="0" fontId="19" fillId="4" borderId="0" xfId="0" applyFont="1" applyFill="1" applyBorder="1" applyAlignment="1" applyProtection="1">
      <alignment vertical="center" wrapText="1"/>
      <protection hidden="1"/>
    </xf>
    <xf numFmtId="0" fontId="14" fillId="0" borderId="0" xfId="0" applyFont="1" applyBorder="1" applyAlignment="1"/>
    <xf numFmtId="0" fontId="0" fillId="0" borderId="0" xfId="0" applyBorder="1" applyAlignment="1"/>
    <xf numFmtId="2" fontId="20" fillId="0" borderId="0" xfId="0" applyNumberFormat="1" applyFont="1" applyFill="1" applyBorder="1" applyAlignment="1" applyProtection="1">
      <alignment horizontal="left" vertical="center"/>
      <protection hidden="1"/>
    </xf>
    <xf numFmtId="2" fontId="21" fillId="4" borderId="0" xfId="0" applyNumberFormat="1" applyFont="1" applyFill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0" fontId="30" fillId="4" borderId="0" xfId="0" applyFont="1" applyFill="1" applyBorder="1" applyAlignment="1" applyProtection="1">
      <alignment horizontal="left" vertical="center"/>
      <protection hidden="1"/>
    </xf>
    <xf numFmtId="170" fontId="14" fillId="3" borderId="7" xfId="0" applyNumberFormat="1" applyFont="1" applyFill="1" applyBorder="1" applyAlignment="1" applyProtection="1">
      <alignment vertical="center"/>
      <protection hidden="1"/>
    </xf>
    <xf numFmtId="170" fontId="14" fillId="3" borderId="3" xfId="0" applyNumberFormat="1" applyFont="1" applyFill="1" applyBorder="1" applyAlignment="1" applyProtection="1">
      <alignment vertical="center"/>
      <protection hidden="1"/>
    </xf>
    <xf numFmtId="170" fontId="14" fillId="3" borderId="4" xfId="0" applyNumberFormat="1" applyFont="1" applyFill="1" applyBorder="1" applyAlignment="1" applyProtection="1">
      <alignment vertical="center"/>
      <protection hidden="1"/>
    </xf>
    <xf numFmtId="2" fontId="48" fillId="0" borderId="0" xfId="0" applyNumberFormat="1" applyFont="1" applyFill="1" applyBorder="1" applyAlignment="1" applyProtection="1">
      <protection hidden="1"/>
    </xf>
    <xf numFmtId="0" fontId="19" fillId="0" borderId="20" xfId="0" applyFont="1" applyFill="1" applyBorder="1" applyAlignment="1" applyProtection="1">
      <protection hidden="1"/>
    </xf>
    <xf numFmtId="0" fontId="44" fillId="0" borderId="0" xfId="0" applyFont="1" applyAlignment="1" applyProtection="1">
      <alignment horizontal="center" vertical="center"/>
      <protection locked="0"/>
    </xf>
    <xf numFmtId="2" fontId="18" fillId="0" borderId="9" xfId="0" applyNumberFormat="1" applyFont="1" applyFill="1" applyBorder="1" applyAlignment="1" applyProtection="1">
      <alignment vertical="center"/>
      <protection hidden="1"/>
    </xf>
    <xf numFmtId="2" fontId="18" fillId="0" borderId="0" xfId="0" applyNumberFormat="1" applyFont="1" applyFill="1" applyBorder="1" applyAlignment="1" applyProtection="1">
      <alignment vertical="center"/>
      <protection hidden="1"/>
    </xf>
    <xf numFmtId="0" fontId="34" fillId="0" borderId="3" xfId="0" applyFont="1" applyFill="1" applyBorder="1" applyAlignment="1" applyProtection="1">
      <alignment horizontal="left" vertical="center"/>
      <protection hidden="1"/>
    </xf>
    <xf numFmtId="0" fontId="34" fillId="0" borderId="4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174" fontId="19" fillId="0" borderId="0" xfId="0" applyNumberFormat="1" applyFont="1" applyFill="1" applyBorder="1" applyAlignment="1" applyProtection="1">
      <alignment vertical="center"/>
      <protection hidden="1"/>
    </xf>
    <xf numFmtId="0" fontId="19" fillId="4" borderId="0" xfId="0" applyFont="1" applyFill="1" applyBorder="1" applyAlignment="1" applyProtection="1">
      <alignment horizontal="left" vertical="center"/>
      <protection locked="0"/>
    </xf>
    <xf numFmtId="173" fontId="19" fillId="4" borderId="0" xfId="0" applyNumberFormat="1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 wrapText="1"/>
      <protection hidden="1"/>
    </xf>
    <xf numFmtId="0" fontId="19" fillId="0" borderId="1" xfId="0" applyFont="1" applyFill="1" applyBorder="1" applyAlignment="1" applyProtection="1">
      <alignment horizontal="center" vertical="center"/>
      <protection hidden="1"/>
    </xf>
    <xf numFmtId="0" fontId="19" fillId="0" borderId="7" xfId="0" applyFont="1" applyFill="1" applyBorder="1" applyAlignment="1" applyProtection="1">
      <alignment vertical="center"/>
      <protection hidden="1"/>
    </xf>
    <xf numFmtId="0" fontId="19" fillId="0" borderId="3" xfId="0" applyFont="1" applyFill="1" applyBorder="1" applyAlignment="1" applyProtection="1">
      <alignment vertical="center"/>
      <protection hidden="1"/>
    </xf>
    <xf numFmtId="0" fontId="19" fillId="0" borderId="4" xfId="0" applyFont="1" applyFill="1" applyBorder="1" applyAlignment="1" applyProtection="1">
      <alignment vertical="center"/>
      <protection hidden="1"/>
    </xf>
    <xf numFmtId="0" fontId="1" fillId="0" borderId="2" xfId="0" applyFont="1" applyFill="1" applyBorder="1" applyAlignment="1" applyProtection="1">
      <alignment vertical="center"/>
      <protection hidden="1"/>
    </xf>
    <xf numFmtId="2" fontId="33" fillId="4" borderId="0" xfId="0" applyNumberFormat="1" applyFont="1" applyFill="1" applyBorder="1" applyAlignment="1" applyProtection="1">
      <alignment horizontal="center" vertical="center"/>
      <protection hidden="1"/>
    </xf>
    <xf numFmtId="173" fontId="19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0" fillId="4" borderId="0" xfId="0" applyFont="1" applyFill="1" applyBorder="1" applyAlignment="1" applyProtection="1">
      <alignment vertical="center"/>
      <protection hidden="1"/>
    </xf>
    <xf numFmtId="0" fontId="1" fillId="2" borderId="21" xfId="0" applyFont="1" applyFill="1" applyBorder="1" applyAlignment="1" applyProtection="1">
      <alignment vertical="center"/>
      <protection hidden="1"/>
    </xf>
    <xf numFmtId="2" fontId="33" fillId="4" borderId="2" xfId="0" applyNumberFormat="1" applyFont="1" applyFill="1" applyBorder="1" applyAlignment="1" applyProtection="1">
      <alignment horizontal="center" vertical="center"/>
      <protection hidden="1"/>
    </xf>
    <xf numFmtId="0" fontId="33" fillId="0" borderId="2" xfId="0" applyFont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protection hidden="1"/>
    </xf>
    <xf numFmtId="0" fontId="2" fillId="4" borderId="0" xfId="0" applyFont="1" applyFill="1" applyAlignment="1" applyProtection="1">
      <protection hidden="1"/>
    </xf>
    <xf numFmtId="0" fontId="18" fillId="0" borderId="9" xfId="0" applyFont="1" applyFill="1" applyBorder="1" applyAlignment="1" applyProtection="1">
      <alignment vertical="center" textRotation="90"/>
      <protection hidden="1"/>
    </xf>
    <xf numFmtId="0" fontId="18" fillId="0" borderId="5" xfId="0" applyFont="1" applyFill="1" applyBorder="1" applyAlignment="1" applyProtection="1">
      <alignment vertical="center" textRotation="90"/>
      <protection hidden="1"/>
    </xf>
    <xf numFmtId="174" fontId="19" fillId="0" borderId="4" xfId="0" applyNumberFormat="1" applyFont="1" applyFill="1" applyBorder="1" applyAlignment="1" applyProtection="1">
      <alignment vertical="center"/>
      <protection hidden="1"/>
    </xf>
    <xf numFmtId="0" fontId="10" fillId="4" borderId="3" xfId="0" applyFont="1" applyFill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protection hidden="1"/>
    </xf>
    <xf numFmtId="0" fontId="37" fillId="0" borderId="22" xfId="0" applyFont="1" applyBorder="1" applyAlignment="1" applyProtection="1">
      <alignment vertical="center" wrapText="1"/>
      <protection hidden="1"/>
    </xf>
    <xf numFmtId="0" fontId="1" fillId="0" borderId="23" xfId="0" applyFont="1" applyBorder="1" applyAlignment="1" applyProtection="1">
      <alignment vertical="center" wrapText="1"/>
      <protection hidden="1"/>
    </xf>
    <xf numFmtId="0" fontId="37" fillId="4" borderId="24" xfId="0" applyFont="1" applyFill="1" applyBorder="1" applyAlignment="1" applyProtection="1">
      <alignment horizontal="center" vertical="center"/>
      <protection hidden="1"/>
    </xf>
    <xf numFmtId="0" fontId="37" fillId="0" borderId="25" xfId="0" applyFont="1" applyBorder="1" applyAlignment="1" applyProtection="1">
      <alignment horizontal="center" vertical="center"/>
      <protection hidden="1"/>
    </xf>
    <xf numFmtId="0" fontId="37" fillId="4" borderId="25" xfId="0" applyFont="1" applyFill="1" applyBorder="1" applyAlignment="1" applyProtection="1">
      <alignment horizontal="center" vertical="center"/>
      <protection hidden="1"/>
    </xf>
    <xf numFmtId="0" fontId="37" fillId="4" borderId="26" xfId="0" applyFont="1" applyFill="1" applyBorder="1" applyAlignment="1" applyProtection="1">
      <alignment horizontal="center" vertical="center"/>
      <protection hidden="1"/>
    </xf>
    <xf numFmtId="0" fontId="37" fillId="0" borderId="27" xfId="0" applyFont="1" applyBorder="1" applyAlignment="1" applyProtection="1">
      <alignment vertical="center"/>
      <protection hidden="1"/>
    </xf>
    <xf numFmtId="0" fontId="37" fillId="0" borderId="23" xfId="0" applyFont="1" applyBorder="1" applyAlignment="1" applyProtection="1">
      <alignment vertical="center"/>
      <protection hidden="1"/>
    </xf>
    <xf numFmtId="0" fontId="37" fillId="0" borderId="22" xfId="0" applyFont="1" applyFill="1" applyBorder="1" applyAlignment="1" applyProtection="1">
      <alignment vertical="center" wrapText="1"/>
      <protection hidden="1"/>
    </xf>
    <xf numFmtId="0" fontId="1" fillId="0" borderId="23" xfId="0" applyFont="1" applyFill="1" applyBorder="1" applyAlignment="1" applyProtection="1">
      <alignment vertical="center" wrapText="1"/>
      <protection hidden="1"/>
    </xf>
    <xf numFmtId="0" fontId="37" fillId="0" borderId="27" xfId="0" applyFont="1" applyFill="1" applyBorder="1" applyAlignment="1" applyProtection="1">
      <alignment vertical="center" wrapText="1"/>
      <protection hidden="1"/>
    </xf>
    <xf numFmtId="4" fontId="1" fillId="0" borderId="28" xfId="3" applyNumberFormat="1" applyFont="1" applyFill="1" applyBorder="1" applyAlignment="1" applyProtection="1">
      <alignment horizontal="center" vertical="center"/>
      <protection hidden="1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4" borderId="1" xfId="0" applyNumberFormat="1" applyFont="1" applyFill="1" applyBorder="1" applyAlignment="1" applyProtection="1">
      <alignment horizontal="center" vertical="center"/>
      <protection hidden="1"/>
    </xf>
    <xf numFmtId="4" fontId="1" fillId="0" borderId="1" xfId="0" applyNumberFormat="1" applyFont="1" applyFill="1" applyBorder="1" applyAlignment="1" applyProtection="1">
      <alignment vertical="center"/>
      <protection hidden="1"/>
    </xf>
    <xf numFmtId="4" fontId="1" fillId="0" borderId="29" xfId="0" applyNumberFormat="1" applyFont="1" applyFill="1" applyBorder="1" applyAlignment="1" applyProtection="1">
      <alignment vertical="center"/>
      <protection hidden="1"/>
    </xf>
    <xf numFmtId="4" fontId="1" fillId="5" borderId="21" xfId="0" applyNumberFormat="1" applyFont="1" applyFill="1" applyBorder="1" applyAlignment="1" applyProtection="1">
      <alignment vertical="center"/>
      <protection hidden="1"/>
    </xf>
    <xf numFmtId="4" fontId="1" fillId="0" borderId="21" xfId="0" applyNumberFormat="1" applyFont="1" applyFill="1" applyBorder="1" applyAlignment="1" applyProtection="1">
      <alignment vertical="center"/>
      <protection hidden="1"/>
    </xf>
    <xf numFmtId="4" fontId="1" fillId="4" borderId="21" xfId="0" applyNumberFormat="1" applyFont="1" applyFill="1" applyBorder="1" applyAlignment="1" applyProtection="1">
      <alignment horizontal="center" vertical="center"/>
      <protection hidden="1"/>
    </xf>
    <xf numFmtId="4" fontId="1" fillId="0" borderId="1" xfId="0" applyNumberFormat="1" applyFont="1" applyFill="1" applyBorder="1" applyAlignment="1" applyProtection="1">
      <alignment vertical="center" wrapText="1"/>
      <protection hidden="1"/>
    </xf>
    <xf numFmtId="171" fontId="1" fillId="0" borderId="1" xfId="0" applyNumberFormat="1" applyFont="1" applyFill="1" applyBorder="1" applyAlignment="1" applyProtection="1">
      <alignment horizontal="center" vertical="center"/>
      <protection hidden="1"/>
    </xf>
    <xf numFmtId="4" fontId="1" fillId="0" borderId="1" xfId="0" applyNumberFormat="1" applyFont="1" applyFill="1" applyBorder="1" applyAlignment="1" applyProtection="1">
      <alignment horizontal="center" vertical="center"/>
      <protection hidden="1"/>
    </xf>
    <xf numFmtId="166" fontId="1" fillId="0" borderId="1" xfId="0" applyNumberFormat="1" applyFont="1" applyFill="1" applyBorder="1" applyAlignment="1" applyProtection="1">
      <alignment horizontal="center" vertical="center"/>
      <protection hidden="1"/>
    </xf>
    <xf numFmtId="49" fontId="1" fillId="0" borderId="9" xfId="0" applyNumberFormat="1" applyFont="1" applyFill="1" applyBorder="1" applyAlignment="1" applyProtection="1">
      <alignment horizontal="left" wrapText="1"/>
      <protection hidden="1"/>
    </xf>
    <xf numFmtId="0" fontId="37" fillId="0" borderId="0" xfId="0" applyFont="1" applyFill="1" applyBorder="1" applyAlignment="1" applyProtection="1">
      <protection hidden="1"/>
    </xf>
    <xf numFmtId="0" fontId="37" fillId="0" borderId="8" xfId="0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9" xfId="0" applyFont="1" applyBorder="1"/>
    <xf numFmtId="0" fontId="49" fillId="0" borderId="0" xfId="0" applyFont="1" applyFill="1" applyBorder="1" applyAlignment="1" applyProtection="1">
      <protection hidden="1"/>
    </xf>
    <xf numFmtId="0" fontId="1" fillId="0" borderId="20" xfId="0" applyFont="1" applyFill="1" applyBorder="1" applyAlignment="1" applyProtection="1">
      <protection hidden="1"/>
    </xf>
    <xf numFmtId="0" fontId="1" fillId="0" borderId="9" xfId="0" applyFont="1" applyFill="1" applyBorder="1" applyAlignment="1" applyProtection="1">
      <protection hidden="1"/>
    </xf>
    <xf numFmtId="4" fontId="1" fillId="0" borderId="4" xfId="3" applyNumberFormat="1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Fill="1" applyBorder="1" applyAlignment="1" applyProtection="1">
      <alignment vertical="center"/>
      <protection hidden="1"/>
    </xf>
    <xf numFmtId="4" fontId="1" fillId="0" borderId="10" xfId="0" applyNumberFormat="1" applyFont="1" applyFill="1" applyBorder="1" applyAlignment="1" applyProtection="1">
      <alignment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1" fillId="0" borderId="10" xfId="0" applyNumberFormat="1" applyFont="1" applyFill="1" applyBorder="1" applyAlignment="1" applyProtection="1">
      <alignment horizontal="center" vertical="center"/>
      <protection hidden="1"/>
    </xf>
    <xf numFmtId="4" fontId="1" fillId="0" borderId="30" xfId="0" applyNumberFormat="1" applyFont="1" applyFill="1" applyBorder="1" applyAlignment="1" applyProtection="1">
      <alignment vertical="center" wrapText="1"/>
      <protection hidden="1"/>
    </xf>
    <xf numFmtId="171" fontId="1" fillId="0" borderId="30" xfId="0" applyNumberFormat="1" applyFont="1" applyFill="1" applyBorder="1" applyAlignment="1" applyProtection="1">
      <alignment horizontal="center" vertical="center"/>
      <protection hidden="1"/>
    </xf>
    <xf numFmtId="4" fontId="1" fillId="0" borderId="21" xfId="0" applyNumberFormat="1" applyFont="1" applyFill="1" applyBorder="1" applyAlignment="1" applyProtection="1">
      <alignment vertical="center" wrapText="1"/>
      <protection hidden="1"/>
    </xf>
    <xf numFmtId="0" fontId="37" fillId="0" borderId="2" xfId="0" applyFont="1" applyFill="1" applyBorder="1" applyAlignment="1" applyProtection="1">
      <protection hidden="1"/>
    </xf>
    <xf numFmtId="0" fontId="49" fillId="0" borderId="2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0" fontId="1" fillId="0" borderId="30" xfId="0" applyFont="1" applyFill="1" applyBorder="1" applyAlignment="1" applyProtection="1">
      <protection hidden="1"/>
    </xf>
    <xf numFmtId="0" fontId="1" fillId="0" borderId="31" xfId="0" applyFont="1" applyFill="1" applyBorder="1" applyAlignment="1" applyProtection="1">
      <protection hidden="1"/>
    </xf>
    <xf numFmtId="0" fontId="1" fillId="0" borderId="21" xfId="0" applyFont="1" applyFill="1" applyBorder="1" applyAlignment="1" applyProtection="1">
      <protection hidden="1"/>
    </xf>
    <xf numFmtId="0" fontId="1" fillId="0" borderId="10" xfId="0" applyFont="1" applyBorder="1" applyAlignment="1" applyProtection="1">
      <protection hidden="1"/>
    </xf>
    <xf numFmtId="4" fontId="1" fillId="0" borderId="31" xfId="0" applyNumberFormat="1" applyFont="1" applyFill="1" applyBorder="1" applyAlignment="1" applyProtection="1">
      <alignment horizontal="center" vertical="center"/>
      <protection hidden="1"/>
    </xf>
    <xf numFmtId="4" fontId="1" fillId="0" borderId="1" xfId="3" applyNumberFormat="1" applyFont="1" applyFill="1" applyBorder="1" applyAlignment="1" applyProtection="1">
      <alignment horizontal="center" vertical="center"/>
      <protection hidden="1"/>
    </xf>
    <xf numFmtId="164" fontId="39" fillId="0" borderId="1" xfId="0" applyNumberFormat="1" applyFont="1" applyFill="1" applyBorder="1" applyAlignment="1" applyProtection="1">
      <alignment horizontal="left" vertical="center"/>
      <protection hidden="1"/>
    </xf>
    <xf numFmtId="0" fontId="5" fillId="0" borderId="1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left"/>
      <protection hidden="1"/>
    </xf>
    <xf numFmtId="165" fontId="36" fillId="0" borderId="1" xfId="3" applyNumberFormat="1" applyFont="1" applyFill="1" applyBorder="1" applyAlignment="1" applyProtection="1">
      <alignment horizontal="center"/>
      <protection hidden="1"/>
    </xf>
    <xf numFmtId="165" fontId="50" fillId="0" borderId="1" xfId="3" applyNumberFormat="1" applyFont="1" applyFill="1" applyBorder="1" applyAlignment="1" applyProtection="1">
      <alignment horizontal="center"/>
      <protection hidden="1"/>
    </xf>
    <xf numFmtId="165" fontId="36" fillId="0" borderId="21" xfId="3" applyNumberFormat="1" applyFont="1" applyFill="1" applyBorder="1" applyAlignment="1" applyProtection="1">
      <alignment horizontal="center"/>
      <protection hidden="1"/>
    </xf>
    <xf numFmtId="165" fontId="36" fillId="0" borderId="1" xfId="3" applyNumberFormat="1" applyFont="1" applyFill="1" applyBorder="1" applyAlignment="1" applyProtection="1">
      <alignment horizontal="center" vertical="center"/>
      <protection hidden="1"/>
    </xf>
    <xf numFmtId="165" fontId="36" fillId="0" borderId="21" xfId="3" applyNumberFormat="1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left" vertical="center"/>
      <protection hidden="1"/>
    </xf>
    <xf numFmtId="0" fontId="1" fillId="4" borderId="26" xfId="0" applyFont="1" applyFill="1" applyBorder="1" applyAlignment="1" applyProtection="1">
      <alignment vertical="center"/>
      <protection hidden="1"/>
    </xf>
    <xf numFmtId="0" fontId="51" fillId="4" borderId="26" xfId="0" applyFont="1" applyFill="1" applyBorder="1" applyAlignment="1" applyProtection="1">
      <alignment vertical="center"/>
      <protection hidden="1"/>
    </xf>
    <xf numFmtId="174" fontId="19" fillId="0" borderId="8" xfId="0" applyNumberFormat="1" applyFont="1" applyFill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protection hidden="1"/>
    </xf>
    <xf numFmtId="0" fontId="29" fillId="0" borderId="10" xfId="0" applyFont="1" applyFill="1" applyBorder="1" applyAlignment="1" applyProtection="1">
      <alignment vertical="center" wrapText="1"/>
      <protection hidden="1"/>
    </xf>
    <xf numFmtId="0" fontId="1" fillId="0" borderId="7" xfId="0" applyFont="1" applyBorder="1" applyAlignment="1" applyProtection="1">
      <protection hidden="1"/>
    </xf>
    <xf numFmtId="0" fontId="1" fillId="0" borderId="28" xfId="0" applyFont="1" applyBorder="1" applyAlignment="1" applyProtection="1">
      <protection hidden="1"/>
    </xf>
    <xf numFmtId="0" fontId="19" fillId="4" borderId="8" xfId="0" applyFont="1" applyFill="1" applyBorder="1" applyAlignment="1" applyProtection="1">
      <alignment horizontal="left" vertical="center"/>
      <protection locked="0"/>
    </xf>
    <xf numFmtId="0" fontId="19" fillId="4" borderId="10" xfId="0" applyFont="1" applyFill="1" applyBorder="1" applyAlignment="1" applyProtection="1">
      <alignment horizontal="left" vertical="center"/>
      <protection locked="0"/>
    </xf>
    <xf numFmtId="0" fontId="19" fillId="0" borderId="7" xfId="0" applyFont="1" applyFill="1" applyBorder="1" applyAlignment="1" applyProtection="1">
      <protection hidden="1"/>
    </xf>
    <xf numFmtId="2" fontId="33" fillId="4" borderId="8" xfId="0" applyNumberFormat="1" applyFont="1" applyFill="1" applyBorder="1" applyAlignment="1" applyProtection="1">
      <alignment horizontal="center" vertical="center"/>
      <protection hidden="1"/>
    </xf>
    <xf numFmtId="0" fontId="19" fillId="4" borderId="7" xfId="0" applyFont="1" applyFill="1" applyBorder="1" applyAlignment="1" applyProtection="1">
      <protection hidden="1"/>
    </xf>
    <xf numFmtId="0" fontId="10" fillId="4" borderId="1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protection hidden="1"/>
    </xf>
    <xf numFmtId="0" fontId="12" fillId="0" borderId="10" xfId="0" applyFont="1" applyBorder="1" applyAlignment="1" applyProtection="1">
      <protection hidden="1"/>
    </xf>
    <xf numFmtId="0" fontId="12" fillId="0" borderId="8" xfId="0" applyFont="1" applyBorder="1" applyAlignment="1" applyProtection="1">
      <protection hidden="1"/>
    </xf>
    <xf numFmtId="0" fontId="10" fillId="0" borderId="10" xfId="0" applyFont="1" applyFill="1" applyBorder="1" applyAlignment="1" applyProtection="1">
      <alignment vertical="center"/>
      <protection hidden="1"/>
    </xf>
    <xf numFmtId="0" fontId="17" fillId="0" borderId="7" xfId="0" applyFont="1" applyFill="1" applyBorder="1" applyAlignment="1" applyProtection="1">
      <protection hidden="1"/>
    </xf>
    <xf numFmtId="0" fontId="10" fillId="4" borderId="4" xfId="0" applyFont="1" applyFill="1" applyBorder="1" applyAlignment="1" applyProtection="1">
      <alignment horizontal="left"/>
      <protection locked="0"/>
    </xf>
    <xf numFmtId="0" fontId="18" fillId="0" borderId="20" xfId="0" applyFont="1" applyFill="1" applyBorder="1" applyAlignment="1" applyProtection="1">
      <alignment vertical="center" textRotation="90"/>
      <protection hidden="1"/>
    </xf>
    <xf numFmtId="0" fontId="2" fillId="0" borderId="4" xfId="0" applyFont="1" applyBorder="1" applyAlignment="1" applyProtection="1">
      <protection hidden="1"/>
    </xf>
    <xf numFmtId="4" fontId="1" fillId="0" borderId="0" xfId="0" applyNumberFormat="1" applyFont="1" applyBorder="1" applyAlignment="1" applyProtection="1">
      <protection hidden="1"/>
    </xf>
    <xf numFmtId="0" fontId="1" fillId="0" borderId="4" xfId="0" applyFont="1" applyBorder="1" applyAlignment="1" applyProtection="1">
      <protection hidden="1"/>
    </xf>
    <xf numFmtId="0" fontId="5" fillId="0" borderId="30" xfId="0" applyFont="1" applyFill="1" applyBorder="1" applyAlignment="1" applyProtection="1">
      <alignment vertical="center"/>
      <protection hidden="1"/>
    </xf>
    <xf numFmtId="0" fontId="5" fillId="0" borderId="20" xfId="0" applyFont="1" applyFill="1" applyBorder="1" applyAlignment="1" applyProtection="1">
      <alignment vertical="center"/>
      <protection hidden="1"/>
    </xf>
    <xf numFmtId="0" fontId="24" fillId="0" borderId="8" xfId="0" applyFont="1" applyFill="1" applyBorder="1" applyAlignment="1" applyProtection="1">
      <alignment vertical="center"/>
      <protection hidden="1"/>
    </xf>
    <xf numFmtId="0" fontId="24" fillId="0" borderId="28" xfId="0" applyFont="1" applyFill="1" applyBorder="1" applyAlignment="1" applyProtection="1">
      <alignment vertical="center"/>
      <protection hidden="1"/>
    </xf>
    <xf numFmtId="0" fontId="5" fillId="0" borderId="8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51" fillId="0" borderId="27" xfId="0" applyFont="1" applyBorder="1" applyAlignment="1" applyProtection="1">
      <alignment vertical="center"/>
      <protection hidden="1"/>
    </xf>
    <xf numFmtId="0" fontId="52" fillId="0" borderId="26" xfId="0" applyFont="1" applyBorder="1" applyAlignment="1" applyProtection="1">
      <protection hidden="1"/>
    </xf>
    <xf numFmtId="0" fontId="5" fillId="0" borderId="27" xfId="0" applyFont="1" applyFill="1" applyBorder="1" applyAlignment="1" applyProtection="1">
      <alignment vertical="center"/>
      <protection hidden="1"/>
    </xf>
    <xf numFmtId="0" fontId="5" fillId="0" borderId="26" xfId="0" applyFont="1" applyFill="1" applyBorder="1" applyAlignment="1" applyProtection="1">
      <alignment vertical="center"/>
      <protection hidden="1"/>
    </xf>
    <xf numFmtId="0" fontId="5" fillId="0" borderId="25" xfId="0" applyFont="1" applyFill="1" applyBorder="1" applyAlignment="1" applyProtection="1">
      <alignment vertical="center"/>
      <protection hidden="1"/>
    </xf>
    <xf numFmtId="0" fontId="1" fillId="0" borderId="32" xfId="0" applyFont="1" applyBorder="1" applyAlignment="1" applyProtection="1">
      <protection hidden="1"/>
    </xf>
    <xf numFmtId="0" fontId="1" fillId="0" borderId="33" xfId="0" applyFont="1" applyBorder="1" applyAlignment="1" applyProtection="1">
      <protection hidden="1"/>
    </xf>
    <xf numFmtId="0" fontId="1" fillId="0" borderId="24" xfId="0" applyFont="1" applyBorder="1" applyAlignment="1" applyProtection="1">
      <protection hidden="1"/>
    </xf>
    <xf numFmtId="0" fontId="38" fillId="0" borderId="9" xfId="0" applyFont="1" applyBorder="1" applyAlignment="1" applyProtection="1">
      <alignment vertical="center"/>
      <protection hidden="1"/>
    </xf>
    <xf numFmtId="0" fontId="38" fillId="0" borderId="0" xfId="0" applyFont="1" applyBorder="1" applyAlignment="1" applyProtection="1">
      <alignment vertical="center"/>
      <protection hidden="1"/>
    </xf>
    <xf numFmtId="0" fontId="38" fillId="0" borderId="10" xfId="0" applyFont="1" applyBorder="1" applyAlignment="1" applyProtection="1">
      <alignment vertical="center"/>
      <protection hidden="1"/>
    </xf>
    <xf numFmtId="0" fontId="38" fillId="0" borderId="32" xfId="0" applyFont="1" applyBorder="1" applyAlignment="1" applyProtection="1">
      <alignment vertical="center"/>
      <protection hidden="1"/>
    </xf>
    <xf numFmtId="0" fontId="38" fillId="0" borderId="33" xfId="0" applyFont="1" applyBorder="1" applyAlignment="1" applyProtection="1">
      <alignment vertical="center"/>
      <protection hidden="1"/>
    </xf>
    <xf numFmtId="0" fontId="38" fillId="0" borderId="24" xfId="0" applyFont="1" applyBorder="1" applyAlignment="1" applyProtection="1">
      <alignment vertical="center"/>
      <protection hidden="1"/>
    </xf>
    <xf numFmtId="0" fontId="37" fillId="0" borderId="34" xfId="0" applyFont="1" applyBorder="1" applyAlignment="1" applyProtection="1">
      <alignment horizontal="center" vertical="center"/>
      <protection hidden="1"/>
    </xf>
    <xf numFmtId="0" fontId="37" fillId="0" borderId="22" xfId="0" applyFont="1" applyBorder="1" applyAlignment="1" applyProtection="1">
      <alignment vertical="center"/>
      <protection hidden="1"/>
    </xf>
    <xf numFmtId="0" fontId="37" fillId="0" borderId="35" xfId="0" applyFont="1" applyBorder="1" applyAlignment="1" applyProtection="1">
      <alignment horizontal="center" vertical="center"/>
      <protection hidden="1"/>
    </xf>
    <xf numFmtId="0" fontId="37" fillId="0" borderId="36" xfId="0" applyFont="1" applyBorder="1" applyAlignment="1" applyProtection="1">
      <alignment horizontal="center" vertical="center"/>
      <protection hidden="1"/>
    </xf>
    <xf numFmtId="0" fontId="37" fillId="0" borderId="37" xfId="0" applyFont="1" applyBorder="1" applyAlignment="1" applyProtection="1">
      <alignment horizontal="center" vertical="center"/>
      <protection hidden="1"/>
    </xf>
    <xf numFmtId="0" fontId="37" fillId="0" borderId="5" xfId="0" applyFont="1" applyBorder="1" applyAlignment="1" applyProtection="1">
      <alignment vertical="center"/>
      <protection hidden="1"/>
    </xf>
    <xf numFmtId="0" fontId="37" fillId="0" borderId="38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vertical="center"/>
      <protection hidden="1"/>
    </xf>
    <xf numFmtId="0" fontId="5" fillId="4" borderId="7" xfId="0" applyFont="1" applyFill="1" applyBorder="1" applyAlignment="1" applyProtection="1">
      <alignment vertical="center"/>
      <protection hidden="1"/>
    </xf>
    <xf numFmtId="0" fontId="29" fillId="4" borderId="8" xfId="0" applyFont="1" applyFill="1" applyBorder="1" applyAlignment="1" applyProtection="1">
      <alignment vertical="center" wrapText="1"/>
      <protection hidden="1"/>
    </xf>
    <xf numFmtId="0" fontId="1" fillId="4" borderId="8" xfId="0" applyFont="1" applyFill="1" applyBorder="1" applyAlignment="1" applyProtection="1">
      <alignment vertical="center"/>
      <protection hidden="1"/>
    </xf>
    <xf numFmtId="0" fontId="19" fillId="4" borderId="8" xfId="0" applyFont="1" applyFill="1" applyBorder="1" applyAlignment="1" applyProtection="1">
      <alignment horizontal="center" vertical="center"/>
      <protection hidden="1"/>
    </xf>
    <xf numFmtId="0" fontId="19" fillId="4" borderId="8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protection hidden="1"/>
    </xf>
    <xf numFmtId="0" fontId="10" fillId="0" borderId="2" xfId="0" applyFont="1" applyFill="1" applyBorder="1" applyAlignment="1" applyProtection="1">
      <alignment horizontal="left" vertical="center"/>
      <protection hidden="1"/>
    </xf>
    <xf numFmtId="0" fontId="10" fillId="0" borderId="6" xfId="0" applyFont="1" applyFill="1" applyBorder="1" applyAlignment="1" applyProtection="1">
      <alignment horizontal="left" vertical="center"/>
      <protection hidden="1"/>
    </xf>
    <xf numFmtId="0" fontId="1" fillId="0" borderId="7" xfId="0" applyFont="1" applyFill="1" applyBorder="1" applyAlignment="1" applyProtection="1">
      <protection hidden="1"/>
    </xf>
    <xf numFmtId="0" fontId="1" fillId="0" borderId="3" xfId="0" applyFont="1" applyFill="1" applyBorder="1" applyAlignment="1" applyProtection="1">
      <protection hidden="1"/>
    </xf>
    <xf numFmtId="0" fontId="2" fillId="0" borderId="3" xfId="0" applyFont="1" applyFill="1" applyBorder="1" applyAlignment="1" applyProtection="1">
      <protection hidden="1"/>
    </xf>
    <xf numFmtId="164" fontId="39" fillId="0" borderId="21" xfId="0" applyNumberFormat="1" applyFont="1" applyFill="1" applyBorder="1" applyAlignment="1" applyProtection="1">
      <alignment horizontal="left" vertical="center"/>
      <protection hidden="1"/>
    </xf>
    <xf numFmtId="0" fontId="1" fillId="2" borderId="21" xfId="0" applyFont="1" applyFill="1" applyBorder="1" applyAlignment="1" applyProtection="1"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protection hidden="1"/>
    </xf>
    <xf numFmtId="0" fontId="14" fillId="0" borderId="0" xfId="0" applyFont="1"/>
    <xf numFmtId="0" fontId="33" fillId="0" borderId="0" xfId="0" applyFont="1"/>
    <xf numFmtId="0" fontId="41" fillId="0" borderId="0" xfId="0" applyFont="1" applyAlignment="1">
      <alignment vertical="center"/>
    </xf>
    <xf numFmtId="3" fontId="6" fillId="0" borderId="28" xfId="3" applyNumberFormat="1" applyFont="1" applyFill="1" applyBorder="1" applyAlignment="1" applyProtection="1">
      <alignment horizontal="center" vertical="center"/>
      <protection hidden="1"/>
    </xf>
    <xf numFmtId="3" fontId="1" fillId="0" borderId="28" xfId="3" applyNumberFormat="1" applyFont="1" applyFill="1" applyBorder="1" applyAlignment="1" applyProtection="1">
      <alignment horizontal="center" vertical="center"/>
      <protection hidden="1"/>
    </xf>
    <xf numFmtId="3" fontId="1" fillId="0" borderId="1" xfId="3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center"/>
      <protection hidden="1"/>
    </xf>
    <xf numFmtId="4" fontId="1" fillId="0" borderId="7" xfId="0" applyNumberFormat="1" applyFont="1" applyFill="1" applyBorder="1" applyAlignment="1" applyProtection="1">
      <alignment horizontal="center" vertical="center"/>
      <protection hidden="1"/>
    </xf>
    <xf numFmtId="4" fontId="1" fillId="0" borderId="3" xfId="0" applyNumberFormat="1" applyFont="1" applyFill="1" applyBorder="1" applyAlignment="1" applyProtection="1">
      <alignment horizontal="center"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173" fontId="19" fillId="0" borderId="1" xfId="0" applyNumberFormat="1" applyFont="1" applyFill="1" applyBorder="1" applyAlignment="1" applyProtection="1">
      <alignment vertical="center"/>
      <protection hidden="1"/>
    </xf>
    <xf numFmtId="176" fontId="1" fillId="0" borderId="1" xfId="0" applyNumberFormat="1" applyFont="1" applyFill="1" applyBorder="1" applyAlignment="1" applyProtection="1">
      <alignment horizontal="center" vertical="center"/>
      <protection hidden="1"/>
    </xf>
    <xf numFmtId="4" fontId="19" fillId="0" borderId="4" xfId="0" applyNumberFormat="1" applyFont="1" applyFill="1" applyBorder="1" applyAlignment="1" applyProtection="1">
      <alignment vertical="center"/>
      <protection hidden="1"/>
    </xf>
    <xf numFmtId="2" fontId="1" fillId="0" borderId="7" xfId="0" applyNumberFormat="1" applyFont="1" applyFill="1" applyBorder="1" applyAlignment="1" applyProtection="1">
      <alignment horizontal="center" vertical="center"/>
      <protection hidden="1"/>
    </xf>
    <xf numFmtId="2" fontId="1" fillId="0" borderId="3" xfId="0" applyNumberFormat="1" applyFont="1" applyFill="1" applyBorder="1" applyAlignment="1" applyProtection="1">
      <alignment horizontal="center" vertical="center"/>
      <protection hidden="1"/>
    </xf>
    <xf numFmtId="2" fontId="1" fillId="0" borderId="4" xfId="0" applyNumberFormat="1" applyFont="1" applyFill="1" applyBorder="1" applyAlignment="1" applyProtection="1">
      <alignment horizontal="center" vertical="center"/>
      <protection hidden="1"/>
    </xf>
    <xf numFmtId="2" fontId="6" fillId="0" borderId="3" xfId="0" applyNumberFormat="1" applyFont="1" applyFill="1" applyBorder="1" applyAlignment="1" applyProtection="1">
      <alignment horizontal="center" vertical="center"/>
      <protection hidden="1"/>
    </xf>
    <xf numFmtId="2" fontId="19" fillId="0" borderId="4" xfId="0" applyNumberFormat="1" applyFont="1" applyFill="1" applyBorder="1" applyAlignment="1" applyProtection="1">
      <alignment horizontal="center" vertical="center"/>
      <protection hidden="1"/>
    </xf>
    <xf numFmtId="173" fontId="19" fillId="0" borderId="28" xfId="0" applyNumberFormat="1" applyFont="1" applyFill="1" applyBorder="1" applyAlignment="1" applyProtection="1">
      <alignment vertical="center"/>
      <protection hidden="1"/>
    </xf>
    <xf numFmtId="173" fontId="19" fillId="0" borderId="29" xfId="0" applyNumberFormat="1" applyFont="1" applyFill="1" applyBorder="1" applyAlignment="1" applyProtection="1">
      <alignment vertical="center"/>
      <protection hidden="1"/>
    </xf>
    <xf numFmtId="3" fontId="6" fillId="0" borderId="1" xfId="3" applyNumberFormat="1" applyFont="1" applyFill="1" applyBorder="1" applyAlignment="1" applyProtection="1">
      <alignment horizontal="center" vertical="center"/>
      <protection hidden="1"/>
    </xf>
    <xf numFmtId="166" fontId="27" fillId="0" borderId="1" xfId="0" applyNumberFormat="1" applyFont="1" applyFill="1" applyBorder="1" applyAlignment="1" applyProtection="1">
      <alignment vertical="center" wrapText="1"/>
      <protection hidden="1"/>
    </xf>
    <xf numFmtId="4" fontId="22" fillId="0" borderId="1" xfId="0" applyNumberFormat="1" applyFont="1" applyFill="1" applyBorder="1" applyAlignment="1" applyProtection="1">
      <alignment vertical="center"/>
      <protection hidden="1"/>
    </xf>
    <xf numFmtId="4" fontId="1" fillId="0" borderId="21" xfId="0" applyNumberFormat="1" applyFont="1" applyFill="1" applyBorder="1" applyAlignment="1" applyProtection="1">
      <alignment horizontal="center" vertical="center"/>
      <protection hidden="1"/>
    </xf>
    <xf numFmtId="4" fontId="1" fillId="4" borderId="31" xfId="0" applyNumberFormat="1" applyFont="1" applyFill="1" applyBorder="1" applyAlignment="1" applyProtection="1">
      <alignment horizontal="center" vertical="center"/>
      <protection hidden="1"/>
    </xf>
    <xf numFmtId="1" fontId="23" fillId="0" borderId="0" xfId="0" applyNumberFormat="1" applyFont="1" applyFill="1" applyAlignment="1" applyProtection="1">
      <alignment horizontal="center"/>
      <protection hidden="1"/>
    </xf>
    <xf numFmtId="4" fontId="1" fillId="4" borderId="0" xfId="0" applyNumberFormat="1" applyFont="1" applyFill="1" applyBorder="1" applyAlignment="1" applyProtection="1">
      <alignment horizontal="center" vertical="center"/>
      <protection hidden="1"/>
    </xf>
    <xf numFmtId="4" fontId="1" fillId="4" borderId="10" xfId="0" applyNumberFormat="1" applyFont="1" applyFill="1" applyBorder="1" applyAlignment="1" applyProtection="1">
      <alignment horizontal="center" vertical="center"/>
      <protection hidden="1"/>
    </xf>
    <xf numFmtId="4" fontId="1" fillId="0" borderId="10" xfId="3" applyNumberFormat="1" applyFont="1" applyFill="1" applyBorder="1" applyAlignment="1" applyProtection="1">
      <alignment horizontal="center" vertical="center"/>
      <protection hidden="1"/>
    </xf>
    <xf numFmtId="0" fontId="5" fillId="0" borderId="30" xfId="0" applyFont="1" applyFill="1" applyBorder="1" applyAlignment="1" applyProtection="1">
      <protection hidden="1"/>
    </xf>
    <xf numFmtId="4" fontId="1" fillId="0" borderId="0" xfId="3" applyNumberFormat="1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protection hidden="1"/>
    </xf>
    <xf numFmtId="0" fontId="5" fillId="0" borderId="28" xfId="0" applyFont="1" applyFill="1" applyBorder="1" applyAlignment="1" applyProtection="1">
      <protection hidden="1"/>
    </xf>
    <xf numFmtId="0" fontId="0" fillId="0" borderId="0" xfId="0" applyAlignment="1">
      <alignment horizontal="center" vertical="center"/>
    </xf>
    <xf numFmtId="0" fontId="6" fillId="0" borderId="3" xfId="0" applyFont="1" applyFill="1" applyBorder="1" applyAlignment="1" applyProtection="1">
      <protection hidden="1"/>
    </xf>
    <xf numFmtId="4" fontId="1" fillId="9" borderId="29" xfId="0" applyNumberFormat="1" applyFont="1" applyFill="1" applyBorder="1" applyAlignment="1" applyProtection="1">
      <alignment horizontal="center" vertical="center"/>
    </xf>
    <xf numFmtId="173" fontId="19" fillId="0" borderId="40" xfId="0" applyNumberFormat="1" applyFont="1" applyFill="1" applyBorder="1" applyAlignment="1" applyProtection="1">
      <alignment vertical="center"/>
      <protection hidden="1"/>
    </xf>
    <xf numFmtId="173" fontId="19" fillId="0" borderId="35" xfId="0" applyNumberFormat="1" applyFont="1" applyFill="1" applyBorder="1" applyAlignment="1" applyProtection="1">
      <alignment vertical="center"/>
      <protection hidden="1"/>
    </xf>
    <xf numFmtId="173" fontId="19" fillId="0" borderId="36" xfId="0" applyNumberFormat="1" applyFont="1" applyFill="1" applyBorder="1" applyAlignment="1" applyProtection="1">
      <alignment vertical="center"/>
      <protection hidden="1"/>
    </xf>
    <xf numFmtId="173" fontId="19" fillId="0" borderId="25" xfId="0" applyNumberFormat="1" applyFont="1" applyFill="1" applyBorder="1" applyAlignment="1" applyProtection="1">
      <alignment vertical="center"/>
      <protection hidden="1"/>
    </xf>
    <xf numFmtId="173" fontId="19" fillId="0" borderId="24" xfId="0" applyNumberFormat="1" applyFont="1" applyFill="1" applyBorder="1" applyAlignment="1" applyProtection="1">
      <alignment vertical="center"/>
      <protection hidden="1"/>
    </xf>
    <xf numFmtId="173" fontId="19" fillId="0" borderId="44" xfId="0" applyNumberFormat="1" applyFont="1" applyFill="1" applyBorder="1" applyAlignment="1" applyProtection="1">
      <alignment vertical="center"/>
      <protection hidden="1"/>
    </xf>
    <xf numFmtId="173" fontId="19" fillId="0" borderId="46" xfId="0" applyNumberFormat="1" applyFont="1" applyFill="1" applyBorder="1" applyAlignment="1" applyProtection="1">
      <alignment vertical="center"/>
      <protection hidden="1"/>
    </xf>
    <xf numFmtId="173" fontId="19" fillId="4" borderId="35" xfId="0" applyNumberFormat="1" applyFont="1" applyFill="1" applyBorder="1" applyAlignment="1" applyProtection="1">
      <alignment vertical="center"/>
      <protection hidden="1"/>
    </xf>
    <xf numFmtId="173" fontId="19" fillId="4" borderId="49" xfId="0" applyNumberFormat="1" applyFont="1" applyFill="1" applyBorder="1" applyAlignment="1" applyProtection="1">
      <alignment vertical="center"/>
      <protection hidden="1"/>
    </xf>
    <xf numFmtId="4" fontId="2" fillId="0" borderId="0" xfId="0" applyNumberFormat="1" applyFont="1" applyAlignment="1" applyProtection="1">
      <alignment horizontal="center" vertical="center"/>
      <protection hidden="1"/>
    </xf>
    <xf numFmtId="4" fontId="1" fillId="10" borderId="0" xfId="0" applyNumberFormat="1" applyFont="1" applyFill="1" applyAlignment="1" applyProtection="1">
      <alignment horizontal="center"/>
      <protection hidden="1"/>
    </xf>
    <xf numFmtId="4" fontId="1" fillId="8" borderId="0" xfId="0" applyNumberFormat="1" applyFont="1" applyFill="1" applyAlignment="1" applyProtection="1">
      <alignment horizontal="center"/>
      <protection hidden="1"/>
    </xf>
    <xf numFmtId="0" fontId="1" fillId="11" borderId="0" xfId="0" applyFont="1" applyFill="1" applyAlignment="1" applyProtection="1">
      <protection hidden="1"/>
    </xf>
    <xf numFmtId="0" fontId="1" fillId="12" borderId="0" xfId="0" applyFont="1" applyFill="1" applyAlignment="1" applyProtection="1">
      <alignment horizontal="center"/>
      <protection hidden="1"/>
    </xf>
    <xf numFmtId="0" fontId="42" fillId="0" borderId="0" xfId="0" applyFont="1" applyAlignment="1" applyProtection="1">
      <protection hidden="1"/>
    </xf>
    <xf numFmtId="4" fontId="1" fillId="9" borderId="1" xfId="0" applyNumberFormat="1" applyFont="1" applyFill="1" applyBorder="1" applyAlignment="1" applyProtection="1">
      <alignment horizontal="center" vertical="center"/>
    </xf>
    <xf numFmtId="3" fontId="6" fillId="0" borderId="50" xfId="3" applyNumberFormat="1" applyFont="1" applyFill="1" applyBorder="1" applyAlignment="1" applyProtection="1">
      <alignment horizontal="center" vertical="center"/>
      <protection hidden="1"/>
    </xf>
    <xf numFmtId="3" fontId="1" fillId="0" borderId="51" xfId="3" applyNumberFormat="1" applyFont="1" applyFill="1" applyBorder="1" applyAlignment="1" applyProtection="1">
      <alignment horizontal="center" vertical="center"/>
      <protection hidden="1"/>
    </xf>
    <xf numFmtId="3" fontId="1" fillId="0" borderId="52" xfId="3" applyNumberFormat="1" applyFont="1" applyFill="1" applyBorder="1" applyAlignment="1" applyProtection="1">
      <alignment horizontal="center" vertical="center"/>
      <protection hidden="1"/>
    </xf>
    <xf numFmtId="4" fontId="1" fillId="0" borderId="50" xfId="3" applyNumberFormat="1" applyFont="1" applyFill="1" applyBorder="1" applyAlignment="1" applyProtection="1">
      <alignment horizontal="center" vertical="center"/>
      <protection hidden="1"/>
    </xf>
    <xf numFmtId="4" fontId="1" fillId="0" borderId="51" xfId="3" applyNumberFormat="1" applyFont="1" applyFill="1" applyBorder="1" applyAlignment="1" applyProtection="1">
      <alignment horizontal="center" vertical="center"/>
      <protection hidden="1"/>
    </xf>
    <xf numFmtId="4" fontId="1" fillId="0" borderId="52" xfId="3" applyNumberFormat="1" applyFont="1" applyFill="1" applyBorder="1" applyAlignment="1" applyProtection="1">
      <alignment horizontal="center" vertical="center"/>
      <protection hidden="1"/>
    </xf>
    <xf numFmtId="4" fontId="1" fillId="13" borderId="29" xfId="0" applyNumberFormat="1" applyFont="1" applyFill="1" applyBorder="1" applyAlignment="1" applyProtection="1">
      <alignment vertical="center"/>
      <protection hidden="1"/>
    </xf>
    <xf numFmtId="4" fontId="1" fillId="13" borderId="53" xfId="0" applyNumberFormat="1" applyFont="1" applyFill="1" applyBorder="1" applyAlignment="1" applyProtection="1">
      <alignment horizontal="center" vertical="center"/>
    </xf>
    <xf numFmtId="4" fontId="1" fillId="13" borderId="54" xfId="0" applyNumberFormat="1" applyFont="1" applyFill="1" applyBorder="1" applyAlignment="1" applyProtection="1">
      <alignment horizontal="center" vertical="center"/>
    </xf>
    <xf numFmtId="4" fontId="1" fillId="13" borderId="55" xfId="0" applyNumberFormat="1" applyFont="1" applyFill="1" applyBorder="1" applyAlignment="1" applyProtection="1">
      <alignment horizontal="center" vertical="center"/>
    </xf>
    <xf numFmtId="4" fontId="1" fillId="0" borderId="47" xfId="0" applyNumberFormat="1" applyFont="1" applyFill="1" applyBorder="1" applyAlignment="1" applyProtection="1">
      <alignment vertical="center"/>
      <protection hidden="1"/>
    </xf>
    <xf numFmtId="4" fontId="1" fillId="0" borderId="43" xfId="0" applyNumberFormat="1" applyFont="1" applyFill="1" applyBorder="1" applyAlignment="1" applyProtection="1">
      <alignment vertical="center"/>
      <protection hidden="1"/>
    </xf>
    <xf numFmtId="4" fontId="1" fillId="0" borderId="48" xfId="0" applyNumberFormat="1" applyFont="1" applyFill="1" applyBorder="1" applyAlignment="1" applyProtection="1">
      <alignment vertical="center"/>
      <protection hidden="1"/>
    </xf>
    <xf numFmtId="4" fontId="1" fillId="0" borderId="47" xfId="0" applyNumberFormat="1" applyFont="1" applyFill="1" applyBorder="1" applyAlignment="1" applyProtection="1">
      <alignment horizontal="left" vertical="center"/>
      <protection hidden="1"/>
    </xf>
    <xf numFmtId="4" fontId="1" fillId="0" borderId="43" xfId="0" applyNumberFormat="1" applyFont="1" applyFill="1" applyBorder="1" applyAlignment="1" applyProtection="1">
      <alignment horizontal="left" vertical="center"/>
      <protection hidden="1"/>
    </xf>
    <xf numFmtId="4" fontId="1" fillId="0" borderId="48" xfId="0" applyNumberFormat="1" applyFont="1" applyFill="1" applyBorder="1" applyAlignment="1" applyProtection="1">
      <alignment horizontal="left" vertical="center"/>
      <protection hidden="1"/>
    </xf>
    <xf numFmtId="4" fontId="1" fillId="0" borderId="1" xfId="0" applyNumberFormat="1" applyFont="1" applyFill="1" applyBorder="1" applyAlignment="1" applyProtection="1">
      <alignment horizontal="left" vertical="center"/>
      <protection hidden="1"/>
    </xf>
    <xf numFmtId="4" fontId="1" fillId="0" borderId="42" xfId="0" applyNumberFormat="1" applyFont="1" applyFill="1" applyBorder="1" applyAlignment="1" applyProtection="1">
      <alignment horizontal="left" vertical="center"/>
      <protection hidden="1"/>
    </xf>
    <xf numFmtId="4" fontId="1" fillId="0" borderId="41" xfId="0" applyNumberFormat="1" applyFont="1" applyFill="1" applyBorder="1" applyAlignment="1" applyProtection="1">
      <alignment horizontal="left" vertical="center"/>
      <protection hidden="1"/>
    </xf>
    <xf numFmtId="4" fontId="37" fillId="0" borderId="39" xfId="0" applyNumberFormat="1" applyFont="1" applyFill="1" applyBorder="1" applyAlignment="1" applyProtection="1">
      <alignment vertical="center" wrapText="1"/>
      <protection hidden="1"/>
    </xf>
    <xf numFmtId="4" fontId="1" fillId="14" borderId="45" xfId="0" applyNumberFormat="1" applyFont="1" applyFill="1" applyBorder="1" applyAlignment="1" applyProtection="1">
      <alignment vertical="center"/>
      <protection hidden="1"/>
    </xf>
    <xf numFmtId="4" fontId="53" fillId="14" borderId="74" xfId="0" applyNumberFormat="1" applyFont="1" applyFill="1" applyBorder="1" applyAlignment="1" applyProtection="1">
      <alignment horizontal="center" vertical="center"/>
    </xf>
    <xf numFmtId="4" fontId="53" fillId="14" borderId="75" xfId="0" applyNumberFormat="1" applyFont="1" applyFill="1" applyBorder="1" applyAlignment="1" applyProtection="1">
      <alignment horizontal="center" vertical="center"/>
    </xf>
    <xf numFmtId="4" fontId="53" fillId="14" borderId="76" xfId="0" applyNumberFormat="1" applyFont="1" applyFill="1" applyBorder="1" applyAlignment="1" applyProtection="1">
      <alignment horizontal="center" vertical="center"/>
    </xf>
    <xf numFmtId="165" fontId="36" fillId="0" borderId="7" xfId="3" applyNumberFormat="1" applyFont="1" applyFill="1" applyBorder="1" applyAlignment="1" applyProtection="1">
      <alignment horizontal="center"/>
      <protection hidden="1"/>
    </xf>
    <xf numFmtId="3" fontId="1" fillId="0" borderId="77" xfId="3" applyNumberFormat="1" applyFont="1" applyFill="1" applyBorder="1" applyAlignment="1" applyProtection="1">
      <alignment horizontal="center" vertical="center"/>
      <protection hidden="1"/>
    </xf>
    <xf numFmtId="4" fontId="1" fillId="0" borderId="77" xfId="3" applyNumberFormat="1" applyFont="1" applyFill="1" applyBorder="1" applyAlignment="1" applyProtection="1">
      <alignment horizontal="center" vertical="center"/>
      <protection hidden="1"/>
    </xf>
    <xf numFmtId="4" fontId="1" fillId="13" borderId="78" xfId="0" applyNumberFormat="1" applyFont="1" applyFill="1" applyBorder="1" applyAlignment="1" applyProtection="1">
      <alignment horizontal="center" vertical="center"/>
    </xf>
    <xf numFmtId="4" fontId="53" fillId="14" borderId="79" xfId="0" applyNumberFormat="1" applyFont="1" applyFill="1" applyBorder="1" applyAlignment="1" applyProtection="1">
      <alignment horizontal="center" vertical="center"/>
    </xf>
    <xf numFmtId="165" fontId="36" fillId="0" borderId="30" xfId="3" applyNumberFormat="1" applyFont="1" applyFill="1" applyBorder="1" applyAlignment="1" applyProtection="1">
      <alignment horizontal="center"/>
      <protection hidden="1"/>
    </xf>
    <xf numFmtId="3" fontId="1" fillId="0" borderId="31" xfId="3" applyNumberFormat="1" applyFont="1" applyFill="1" applyBorder="1" applyAlignment="1" applyProtection="1">
      <alignment horizontal="center" vertical="center"/>
      <protection hidden="1"/>
    </xf>
    <xf numFmtId="4" fontId="1" fillId="0" borderId="31" xfId="3" applyNumberFormat="1" applyFont="1" applyFill="1" applyBorder="1" applyAlignment="1" applyProtection="1">
      <alignment horizontal="center" vertical="center"/>
      <protection hidden="1"/>
    </xf>
    <xf numFmtId="4" fontId="1" fillId="0" borderId="31" xfId="0" applyNumberFormat="1" applyFont="1" applyFill="1" applyBorder="1" applyAlignment="1" applyProtection="1">
      <alignment horizontal="center" vertical="center"/>
    </xf>
    <xf numFmtId="4" fontId="53" fillId="0" borderId="31" xfId="0" applyNumberFormat="1" applyFont="1" applyFill="1" applyBorder="1" applyAlignment="1" applyProtection="1">
      <alignment horizontal="center" vertical="center"/>
    </xf>
    <xf numFmtId="4" fontId="1" fillId="0" borderId="31" xfId="0" applyNumberFormat="1" applyFont="1" applyFill="1" applyBorder="1" applyAlignment="1" applyProtection="1">
      <alignment horizontal="center" vertical="center"/>
      <protection locked="0"/>
    </xf>
    <xf numFmtId="4" fontId="37" fillId="0" borderId="87" xfId="0" applyNumberFormat="1" applyFont="1" applyFill="1" applyBorder="1" applyAlignment="1" applyProtection="1">
      <alignment horizontal="center" vertical="center"/>
    </xf>
    <xf numFmtId="165" fontId="36" fillId="0" borderId="20" xfId="3" applyNumberFormat="1" applyFont="1" applyFill="1" applyBorder="1" applyAlignment="1" applyProtection="1">
      <alignment horizontal="center"/>
      <protection hidden="1"/>
    </xf>
    <xf numFmtId="165" fontId="36" fillId="0" borderId="28" xfId="3" applyNumberFormat="1" applyFont="1" applyFill="1" applyBorder="1" applyAlignment="1" applyProtection="1">
      <alignment horizontal="center"/>
      <protection hidden="1"/>
    </xf>
    <xf numFmtId="3" fontId="1" fillId="0" borderId="9" xfId="3" applyNumberFormat="1" applyFont="1" applyFill="1" applyBorder="1" applyAlignment="1" applyProtection="1">
      <alignment horizontal="center" vertical="center"/>
      <protection hidden="1"/>
    </xf>
    <xf numFmtId="3" fontId="1" fillId="0" borderId="10" xfId="3" applyNumberFormat="1" applyFont="1" applyFill="1" applyBorder="1" applyAlignment="1" applyProtection="1">
      <alignment horizontal="center" vertical="center"/>
      <protection hidden="1"/>
    </xf>
    <xf numFmtId="4" fontId="1" fillId="0" borderId="9" xfId="3" applyNumberFormat="1" applyFont="1" applyFill="1" applyBorder="1" applyAlignment="1" applyProtection="1">
      <alignment horizontal="center" vertical="center"/>
      <protection hidden="1"/>
    </xf>
    <xf numFmtId="4" fontId="1" fillId="0" borderId="9" xfId="0" applyNumberFormat="1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4" fontId="37" fillId="0" borderId="88" xfId="0" applyNumberFormat="1" applyFont="1" applyFill="1" applyBorder="1" applyAlignment="1" applyProtection="1">
      <alignment horizontal="center" vertical="center"/>
    </xf>
    <xf numFmtId="4" fontId="37" fillId="0" borderId="49" xfId="0" applyNumberFormat="1" applyFont="1" applyFill="1" applyBorder="1" applyAlignment="1" applyProtection="1">
      <alignment horizontal="center" vertical="center"/>
    </xf>
    <xf numFmtId="4" fontId="1" fillId="0" borderId="9" xfId="0" applyNumberFormat="1" applyFont="1" applyFill="1" applyBorder="1" applyAlignment="1" applyProtection="1">
      <alignment horizontal="center" vertical="center"/>
    </xf>
    <xf numFmtId="4" fontId="1" fillId="0" borderId="10" xfId="0" applyNumberFormat="1" applyFont="1" applyFill="1" applyBorder="1" applyAlignment="1" applyProtection="1">
      <alignment horizontal="center" vertical="center"/>
    </xf>
    <xf numFmtId="4" fontId="53" fillId="0" borderId="9" xfId="0" applyNumberFormat="1" applyFont="1" applyFill="1" applyBorder="1" applyAlignment="1" applyProtection="1">
      <alignment horizontal="center" vertical="center"/>
    </xf>
    <xf numFmtId="4" fontId="53" fillId="0" borderId="10" xfId="0" applyNumberFormat="1" applyFont="1" applyFill="1" applyBorder="1" applyAlignment="1" applyProtection="1">
      <alignment horizontal="center" vertical="center"/>
    </xf>
    <xf numFmtId="173" fontId="19" fillId="0" borderId="49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Alignment="1">
      <alignment vertical="center"/>
    </xf>
    <xf numFmtId="0" fontId="51" fillId="0" borderId="0" xfId="0" applyFont="1" applyAlignment="1" applyProtection="1">
      <protection hidden="1"/>
    </xf>
    <xf numFmtId="4" fontId="1" fillId="15" borderId="56" xfId="0" applyNumberFormat="1" applyFont="1" applyFill="1" applyBorder="1" applyAlignment="1" applyProtection="1">
      <alignment horizontal="center" vertical="center"/>
      <protection locked="0"/>
    </xf>
    <xf numFmtId="4" fontId="1" fillId="15" borderId="57" xfId="0" applyNumberFormat="1" applyFont="1" applyFill="1" applyBorder="1" applyAlignment="1" applyProtection="1">
      <alignment horizontal="center" vertical="center"/>
      <protection locked="0"/>
    </xf>
    <xf numFmtId="4" fontId="1" fillId="15" borderId="58" xfId="0" applyNumberFormat="1" applyFont="1" applyFill="1" applyBorder="1" applyAlignment="1" applyProtection="1">
      <alignment horizontal="center" vertical="center"/>
      <protection locked="0"/>
    </xf>
    <xf numFmtId="4" fontId="1" fillId="15" borderId="19" xfId="0" applyNumberFormat="1" applyFont="1" applyFill="1" applyBorder="1" applyAlignment="1" applyProtection="1">
      <alignment horizontal="center" vertical="center"/>
      <protection locked="0"/>
    </xf>
    <xf numFmtId="4" fontId="1" fillId="15" borderId="59" xfId="0" applyNumberFormat="1" applyFont="1" applyFill="1" applyBorder="1" applyAlignment="1" applyProtection="1">
      <alignment horizontal="center" vertical="center"/>
      <protection locked="0"/>
    </xf>
    <xf numFmtId="4" fontId="1" fillId="15" borderId="60" xfId="0" applyNumberFormat="1" applyFont="1" applyFill="1" applyBorder="1" applyAlignment="1" applyProtection="1">
      <alignment horizontal="center" vertical="center"/>
      <protection locked="0"/>
    </xf>
    <xf numFmtId="4" fontId="1" fillId="15" borderId="61" xfId="0" applyNumberFormat="1" applyFont="1" applyFill="1" applyBorder="1" applyAlignment="1" applyProtection="1">
      <alignment horizontal="center" vertical="center"/>
      <protection locked="0"/>
    </xf>
    <xf numFmtId="4" fontId="1" fillId="15" borderId="15" xfId="0" applyNumberFormat="1" applyFont="1" applyFill="1" applyBorder="1" applyAlignment="1" applyProtection="1">
      <alignment horizontal="center" vertical="center"/>
      <protection locked="0"/>
    </xf>
    <xf numFmtId="4" fontId="1" fillId="15" borderId="17" xfId="0" applyNumberFormat="1" applyFont="1" applyFill="1" applyBorder="1" applyAlignment="1" applyProtection="1">
      <alignment horizontal="center" vertical="center"/>
      <protection locked="0"/>
    </xf>
    <xf numFmtId="4" fontId="1" fillId="15" borderId="62" xfId="0" applyNumberFormat="1" applyFont="1" applyFill="1" applyBorder="1" applyAlignment="1" applyProtection="1">
      <alignment horizontal="center" vertical="center"/>
      <protection locked="0"/>
    </xf>
    <xf numFmtId="4" fontId="1" fillId="15" borderId="63" xfId="0" applyNumberFormat="1" applyFont="1" applyFill="1" applyBorder="1" applyAlignment="1" applyProtection="1">
      <alignment horizontal="center" vertical="center"/>
      <protection locked="0"/>
    </xf>
    <xf numFmtId="4" fontId="1" fillId="15" borderId="64" xfId="0" applyNumberFormat="1" applyFont="1" applyFill="1" applyBorder="1" applyAlignment="1" applyProtection="1">
      <alignment horizontal="center" vertical="center"/>
      <protection locked="0"/>
    </xf>
    <xf numFmtId="4" fontId="1" fillId="15" borderId="65" xfId="0" applyNumberFormat="1" applyFont="1" applyFill="1" applyBorder="1" applyAlignment="1" applyProtection="1">
      <alignment horizontal="center" vertical="center"/>
      <protection locked="0"/>
    </xf>
    <xf numFmtId="4" fontId="1" fillId="15" borderId="66" xfId="0" applyNumberFormat="1" applyFont="1" applyFill="1" applyBorder="1" applyAlignment="1" applyProtection="1">
      <alignment horizontal="center" vertical="center"/>
      <protection locked="0"/>
    </xf>
    <xf numFmtId="4" fontId="1" fillId="15" borderId="67" xfId="0" applyNumberFormat="1" applyFont="1" applyFill="1" applyBorder="1" applyAlignment="1" applyProtection="1">
      <alignment horizontal="center" vertical="center"/>
      <protection locked="0"/>
    </xf>
    <xf numFmtId="4" fontId="1" fillId="15" borderId="68" xfId="0" applyNumberFormat="1" applyFont="1" applyFill="1" applyBorder="1" applyAlignment="1" applyProtection="1">
      <alignment horizontal="center" vertical="center"/>
      <protection locked="0"/>
    </xf>
    <xf numFmtId="4" fontId="1" fillId="15" borderId="69" xfId="0" applyNumberFormat="1" applyFont="1" applyFill="1" applyBorder="1" applyAlignment="1" applyProtection="1">
      <alignment horizontal="center" vertical="center"/>
      <protection locked="0"/>
    </xf>
    <xf numFmtId="4" fontId="1" fillId="15" borderId="70" xfId="0" applyNumberFormat="1" applyFont="1" applyFill="1" applyBorder="1" applyAlignment="1" applyProtection="1">
      <alignment horizontal="center" vertical="center"/>
      <protection locked="0"/>
    </xf>
    <xf numFmtId="4" fontId="1" fillId="15" borderId="80" xfId="0" applyNumberFormat="1" applyFont="1" applyFill="1" applyBorder="1" applyAlignment="1" applyProtection="1">
      <alignment horizontal="center" vertical="center"/>
      <protection locked="0"/>
    </xf>
    <xf numFmtId="4" fontId="1" fillId="15" borderId="81" xfId="0" applyNumberFormat="1" applyFont="1" applyFill="1" applyBorder="1" applyAlignment="1" applyProtection="1">
      <alignment horizontal="center" vertical="center"/>
      <protection locked="0"/>
    </xf>
    <xf numFmtId="4" fontId="1" fillId="15" borderId="82" xfId="0" applyNumberFormat="1" applyFont="1" applyFill="1" applyBorder="1" applyAlignment="1" applyProtection="1">
      <alignment horizontal="center" vertical="center"/>
      <protection locked="0"/>
    </xf>
    <xf numFmtId="4" fontId="1" fillId="15" borderId="83" xfId="0" applyNumberFormat="1" applyFont="1" applyFill="1" applyBorder="1" applyAlignment="1" applyProtection="1">
      <alignment horizontal="center" vertical="center"/>
      <protection locked="0"/>
    </xf>
    <xf numFmtId="4" fontId="1" fillId="15" borderId="84" xfId="0" applyNumberFormat="1" applyFont="1" applyFill="1" applyBorder="1" applyAlignment="1" applyProtection="1">
      <alignment horizontal="center" vertical="center"/>
      <protection locked="0"/>
    </xf>
    <xf numFmtId="4" fontId="1" fillId="15" borderId="85" xfId="0" applyNumberFormat="1" applyFont="1" applyFill="1" applyBorder="1" applyAlignment="1" applyProtection="1">
      <alignment horizontal="center" vertical="center"/>
      <protection locked="0"/>
    </xf>
    <xf numFmtId="4" fontId="37" fillId="7" borderId="71" xfId="0" applyNumberFormat="1" applyFont="1" applyFill="1" applyBorder="1" applyAlignment="1" applyProtection="1">
      <alignment horizontal="center" vertical="center"/>
    </xf>
    <xf numFmtId="4" fontId="37" fillId="7" borderId="72" xfId="0" applyNumberFormat="1" applyFont="1" applyFill="1" applyBorder="1" applyAlignment="1" applyProtection="1">
      <alignment horizontal="center" vertical="center"/>
    </xf>
    <xf numFmtId="4" fontId="37" fillId="7" borderId="73" xfId="0" applyNumberFormat="1" applyFont="1" applyFill="1" applyBorder="1" applyAlignment="1" applyProtection="1">
      <alignment horizontal="center" vertical="center"/>
    </xf>
    <xf numFmtId="4" fontId="37" fillId="7" borderId="86" xfId="0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77" fontId="18" fillId="0" borderId="4" xfId="0" applyNumberFormat="1" applyFont="1" applyFill="1" applyBorder="1" applyAlignment="1" applyProtection="1">
      <alignment horizontal="right" vertical="center"/>
      <protection hidden="1"/>
    </xf>
    <xf numFmtId="169" fontId="18" fillId="0" borderId="1" xfId="0" applyNumberFormat="1" applyFont="1" applyFill="1" applyBorder="1" applyAlignment="1" applyProtection="1">
      <alignment horizontal="right" vertical="center"/>
      <protection hidden="1"/>
    </xf>
    <xf numFmtId="169" fontId="18" fillId="0" borderId="6" xfId="0" applyNumberFormat="1" applyFont="1" applyFill="1" applyBorder="1" applyAlignment="1" applyProtection="1">
      <alignment horizontal="right" vertical="center"/>
      <protection hidden="1"/>
    </xf>
    <xf numFmtId="169" fontId="18" fillId="0" borderId="4" xfId="0" applyNumberFormat="1" applyFont="1" applyFill="1" applyBorder="1" applyAlignment="1" applyProtection="1">
      <alignment horizontal="right" vertical="center"/>
      <protection hidden="1"/>
    </xf>
    <xf numFmtId="14" fontId="1" fillId="0" borderId="7" xfId="0" applyNumberFormat="1" applyFont="1" applyBorder="1" applyAlignment="1" applyProtection="1">
      <alignment horizontal="left"/>
      <protection hidden="1"/>
    </xf>
    <xf numFmtId="0" fontId="33" fillId="0" borderId="0" xfId="0" applyFont="1" applyAlignment="1">
      <alignment vertical="center" wrapText="1"/>
    </xf>
    <xf numFmtId="0" fontId="33" fillId="11" borderId="0" xfId="0" applyFont="1" applyFill="1" applyAlignment="1">
      <alignment horizontal="left" vertical="center"/>
    </xf>
    <xf numFmtId="0" fontId="1" fillId="0" borderId="7" xfId="0" applyFont="1" applyFill="1" applyBorder="1" applyAlignment="1" applyProtection="1">
      <alignment vertical="center"/>
      <protection hidden="1"/>
    </xf>
    <xf numFmtId="0" fontId="43" fillId="0" borderId="1" xfId="0" applyFont="1" applyFill="1" applyBorder="1" applyAlignment="1" applyProtection="1">
      <alignment horizontal="left"/>
      <protection hidden="1"/>
    </xf>
    <xf numFmtId="0" fontId="44" fillId="4" borderId="0" xfId="4" applyFont="1" applyFill="1" applyBorder="1" applyAlignment="1" applyProtection="1">
      <alignment horizontal="center" vertical="center"/>
      <protection hidden="1"/>
    </xf>
    <xf numFmtId="4" fontId="47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0" fontId="14" fillId="6" borderId="0" xfId="0" applyFont="1" applyFill="1"/>
    <xf numFmtId="4" fontId="2" fillId="0" borderId="20" xfId="0" applyNumberFormat="1" applyFont="1" applyBorder="1" applyAlignment="1" applyProtection="1">
      <alignment vertical="center"/>
      <protection hidden="1"/>
    </xf>
    <xf numFmtId="4" fontId="2" fillId="0" borderId="5" xfId="0" applyNumberFormat="1" applyFont="1" applyBorder="1" applyAlignment="1" applyProtection="1">
      <alignment vertical="center"/>
      <protection hidden="1"/>
    </xf>
    <xf numFmtId="4" fontId="2" fillId="0" borderId="7" xfId="0" applyNumberFormat="1" applyFont="1" applyBorder="1" applyAlignment="1" applyProtection="1">
      <alignment vertical="center"/>
      <protection hidden="1"/>
    </xf>
    <xf numFmtId="4" fontId="2" fillId="0" borderId="8" xfId="0" applyNumberFormat="1" applyFont="1" applyBorder="1" applyAlignment="1" applyProtection="1">
      <protection hidden="1"/>
    </xf>
    <xf numFmtId="4" fontId="14" fillId="0" borderId="3" xfId="0" applyNumberFormat="1" applyFont="1" applyFill="1" applyBorder="1" applyAlignment="1" applyProtection="1">
      <alignment vertical="center"/>
      <protection hidden="1"/>
    </xf>
    <xf numFmtId="0" fontId="58" fillId="0" borderId="0" xfId="0" applyFont="1" applyAlignment="1" applyProtection="1">
      <protection hidden="1"/>
    </xf>
    <xf numFmtId="4" fontId="19" fillId="4" borderId="0" xfId="0" applyNumberFormat="1" applyFont="1" applyFill="1" applyBorder="1" applyAlignment="1" applyProtection="1">
      <alignment vertical="center"/>
      <protection hidden="1"/>
    </xf>
    <xf numFmtId="4" fontId="2" fillId="0" borderId="2" xfId="0" applyNumberFormat="1" applyFont="1" applyBorder="1" applyAlignment="1" applyProtection="1">
      <protection hidden="1"/>
    </xf>
    <xf numFmtId="4" fontId="2" fillId="0" borderId="6" xfId="0" applyNumberFormat="1" applyFont="1" applyBorder="1" applyAlignment="1" applyProtection="1">
      <protection hidden="1"/>
    </xf>
    <xf numFmtId="0" fontId="10" fillId="0" borderId="3" xfId="0" applyFont="1" applyFill="1" applyBorder="1" applyAlignment="1" applyProtection="1">
      <alignment vertical="center"/>
      <protection hidden="1"/>
    </xf>
    <xf numFmtId="4" fontId="2" fillId="0" borderId="4" xfId="0" applyNumberFormat="1" applyFont="1" applyBorder="1" applyAlignment="1" applyProtection="1">
      <alignment horizontal="right" vertical="center" indent="1"/>
      <protection hidden="1"/>
    </xf>
    <xf numFmtId="0" fontId="2" fillId="0" borderId="7" xfId="0" applyFont="1" applyBorder="1" applyAlignment="1" applyProtection="1">
      <protection hidden="1"/>
    </xf>
    <xf numFmtId="4" fontId="14" fillId="0" borderId="4" xfId="0" applyNumberFormat="1" applyFont="1" applyFill="1" applyBorder="1" applyAlignment="1" applyProtection="1">
      <alignment horizontal="right" vertical="center" indent="1"/>
      <protection hidden="1"/>
    </xf>
    <xf numFmtId="0" fontId="14" fillId="0" borderId="3" xfId="0" applyFont="1" applyFill="1" applyBorder="1" applyAlignment="1" applyProtection="1">
      <alignment horizontal="left" vertical="center"/>
      <protection hidden="1"/>
    </xf>
    <xf numFmtId="4" fontId="14" fillId="17" borderId="7" xfId="0" applyNumberFormat="1" applyFont="1" applyFill="1" applyBorder="1" applyAlignment="1" applyProtection="1">
      <protection hidden="1"/>
    </xf>
    <xf numFmtId="4" fontId="19" fillId="17" borderId="1" xfId="0" applyNumberFormat="1" applyFont="1" applyFill="1" applyBorder="1" applyAlignment="1" applyProtection="1">
      <protection hidden="1"/>
    </xf>
    <xf numFmtId="4" fontId="2" fillId="17" borderId="4" xfId="0" applyNumberFormat="1" applyFont="1" applyFill="1" applyBorder="1" applyAlignment="1" applyProtection="1">
      <alignment vertical="center"/>
      <protection hidden="1"/>
    </xf>
    <xf numFmtId="0" fontId="36" fillId="2" borderId="0" xfId="0" applyFont="1" applyFill="1" applyAlignment="1" applyProtection="1">
      <protection hidden="1"/>
    </xf>
    <xf numFmtId="0" fontId="2" fillId="0" borderId="0" xfId="0" quotePrefix="1" applyFont="1" applyAlignment="1" applyProtection="1">
      <protection hidden="1"/>
    </xf>
    <xf numFmtId="0" fontId="21" fillId="4" borderId="0" xfId="0" applyFont="1" applyFill="1" applyBorder="1" applyAlignment="1" applyProtection="1">
      <alignment vertical="center"/>
      <protection hidden="1"/>
    </xf>
    <xf numFmtId="0" fontId="59" fillId="4" borderId="28" xfId="0" applyFont="1" applyFill="1" applyBorder="1" applyAlignment="1" applyProtection="1">
      <alignment horizontal="right" vertical="center"/>
      <protection hidden="1"/>
    </xf>
    <xf numFmtId="0" fontId="19" fillId="0" borderId="8" xfId="0" applyFont="1" applyBorder="1" applyAlignment="1" applyProtection="1">
      <alignment vertical="center"/>
      <protection hidden="1"/>
    </xf>
    <xf numFmtId="0" fontId="0" fillId="0" borderId="0" xfId="0" quotePrefix="1" applyAlignment="1">
      <alignment horizontal="left" vertical="center"/>
    </xf>
    <xf numFmtId="0" fontId="33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2" fontId="20" fillId="0" borderId="0" xfId="0" applyNumberFormat="1" applyFont="1" applyFill="1" applyBorder="1" applyAlignment="1" applyProtection="1">
      <alignment horizontal="center" vertical="center"/>
      <protection hidden="1"/>
    </xf>
    <xf numFmtId="2" fontId="18" fillId="0" borderId="0" xfId="0" applyNumberFormat="1" applyFont="1" applyFill="1" applyBorder="1" applyAlignment="1" applyProtection="1">
      <alignment horizontal="center" vertical="center"/>
      <protection hidden="1"/>
    </xf>
    <xf numFmtId="2" fontId="18" fillId="0" borderId="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21" fillId="4" borderId="0" xfId="0" applyFont="1" applyFill="1" applyBorder="1" applyAlignment="1" applyProtection="1">
      <alignment horizontal="left" vertical="center"/>
      <protection hidden="1"/>
    </xf>
    <xf numFmtId="4" fontId="21" fillId="0" borderId="0" xfId="0" applyNumberFormat="1" applyFont="1" applyBorder="1" applyAlignment="1" applyProtection="1">
      <alignment horizontal="left" vertical="center"/>
      <protection hidden="1"/>
    </xf>
    <xf numFmtId="0" fontId="21" fillId="4" borderId="0" xfId="0" applyFont="1" applyFill="1" applyBorder="1" applyAlignment="1" applyProtection="1">
      <alignment horizontal="left" vertical="center" wrapText="1"/>
      <protection hidden="1"/>
    </xf>
    <xf numFmtId="0" fontId="21" fillId="0" borderId="0" xfId="0" applyFont="1" applyBorder="1" applyAlignment="1" applyProtection="1">
      <alignment horizontal="left" vertical="center" wrapText="1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2" fontId="20" fillId="0" borderId="0" xfId="0" applyNumberFormat="1" applyFont="1" applyFill="1" applyBorder="1" applyAlignment="1" applyProtection="1">
      <alignment horizontal="center" vertical="center"/>
      <protection hidden="1"/>
    </xf>
    <xf numFmtId="2" fontId="18" fillId="0" borderId="0" xfId="0" applyNumberFormat="1" applyFont="1" applyFill="1" applyBorder="1" applyAlignment="1" applyProtection="1">
      <alignment horizontal="center" vertical="center"/>
      <protection hidden="1"/>
    </xf>
    <xf numFmtId="2" fontId="18" fillId="0" borderId="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21" fillId="4" borderId="0" xfId="0" applyFont="1" applyFill="1" applyBorder="1" applyAlignment="1" applyProtection="1">
      <alignment horizontal="left" vertical="center"/>
      <protection hidden="1"/>
    </xf>
    <xf numFmtId="4" fontId="21" fillId="0" borderId="0" xfId="0" applyNumberFormat="1" applyFont="1" applyBorder="1" applyAlignment="1" applyProtection="1">
      <alignment horizontal="left" vertical="center"/>
      <protection hidden="1"/>
    </xf>
    <xf numFmtId="0" fontId="21" fillId="4" borderId="0" xfId="0" applyFont="1" applyFill="1" applyBorder="1" applyAlignment="1" applyProtection="1">
      <alignment horizontal="left" vertical="center" wrapText="1"/>
      <protection hidden="1"/>
    </xf>
    <xf numFmtId="0" fontId="21" fillId="0" borderId="0" xfId="0" applyFont="1" applyBorder="1" applyAlignment="1" applyProtection="1">
      <alignment horizontal="left" vertical="center" wrapText="1"/>
      <protection hidden="1"/>
    </xf>
    <xf numFmtId="0" fontId="41" fillId="0" borderId="0" xfId="0" applyFont="1" applyBorder="1" applyAlignment="1" applyProtection="1">
      <alignment horizontal="center" vertical="center" wrapText="1"/>
      <protection hidden="1"/>
    </xf>
    <xf numFmtId="0" fontId="41" fillId="0" borderId="0" xfId="0" applyFont="1" applyBorder="1" applyAlignment="1" applyProtection="1">
      <alignment horizontal="center" vertical="center"/>
      <protection hidden="1"/>
    </xf>
    <xf numFmtId="4" fontId="34" fillId="0" borderId="0" xfId="0" applyNumberFormat="1" applyFont="1" applyFill="1" applyBorder="1" applyAlignment="1" applyProtection="1">
      <alignment horizontal="left" vertical="center" wrapText="1"/>
      <protection hidden="1"/>
    </xf>
    <xf numFmtId="14" fontId="2" fillId="0" borderId="8" xfId="0" applyNumberFormat="1" applyFont="1" applyBorder="1" applyAlignment="1" applyProtection="1">
      <alignment horizontal="right" vertical="center" indent="1"/>
      <protection hidden="1"/>
    </xf>
    <xf numFmtId="14" fontId="2" fillId="0" borderId="28" xfId="0" applyNumberFormat="1" applyFont="1" applyBorder="1" applyAlignment="1" applyProtection="1">
      <alignment horizontal="right" vertical="center" indent="1"/>
      <protection hidden="1"/>
    </xf>
    <xf numFmtId="172" fontId="1" fillId="2" borderId="7" xfId="0" applyNumberFormat="1" applyFont="1" applyFill="1" applyBorder="1" applyAlignment="1" applyProtection="1">
      <alignment horizontal="center" vertical="center"/>
      <protection locked="0"/>
    </xf>
    <xf numFmtId="172" fontId="1" fillId="2" borderId="4" xfId="0" applyNumberFormat="1" applyFont="1" applyFill="1" applyBorder="1" applyAlignment="1" applyProtection="1">
      <alignment horizontal="center" vertical="center"/>
      <protection locked="0"/>
    </xf>
    <xf numFmtId="172" fontId="1" fillId="2" borderId="20" xfId="0" applyNumberFormat="1" applyFont="1" applyFill="1" applyBorder="1" applyAlignment="1" applyProtection="1">
      <alignment horizontal="center" vertical="center"/>
      <protection locked="0"/>
    </xf>
    <xf numFmtId="172" fontId="1" fillId="2" borderId="28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2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1" fontId="5" fillId="16" borderId="27" xfId="0" applyNumberFormat="1" applyFont="1" applyFill="1" applyBorder="1" applyAlignment="1" applyProtection="1">
      <alignment horizontal="center" vertical="center"/>
      <protection hidden="1"/>
    </xf>
    <xf numFmtId="0" fontId="5" fillId="16" borderId="25" xfId="0" applyFont="1" applyFill="1" applyBorder="1" applyAlignment="1" applyProtection="1">
      <alignment horizontal="center" vertical="center"/>
      <protection hidden="1"/>
    </xf>
    <xf numFmtId="174" fontId="22" fillId="0" borderId="27" xfId="0" applyNumberFormat="1" applyFont="1" applyFill="1" applyBorder="1" applyAlignment="1" applyProtection="1">
      <alignment horizontal="center" vertical="center"/>
      <protection hidden="1"/>
    </xf>
    <xf numFmtId="174" fontId="22" fillId="0" borderId="26" xfId="0" applyNumberFormat="1" applyFont="1" applyFill="1" applyBorder="1" applyAlignment="1" applyProtection="1">
      <alignment horizontal="center" vertical="center"/>
      <protection hidden="1"/>
    </xf>
    <xf numFmtId="174" fontId="22" fillId="0" borderId="25" xfId="0" applyNumberFormat="1" applyFont="1" applyFill="1" applyBorder="1" applyAlignment="1" applyProtection="1">
      <alignment horizontal="center" vertical="center"/>
      <protection hidden="1"/>
    </xf>
    <xf numFmtId="174" fontId="5" fillId="2" borderId="27" xfId="0" applyNumberFormat="1" applyFont="1" applyFill="1" applyBorder="1" applyAlignment="1" applyProtection="1">
      <alignment horizontal="center" vertical="center"/>
      <protection locked="0"/>
    </xf>
    <xf numFmtId="174" fontId="5" fillId="2" borderId="25" xfId="0" applyNumberFormat="1" applyFont="1" applyFill="1" applyBorder="1" applyAlignment="1" applyProtection="1">
      <alignment horizontal="center" vertical="center"/>
      <protection locked="0"/>
    </xf>
    <xf numFmtId="0" fontId="24" fillId="0" borderId="7" xfId="0" applyFont="1" applyFill="1" applyBorder="1" applyAlignment="1" applyProtection="1">
      <alignment horizontal="left" vertical="center"/>
      <protection hidden="1"/>
    </xf>
    <xf numFmtId="0" fontId="24" fillId="0" borderId="3" xfId="0" applyFont="1" applyFill="1" applyBorder="1" applyAlignment="1" applyProtection="1">
      <alignment horizontal="left" vertical="center"/>
      <protection hidden="1"/>
    </xf>
    <xf numFmtId="0" fontId="24" fillId="0" borderId="4" xfId="0" applyFont="1" applyFill="1" applyBorder="1" applyAlignment="1" applyProtection="1">
      <alignment horizontal="left" vertical="center"/>
      <protection hidden="1"/>
    </xf>
    <xf numFmtId="171" fontId="24" fillId="0" borderId="7" xfId="0" applyNumberFormat="1" applyFont="1" applyFill="1" applyBorder="1" applyAlignment="1" applyProtection="1">
      <alignment horizontal="center" vertical="center"/>
      <protection hidden="1"/>
    </xf>
    <xf numFmtId="171" fontId="24" fillId="0" borderId="4" xfId="0" applyNumberFormat="1" applyFont="1" applyFill="1" applyBorder="1" applyAlignment="1" applyProtection="1">
      <alignment horizontal="center" vertical="center"/>
      <protection hidden="1"/>
    </xf>
    <xf numFmtId="0" fontId="55" fillId="0" borderId="3" xfId="1" applyFont="1" applyFill="1" applyBorder="1" applyAlignment="1" applyProtection="1">
      <alignment horizontal="center" vertical="center"/>
      <protection hidden="1"/>
    </xf>
    <xf numFmtId="0" fontId="55" fillId="0" borderId="4" xfId="1" applyFont="1" applyFill="1" applyBorder="1" applyAlignment="1" applyProtection="1">
      <alignment horizontal="center" vertical="center"/>
      <protection hidden="1"/>
    </xf>
    <xf numFmtId="0" fontId="54" fillId="4" borderId="2" xfId="1" applyFont="1" applyFill="1" applyBorder="1" applyAlignment="1" applyProtection="1">
      <alignment horizontal="center"/>
      <protection locked="0"/>
    </xf>
    <xf numFmtId="168" fontId="23" fillId="0" borderId="7" xfId="0" applyNumberFormat="1" applyFont="1" applyFill="1" applyBorder="1" applyAlignment="1" applyProtection="1">
      <alignment horizontal="center" vertical="center"/>
      <protection hidden="1"/>
    </xf>
    <xf numFmtId="168" fontId="23" fillId="0" borderId="3" xfId="0" applyNumberFormat="1" applyFont="1" applyFill="1" applyBorder="1" applyAlignment="1" applyProtection="1">
      <alignment horizontal="center" vertical="center"/>
      <protection hidden="1"/>
    </xf>
    <xf numFmtId="168" fontId="23" fillId="0" borderId="4" xfId="0" applyNumberFormat="1" applyFont="1" applyFill="1" applyBorder="1" applyAlignment="1" applyProtection="1">
      <alignment horizontal="center" vertical="center"/>
      <protection hidden="1"/>
    </xf>
    <xf numFmtId="0" fontId="40" fillId="2" borderId="7" xfId="0" applyFont="1" applyFill="1" applyBorder="1" applyAlignment="1" applyProtection="1">
      <alignment horizontal="left" vertical="center"/>
      <protection locked="0"/>
    </xf>
    <xf numFmtId="0" fontId="40" fillId="2" borderId="3" xfId="0" applyFont="1" applyFill="1" applyBorder="1" applyAlignment="1" applyProtection="1">
      <alignment horizontal="left" vertical="center"/>
      <protection locked="0"/>
    </xf>
    <xf numFmtId="0" fontId="40" fillId="2" borderId="4" xfId="0" applyFont="1" applyFill="1" applyBorder="1" applyAlignment="1" applyProtection="1">
      <alignment horizontal="left" vertical="center"/>
      <protection locked="0"/>
    </xf>
    <xf numFmtId="167" fontId="5" fillId="2" borderId="9" xfId="0" applyNumberFormat="1" applyFont="1" applyFill="1" applyBorder="1" applyAlignment="1" applyProtection="1">
      <alignment horizontal="center" vertical="center"/>
      <protection locked="0" hidden="1"/>
    </xf>
    <xf numFmtId="167" fontId="5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75" fontId="5" fillId="2" borderId="20" xfId="0" applyNumberFormat="1" applyFont="1" applyFill="1" applyBorder="1" applyAlignment="1" applyProtection="1">
      <alignment horizontal="center" vertical="center"/>
      <protection locked="0"/>
    </xf>
    <xf numFmtId="175" fontId="5" fillId="2" borderId="28" xfId="0" applyNumberFormat="1" applyFont="1" applyFill="1" applyBorder="1" applyAlignment="1" applyProtection="1">
      <alignment horizontal="center" vertical="center"/>
      <protection locked="0"/>
    </xf>
    <xf numFmtId="174" fontId="5" fillId="2" borderId="20" xfId="0" applyNumberFormat="1" applyFont="1" applyFill="1" applyBorder="1" applyAlignment="1" applyProtection="1">
      <alignment horizontal="center" vertical="center"/>
      <protection locked="0"/>
    </xf>
    <xf numFmtId="174" fontId="5" fillId="2" borderId="28" xfId="0" applyNumberFormat="1" applyFont="1" applyFill="1" applyBorder="1" applyAlignment="1" applyProtection="1">
      <alignment horizontal="center" vertical="center"/>
      <protection locked="0"/>
    </xf>
    <xf numFmtId="0" fontId="37" fillId="0" borderId="2" xfId="0" applyFont="1" applyBorder="1" applyAlignment="1" applyProtection="1">
      <alignment horizontal="left" vertical="top" wrapText="1"/>
      <protection hidden="1"/>
    </xf>
    <xf numFmtId="0" fontId="37" fillId="0" borderId="2" xfId="0" applyFont="1" applyBorder="1" applyAlignment="1" applyProtection="1">
      <alignment horizontal="left" vertical="top"/>
      <protection hidden="1"/>
    </xf>
    <xf numFmtId="4" fontId="35" fillId="0" borderId="1" xfId="0" applyNumberFormat="1" applyFont="1" applyBorder="1" applyAlignment="1" applyProtection="1">
      <alignment horizontal="center" vertical="center"/>
      <protection hidden="1"/>
    </xf>
    <xf numFmtId="4" fontId="36" fillId="0" borderId="7" xfId="0" applyNumberFormat="1" applyFont="1" applyBorder="1" applyAlignment="1" applyProtection="1">
      <alignment horizontal="center" vertical="center" wrapText="1"/>
      <protection hidden="1"/>
    </xf>
    <xf numFmtId="4" fontId="36" fillId="0" borderId="4" xfId="0" applyNumberFormat="1" applyFont="1" applyBorder="1" applyAlignment="1" applyProtection="1">
      <alignment horizontal="center" vertical="center" wrapText="1"/>
      <protection hidden="1"/>
    </xf>
    <xf numFmtId="0" fontId="37" fillId="0" borderId="7" xfId="0" applyFont="1" applyBorder="1" applyAlignment="1" applyProtection="1">
      <alignment horizontal="left" vertical="center"/>
      <protection hidden="1"/>
    </xf>
    <xf numFmtId="0" fontId="37" fillId="0" borderId="3" xfId="0" applyFont="1" applyBorder="1" applyAlignment="1" applyProtection="1">
      <alignment horizontal="left" vertical="center"/>
      <protection hidden="1"/>
    </xf>
    <xf numFmtId="0" fontId="37" fillId="0" borderId="4" xfId="0" applyFont="1" applyBorder="1" applyAlignment="1" applyProtection="1">
      <alignment horizontal="left" vertical="center"/>
      <protection hidden="1"/>
    </xf>
    <xf numFmtId="1" fontId="1" fillId="5" borderId="3" xfId="0" applyNumberFormat="1" applyFont="1" applyFill="1" applyBorder="1" applyAlignment="1" applyProtection="1">
      <alignment horizontal="center" vertical="center"/>
      <protection hidden="1"/>
    </xf>
    <xf numFmtId="1" fontId="1" fillId="5" borderId="4" xfId="0" applyNumberFormat="1" applyFont="1" applyFill="1" applyBorder="1" applyAlignment="1" applyProtection="1">
      <alignment horizontal="center" vertical="center"/>
      <protection hidden="1"/>
    </xf>
    <xf numFmtId="1" fontId="1" fillId="0" borderId="7" xfId="0" applyNumberFormat="1" applyFont="1" applyBorder="1" applyAlignment="1" applyProtection="1">
      <alignment horizontal="center" vertical="center"/>
      <protection hidden="1"/>
    </xf>
    <xf numFmtId="1" fontId="1" fillId="0" borderId="4" xfId="0" applyNumberFormat="1" applyFont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36" fillId="0" borderId="7" xfId="0" applyFont="1" applyBorder="1" applyAlignment="1" applyProtection="1">
      <alignment horizontal="left" vertical="center"/>
      <protection hidden="1"/>
    </xf>
    <xf numFmtId="0" fontId="36" fillId="0" borderId="3" xfId="0" applyFont="1" applyBorder="1" applyAlignment="1" applyProtection="1">
      <alignment horizontal="left" vertical="center"/>
      <protection hidden="1"/>
    </xf>
    <xf numFmtId="0" fontId="36" fillId="0" borderId="4" xfId="0" applyFont="1" applyBorder="1" applyAlignment="1" applyProtection="1">
      <alignment horizontal="left" vertical="center"/>
      <protection hidden="1"/>
    </xf>
    <xf numFmtId="4" fontId="35" fillId="5" borderId="4" xfId="0" applyNumberFormat="1" applyFont="1" applyFill="1" applyBorder="1" applyAlignment="1" applyProtection="1">
      <alignment horizontal="center" vertical="center"/>
      <protection hidden="1"/>
    </xf>
    <xf numFmtId="4" fontId="35" fillId="5" borderId="1" xfId="0" applyNumberFormat="1" applyFont="1" applyFill="1" applyBorder="1" applyAlignment="1" applyProtection="1">
      <alignment horizontal="center" vertical="center"/>
      <protection hidden="1"/>
    </xf>
    <xf numFmtId="171" fontId="37" fillId="0" borderId="7" xfId="0" applyNumberFormat="1" applyFont="1" applyBorder="1" applyAlignment="1" applyProtection="1">
      <alignment horizontal="center" vertical="center"/>
      <protection hidden="1"/>
    </xf>
    <xf numFmtId="171" fontId="37" fillId="0" borderId="4" xfId="0" applyNumberFormat="1" applyFont="1" applyBorder="1" applyAlignment="1" applyProtection="1">
      <alignment horizontal="center" vertical="center"/>
      <protection hidden="1"/>
    </xf>
    <xf numFmtId="0" fontId="1" fillId="0" borderId="90" xfId="0" applyFont="1" applyBorder="1" applyAlignment="1" applyProtection="1">
      <alignment horizontal="left" vertical="center" wrapText="1"/>
      <protection hidden="1"/>
    </xf>
    <xf numFmtId="0" fontId="1" fillId="0" borderId="35" xfId="0" applyFont="1" applyBorder="1" applyAlignment="1" applyProtection="1">
      <alignment horizontal="left" vertical="center" wrapText="1"/>
      <protection hidden="1"/>
    </xf>
    <xf numFmtId="171" fontId="1" fillId="5" borderId="90" xfId="0" applyNumberFormat="1" applyFont="1" applyFill="1" applyBorder="1" applyAlignment="1" applyProtection="1">
      <alignment horizontal="center" vertical="center"/>
      <protection hidden="1"/>
    </xf>
    <xf numFmtId="171" fontId="1" fillId="5" borderId="35" xfId="0" applyNumberFormat="1" applyFont="1" applyFill="1" applyBorder="1" applyAlignment="1" applyProtection="1">
      <alignment horizontal="center" vertical="center"/>
      <protection hidden="1"/>
    </xf>
    <xf numFmtId="171" fontId="1" fillId="0" borderId="22" xfId="0" applyNumberFormat="1" applyFont="1" applyBorder="1" applyAlignment="1" applyProtection="1">
      <alignment horizontal="center" vertical="center"/>
      <protection hidden="1"/>
    </xf>
    <xf numFmtId="171" fontId="1" fillId="0" borderId="35" xfId="0" applyNumberFormat="1" applyFont="1" applyBorder="1" applyAlignment="1" applyProtection="1">
      <alignment horizontal="center" vertical="center"/>
      <protection hidden="1"/>
    </xf>
    <xf numFmtId="171" fontId="1" fillId="0" borderId="7" xfId="0" applyNumberFormat="1" applyFont="1" applyBorder="1" applyAlignment="1" applyProtection="1">
      <alignment horizontal="center" vertical="center"/>
      <protection hidden="1"/>
    </xf>
    <xf numFmtId="171" fontId="1" fillId="0" borderId="4" xfId="0" applyNumberFormat="1" applyFont="1" applyBorder="1" applyAlignment="1" applyProtection="1">
      <alignment horizontal="center" vertical="center"/>
      <protection hidden="1"/>
    </xf>
    <xf numFmtId="4" fontId="37" fillId="0" borderId="7" xfId="0" applyNumberFormat="1" applyFont="1" applyBorder="1" applyAlignment="1" applyProtection="1">
      <alignment horizontal="center" vertical="center" wrapText="1"/>
      <protection hidden="1"/>
    </xf>
    <xf numFmtId="4" fontId="37" fillId="0" borderId="4" xfId="0" applyNumberFormat="1" applyFont="1" applyBorder="1" applyAlignment="1" applyProtection="1">
      <alignment horizontal="center" vertical="center" wrapText="1"/>
      <protection hidden="1"/>
    </xf>
    <xf numFmtId="0" fontId="37" fillId="0" borderId="7" xfId="0" applyFont="1" applyBorder="1" applyAlignment="1" applyProtection="1">
      <alignment horizontal="left" vertical="center" wrapText="1"/>
      <protection hidden="1"/>
    </xf>
    <xf numFmtId="0" fontId="37" fillId="0" borderId="3" xfId="0" applyFont="1" applyBorder="1" applyAlignment="1" applyProtection="1">
      <alignment horizontal="left" vertical="center" wrapText="1"/>
      <protection hidden="1"/>
    </xf>
    <xf numFmtId="0" fontId="37" fillId="0" borderId="4" xfId="0" applyFont="1" applyBorder="1" applyAlignment="1" applyProtection="1">
      <alignment horizontal="left" vertical="center" wrapText="1"/>
      <protection hidden="1"/>
    </xf>
    <xf numFmtId="171" fontId="1" fillId="5" borderId="3" xfId="0" applyNumberFormat="1" applyFont="1" applyFill="1" applyBorder="1" applyAlignment="1" applyProtection="1">
      <alignment horizontal="center" vertical="center"/>
      <protection hidden="1"/>
    </xf>
    <xf numFmtId="171" fontId="1" fillId="5" borderId="4" xfId="0" applyNumberFormat="1" applyFont="1" applyFill="1" applyBorder="1" applyAlignment="1" applyProtection="1">
      <alignment horizontal="center" vertical="center"/>
      <protection hidden="1"/>
    </xf>
    <xf numFmtId="171" fontId="1" fillId="0" borderId="23" xfId="0" applyNumberFormat="1" applyFont="1" applyBorder="1" applyAlignment="1" applyProtection="1">
      <alignment horizontal="center" vertical="center"/>
      <protection hidden="1"/>
    </xf>
    <xf numFmtId="171" fontId="1" fillId="0" borderId="36" xfId="0" applyNumberFormat="1" applyFont="1" applyBorder="1" applyAlignment="1" applyProtection="1">
      <alignment horizontal="center" vertical="center"/>
      <protection hidden="1"/>
    </xf>
    <xf numFmtId="171" fontId="37" fillId="0" borderId="23" xfId="0" applyNumberFormat="1" applyFont="1" applyBorder="1" applyAlignment="1" applyProtection="1">
      <alignment horizontal="center" vertical="center"/>
      <protection hidden="1"/>
    </xf>
    <xf numFmtId="171" fontId="37" fillId="0" borderId="36" xfId="0" applyNumberFormat="1" applyFont="1" applyBorder="1" applyAlignment="1" applyProtection="1">
      <alignment horizontal="center" vertical="center"/>
      <protection hidden="1"/>
    </xf>
    <xf numFmtId="171" fontId="37" fillId="0" borderId="22" xfId="0" applyNumberFormat="1" applyFont="1" applyBorder="1" applyAlignment="1" applyProtection="1">
      <alignment horizontal="center" vertical="center"/>
      <protection hidden="1"/>
    </xf>
    <xf numFmtId="171" fontId="37" fillId="0" borderId="35" xfId="0" applyNumberFormat="1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left" vertical="center" wrapText="1"/>
      <protection hidden="1"/>
    </xf>
    <xf numFmtId="0" fontId="1" fillId="0" borderId="36" xfId="0" applyFont="1" applyBorder="1" applyAlignment="1" applyProtection="1">
      <alignment horizontal="left" vertical="center" wrapText="1"/>
      <protection hidden="1"/>
    </xf>
    <xf numFmtId="171" fontId="1" fillId="5" borderId="38" xfId="0" applyNumberFormat="1" applyFont="1" applyFill="1" applyBorder="1" applyAlignment="1" applyProtection="1">
      <alignment horizontal="center" vertical="center"/>
      <protection hidden="1"/>
    </xf>
    <xf numFmtId="171" fontId="1" fillId="5" borderId="36" xfId="0" applyNumberFormat="1" applyFont="1" applyFill="1" applyBorder="1" applyAlignment="1" applyProtection="1">
      <alignment horizontal="center" vertical="center"/>
      <protection hidden="1"/>
    </xf>
    <xf numFmtId="0" fontId="37" fillId="0" borderId="20" xfId="0" applyFont="1" applyBorder="1" applyAlignment="1" applyProtection="1">
      <alignment horizontal="left" vertical="center" wrapText="1"/>
      <protection hidden="1"/>
    </xf>
    <xf numFmtId="0" fontId="37" fillId="0" borderId="8" xfId="0" applyFont="1" applyBorder="1" applyAlignment="1" applyProtection="1">
      <alignment horizontal="left" vertical="center" wrapText="1"/>
      <protection hidden="1"/>
    </xf>
    <xf numFmtId="0" fontId="37" fillId="0" borderId="28" xfId="0" applyFont="1" applyBorder="1" applyAlignment="1" applyProtection="1">
      <alignment horizontal="left" vertical="center" wrapText="1"/>
      <protection hidden="1"/>
    </xf>
    <xf numFmtId="0" fontId="1" fillId="5" borderId="8" xfId="0" applyFont="1" applyFill="1" applyBorder="1" applyAlignment="1" applyProtection="1">
      <alignment horizontal="center" vertical="center"/>
      <protection hidden="1"/>
    </xf>
    <xf numFmtId="0" fontId="1" fillId="5" borderId="28" xfId="0" applyFont="1" applyFill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166" fontId="37" fillId="4" borderId="32" xfId="0" applyNumberFormat="1" applyFont="1" applyFill="1" applyBorder="1" applyAlignment="1" applyProtection="1">
      <alignment horizontal="center" vertical="center"/>
      <protection hidden="1"/>
    </xf>
    <xf numFmtId="166" fontId="37" fillId="4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left" vertical="center"/>
      <protection hidden="1"/>
    </xf>
    <xf numFmtId="0" fontId="1" fillId="0" borderId="26" xfId="0" applyFont="1" applyBorder="1" applyAlignment="1" applyProtection="1">
      <alignment horizontal="left" vertical="center"/>
      <protection hidden="1"/>
    </xf>
    <xf numFmtId="166" fontId="1" fillId="5" borderId="26" xfId="0" applyNumberFormat="1" applyFont="1" applyFill="1" applyBorder="1" applyAlignment="1" applyProtection="1">
      <alignment horizontal="center" vertical="center"/>
      <protection hidden="1"/>
    </xf>
    <xf numFmtId="166" fontId="1" fillId="5" borderId="25" xfId="0" applyNumberFormat="1" applyFont="1" applyFill="1" applyBorder="1" applyAlignment="1" applyProtection="1">
      <alignment horizontal="center" vertical="center"/>
      <protection hidden="1"/>
    </xf>
    <xf numFmtId="166" fontId="1" fillId="4" borderId="27" xfId="0" applyNumberFormat="1" applyFont="1" applyFill="1" applyBorder="1" applyAlignment="1" applyProtection="1">
      <alignment horizontal="center" vertical="center"/>
      <protection hidden="1"/>
    </xf>
    <xf numFmtId="166" fontId="1" fillId="4" borderId="25" xfId="0" applyNumberFormat="1" applyFont="1" applyFill="1" applyBorder="1" applyAlignment="1" applyProtection="1">
      <alignment horizontal="center" vertical="center"/>
      <protection hidden="1"/>
    </xf>
    <xf numFmtId="166" fontId="1" fillId="4" borderId="32" xfId="0" applyNumberFormat="1" applyFont="1" applyFill="1" applyBorder="1" applyAlignment="1" applyProtection="1">
      <alignment horizontal="center" vertical="center"/>
      <protection hidden="1"/>
    </xf>
    <xf numFmtId="166" fontId="1" fillId="4" borderId="24" xfId="0" applyNumberFormat="1" applyFont="1" applyFill="1" applyBorder="1" applyAlignment="1" applyProtection="1">
      <alignment horizontal="center" vertical="center"/>
      <protection hidden="1"/>
    </xf>
    <xf numFmtId="0" fontId="37" fillId="0" borderId="20" xfId="0" applyFont="1" applyBorder="1" applyAlignment="1" applyProtection="1">
      <alignment horizontal="center" vertical="center"/>
      <protection hidden="1"/>
    </xf>
    <xf numFmtId="0" fontId="37" fillId="0" borderId="28" xfId="0" applyFont="1" applyBorder="1" applyAlignment="1" applyProtection="1">
      <alignment horizontal="center" vertical="center"/>
      <protection hidden="1"/>
    </xf>
    <xf numFmtId="0" fontId="1" fillId="4" borderId="32" xfId="0" applyFont="1" applyFill="1" applyBorder="1" applyAlignment="1" applyProtection="1">
      <alignment horizontal="left" vertical="center"/>
      <protection hidden="1"/>
    </xf>
    <xf numFmtId="0" fontId="1" fillId="4" borderId="33" xfId="0" applyFont="1" applyFill="1" applyBorder="1" applyAlignment="1" applyProtection="1">
      <alignment horizontal="left" vertical="center"/>
      <protection hidden="1"/>
    </xf>
    <xf numFmtId="166" fontId="1" fillId="5" borderId="33" xfId="0" applyNumberFormat="1" applyFont="1" applyFill="1" applyBorder="1" applyAlignment="1" applyProtection="1">
      <alignment horizontal="center" vertical="center"/>
      <protection hidden="1"/>
    </xf>
    <xf numFmtId="166" fontId="1" fillId="5" borderId="24" xfId="0" applyNumberFormat="1" applyFont="1" applyFill="1" applyBorder="1" applyAlignment="1" applyProtection="1">
      <alignment horizontal="center" vertical="center"/>
      <protection hidden="1"/>
    </xf>
    <xf numFmtId="166" fontId="37" fillId="4" borderId="27" xfId="0" applyNumberFormat="1" applyFont="1" applyFill="1" applyBorder="1" applyAlignment="1" applyProtection="1">
      <alignment horizontal="center" vertical="center"/>
      <protection hidden="1"/>
    </xf>
    <xf numFmtId="166" fontId="37" fillId="4" borderId="25" xfId="0" applyNumberFormat="1" applyFont="1" applyFill="1" applyBorder="1" applyAlignment="1" applyProtection="1">
      <alignment horizontal="center" vertical="center"/>
      <protection hidden="1"/>
    </xf>
    <xf numFmtId="0" fontId="1" fillId="4" borderId="27" xfId="0" applyFont="1" applyFill="1" applyBorder="1" applyAlignment="1" applyProtection="1">
      <alignment horizontal="left" vertical="center"/>
      <protection hidden="1"/>
    </xf>
    <xf numFmtId="0" fontId="1" fillId="4" borderId="26" xfId="0" applyFont="1" applyFill="1" applyBorder="1" applyAlignment="1" applyProtection="1">
      <alignment horizontal="left" vertical="center"/>
      <protection hidden="1"/>
    </xf>
    <xf numFmtId="0" fontId="51" fillId="4" borderId="26" xfId="0" applyFont="1" applyFill="1" applyBorder="1" applyAlignment="1" applyProtection="1">
      <alignment horizontal="left" vertical="center"/>
      <protection hidden="1"/>
    </xf>
    <xf numFmtId="166" fontId="1" fillId="4" borderId="22" xfId="0" applyNumberFormat="1" applyFont="1" applyFill="1" applyBorder="1" applyAlignment="1" applyProtection="1">
      <alignment horizontal="center" vertical="center"/>
      <protection hidden="1"/>
    </xf>
    <xf numFmtId="166" fontId="1" fillId="4" borderId="35" xfId="0" applyNumberFormat="1" applyFont="1" applyFill="1" applyBorder="1" applyAlignment="1" applyProtection="1">
      <alignment horizontal="center" vertical="center"/>
      <protection hidden="1"/>
    </xf>
    <xf numFmtId="166" fontId="37" fillId="4" borderId="22" xfId="0" applyNumberFormat="1" applyFont="1" applyFill="1" applyBorder="1" applyAlignment="1" applyProtection="1">
      <alignment horizontal="center" vertical="center"/>
      <protection hidden="1"/>
    </xf>
    <xf numFmtId="166" fontId="37" fillId="4" borderId="35" xfId="0" applyNumberFormat="1" applyFont="1" applyFill="1" applyBorder="1" applyAlignment="1" applyProtection="1">
      <alignment horizontal="center" vertical="center"/>
      <protection hidden="1"/>
    </xf>
    <xf numFmtId="166" fontId="1" fillId="4" borderId="89" xfId="0" applyNumberFormat="1" applyFont="1" applyFill="1" applyBorder="1" applyAlignment="1" applyProtection="1">
      <alignment horizontal="center" vertical="center"/>
      <protection hidden="1"/>
    </xf>
    <xf numFmtId="166" fontId="1" fillId="4" borderId="34" xfId="0" applyNumberFormat="1" applyFont="1" applyFill="1" applyBorder="1" applyAlignment="1" applyProtection="1">
      <alignment horizontal="center" vertical="center"/>
      <protection hidden="1"/>
    </xf>
    <xf numFmtId="166" fontId="37" fillId="4" borderId="89" xfId="0" applyNumberFormat="1" applyFont="1" applyFill="1" applyBorder="1" applyAlignment="1" applyProtection="1">
      <alignment horizontal="center" vertical="center"/>
      <protection hidden="1"/>
    </xf>
    <xf numFmtId="166" fontId="37" fillId="4" borderId="34" xfId="0" applyNumberFormat="1" applyFont="1" applyFill="1" applyBorder="1" applyAlignment="1" applyProtection="1">
      <alignment horizontal="center" vertical="center"/>
      <protection hidden="1"/>
    </xf>
    <xf numFmtId="0" fontId="1" fillId="0" borderId="90" xfId="0" applyFont="1" applyBorder="1" applyAlignment="1" applyProtection="1">
      <alignment horizontal="left" vertical="center"/>
      <protection hidden="1"/>
    </xf>
    <xf numFmtId="166" fontId="1" fillId="5" borderId="90" xfId="0" applyNumberFormat="1" applyFont="1" applyFill="1" applyBorder="1" applyAlignment="1" applyProtection="1">
      <alignment horizontal="center" vertical="center"/>
      <protection hidden="1"/>
    </xf>
    <xf numFmtId="166" fontId="1" fillId="5" borderId="35" xfId="0" applyNumberFormat="1" applyFont="1" applyFill="1" applyBorder="1" applyAlignment="1" applyProtection="1">
      <alignment horizontal="center" vertical="center"/>
      <protection hidden="1"/>
    </xf>
    <xf numFmtId="0" fontId="1" fillId="0" borderId="89" xfId="0" applyFont="1" applyBorder="1" applyAlignment="1" applyProtection="1">
      <alignment horizontal="left" vertical="center"/>
      <protection hidden="1"/>
    </xf>
    <xf numFmtId="0" fontId="1" fillId="0" borderId="37" xfId="0" applyFont="1" applyBorder="1" applyAlignment="1" applyProtection="1">
      <alignment horizontal="left" vertical="center"/>
      <protection hidden="1"/>
    </xf>
    <xf numFmtId="166" fontId="1" fillId="5" borderId="37" xfId="0" applyNumberFormat="1" applyFont="1" applyFill="1" applyBorder="1" applyAlignment="1" applyProtection="1">
      <alignment horizontal="center" vertical="center"/>
      <protection hidden="1"/>
    </xf>
    <xf numFmtId="166" fontId="1" fillId="5" borderId="34" xfId="0" applyNumberFormat="1" applyFont="1" applyFill="1" applyBorder="1" applyAlignment="1" applyProtection="1">
      <alignment horizontal="center" vertical="center"/>
      <protection hidden="1"/>
    </xf>
    <xf numFmtId="166" fontId="51" fillId="5" borderId="22" xfId="0" applyNumberFormat="1" applyFont="1" applyFill="1" applyBorder="1" applyAlignment="1" applyProtection="1">
      <alignment horizontal="left" vertical="center"/>
      <protection hidden="1"/>
    </xf>
    <xf numFmtId="166" fontId="51" fillId="5" borderId="90" xfId="0" applyNumberFormat="1" applyFont="1" applyFill="1" applyBorder="1" applyAlignment="1" applyProtection="1">
      <alignment horizontal="left" vertical="center"/>
      <protection hidden="1"/>
    </xf>
    <xf numFmtId="166" fontId="51" fillId="5" borderId="35" xfId="0" applyNumberFormat="1" applyFont="1" applyFill="1" applyBorder="1" applyAlignment="1" applyProtection="1">
      <alignment horizontal="left" vertical="center"/>
      <protection hidden="1"/>
    </xf>
    <xf numFmtId="0" fontId="1" fillId="0" borderId="25" xfId="0" applyFont="1" applyBorder="1" applyAlignment="1" applyProtection="1">
      <alignment horizontal="left" vertical="center"/>
      <protection hidden="1"/>
    </xf>
    <xf numFmtId="166" fontId="1" fillId="0" borderId="27" xfId="0" applyNumberFormat="1" applyFont="1" applyBorder="1" applyAlignment="1" applyProtection="1">
      <alignment horizontal="center" vertical="center"/>
      <protection hidden="1"/>
    </xf>
    <xf numFmtId="166" fontId="1" fillId="0" borderId="25" xfId="0" applyNumberFormat="1" applyFont="1" applyBorder="1" applyAlignment="1" applyProtection="1">
      <alignment horizontal="center" vertical="center"/>
      <protection hidden="1"/>
    </xf>
    <xf numFmtId="166" fontId="1" fillId="0" borderId="27" xfId="0" applyNumberFormat="1" applyFont="1" applyFill="1" applyBorder="1" applyAlignment="1" applyProtection="1">
      <alignment horizontal="center" vertical="center"/>
      <protection hidden="1"/>
    </xf>
    <xf numFmtId="166" fontId="1" fillId="0" borderId="25" xfId="0" applyNumberFormat="1" applyFont="1" applyFill="1" applyBorder="1" applyAlignment="1" applyProtection="1">
      <alignment horizontal="center" vertical="center"/>
      <protection hidden="1"/>
    </xf>
    <xf numFmtId="166" fontId="1" fillId="4" borderId="23" xfId="0" applyNumberFormat="1" applyFont="1" applyFill="1" applyBorder="1" applyAlignment="1" applyProtection="1">
      <alignment horizontal="center" vertical="center"/>
      <protection hidden="1"/>
    </xf>
    <xf numFmtId="166" fontId="1" fillId="4" borderId="36" xfId="0" applyNumberFormat="1" applyFont="1" applyFill="1" applyBorder="1" applyAlignment="1" applyProtection="1">
      <alignment horizontal="center" vertical="center"/>
      <protection hidden="1"/>
    </xf>
    <xf numFmtId="166" fontId="37" fillId="4" borderId="23" xfId="0" applyNumberFormat="1" applyFont="1" applyFill="1" applyBorder="1" applyAlignment="1" applyProtection="1">
      <alignment horizontal="center" vertical="center"/>
      <protection hidden="1"/>
    </xf>
    <xf numFmtId="166" fontId="37" fillId="4" borderId="36" xfId="0" applyNumberFormat="1" applyFont="1" applyFill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horizontal="left" vertical="center"/>
      <protection hidden="1"/>
    </xf>
    <xf numFmtId="0" fontId="1" fillId="4" borderId="38" xfId="0" applyFont="1" applyFill="1" applyBorder="1" applyAlignment="1" applyProtection="1">
      <alignment horizontal="left" vertical="center"/>
      <protection hidden="1"/>
    </xf>
    <xf numFmtId="166" fontId="1" fillId="5" borderId="38" xfId="0" applyNumberFormat="1" applyFont="1" applyFill="1" applyBorder="1" applyAlignment="1" applyProtection="1">
      <alignment horizontal="center" vertical="center"/>
      <protection hidden="1"/>
    </xf>
    <xf numFmtId="166" fontId="1" fillId="5" borderId="36" xfId="0" applyNumberFormat="1" applyFont="1" applyFill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left" vertical="center"/>
      <protection hidden="1"/>
    </xf>
    <xf numFmtId="166" fontId="51" fillId="5" borderId="27" xfId="0" applyNumberFormat="1" applyFont="1" applyFill="1" applyBorder="1" applyAlignment="1" applyProtection="1">
      <alignment horizontal="left" vertical="center"/>
      <protection hidden="1"/>
    </xf>
    <xf numFmtId="166" fontId="51" fillId="5" borderId="26" xfId="0" applyNumberFormat="1" applyFont="1" applyFill="1" applyBorder="1" applyAlignment="1" applyProtection="1">
      <alignment horizontal="left" vertical="center"/>
      <protection hidden="1"/>
    </xf>
    <xf numFmtId="166" fontId="51" fillId="5" borderId="25" xfId="0" applyNumberFormat="1" applyFont="1" applyFill="1" applyBorder="1" applyAlignment="1" applyProtection="1">
      <alignment horizontal="left" vertical="center"/>
      <protection hidden="1"/>
    </xf>
    <xf numFmtId="0" fontId="1" fillId="0" borderId="26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4" fontId="1" fillId="0" borderId="22" xfId="0" applyNumberFormat="1" applyFont="1" applyBorder="1" applyAlignment="1" applyProtection="1">
      <alignment horizontal="center" vertical="center"/>
      <protection hidden="1"/>
    </xf>
    <xf numFmtId="4" fontId="1" fillId="0" borderId="35" xfId="0" applyNumberFormat="1" applyFont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left" vertical="center" wrapText="1"/>
      <protection hidden="1"/>
    </xf>
    <xf numFmtId="0" fontId="1" fillId="0" borderId="25" xfId="0" applyFont="1" applyFill="1" applyBorder="1" applyAlignment="1" applyProtection="1">
      <alignment horizontal="left" vertical="center" wrapText="1"/>
      <protection hidden="1"/>
    </xf>
    <xf numFmtId="171" fontId="1" fillId="5" borderId="0" xfId="0" applyNumberFormat="1" applyFont="1" applyFill="1" applyBorder="1" applyAlignment="1" applyProtection="1">
      <alignment horizontal="center" vertical="center"/>
      <protection hidden="1"/>
    </xf>
    <xf numFmtId="171" fontId="1" fillId="5" borderId="10" xfId="0" applyNumberFormat="1" applyFont="1" applyFill="1" applyBorder="1" applyAlignment="1" applyProtection="1">
      <alignment horizontal="center" vertical="center"/>
      <protection hidden="1"/>
    </xf>
    <xf numFmtId="171" fontId="1" fillId="4" borderId="27" xfId="0" applyNumberFormat="1" applyFont="1" applyFill="1" applyBorder="1" applyAlignment="1" applyProtection="1">
      <alignment horizontal="center" vertical="center"/>
      <protection hidden="1"/>
    </xf>
    <xf numFmtId="171" fontId="1" fillId="4" borderId="25" xfId="0" applyNumberFormat="1" applyFont="1" applyFill="1" applyBorder="1" applyAlignment="1" applyProtection="1">
      <alignment horizontal="center" vertical="center"/>
      <protection hidden="1"/>
    </xf>
    <xf numFmtId="171" fontId="1" fillId="4" borderId="9" xfId="0" applyNumberFormat="1" applyFont="1" applyFill="1" applyBorder="1" applyAlignment="1" applyProtection="1">
      <alignment horizontal="center" vertical="center"/>
      <protection hidden="1"/>
    </xf>
    <xf numFmtId="171" fontId="1" fillId="4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90" xfId="0" applyFont="1" applyFill="1" applyBorder="1" applyAlignment="1" applyProtection="1">
      <alignment horizontal="left" vertical="center" wrapText="1"/>
      <protection hidden="1"/>
    </xf>
    <xf numFmtId="0" fontId="0" fillId="0" borderId="90" xfId="0" applyBorder="1" applyAlignment="1">
      <alignment vertical="center"/>
    </xf>
    <xf numFmtId="0" fontId="0" fillId="0" borderId="35" xfId="0" applyBorder="1" applyAlignment="1">
      <alignment vertical="center"/>
    </xf>
    <xf numFmtId="4" fontId="1" fillId="5" borderId="90" xfId="0" applyNumberFormat="1" applyFont="1" applyFill="1" applyBorder="1" applyAlignment="1" applyProtection="1">
      <alignment horizontal="center" vertical="center"/>
      <protection hidden="1"/>
    </xf>
    <xf numFmtId="4" fontId="1" fillId="5" borderId="35" xfId="0" applyNumberFormat="1" applyFont="1" applyFill="1" applyBorder="1" applyAlignment="1" applyProtection="1">
      <alignment horizontal="center" vertical="center"/>
      <protection hidden="1"/>
    </xf>
    <xf numFmtId="4" fontId="1" fillId="4" borderId="22" xfId="0" applyNumberFormat="1" applyFont="1" applyFill="1" applyBorder="1" applyAlignment="1" applyProtection="1">
      <alignment horizontal="center" vertical="center"/>
      <protection hidden="1"/>
    </xf>
    <xf numFmtId="4" fontId="1" fillId="4" borderId="35" xfId="0" applyNumberFormat="1" applyFont="1" applyFill="1" applyBorder="1" applyAlignment="1" applyProtection="1">
      <alignment horizontal="center" vertical="center"/>
      <protection hidden="1"/>
    </xf>
    <xf numFmtId="0" fontId="37" fillId="4" borderId="20" xfId="0" applyFont="1" applyFill="1" applyBorder="1" applyAlignment="1" applyProtection="1">
      <alignment horizontal="left" vertical="center"/>
      <protection hidden="1"/>
    </xf>
    <xf numFmtId="0" fontId="37" fillId="4" borderId="5" xfId="0" applyFont="1" applyFill="1" applyBorder="1" applyAlignment="1" applyProtection="1">
      <alignment horizontal="left" vertical="center"/>
      <protection hidden="1"/>
    </xf>
    <xf numFmtId="0" fontId="37" fillId="4" borderId="8" xfId="0" applyFont="1" applyFill="1" applyBorder="1" applyAlignment="1" applyProtection="1">
      <alignment horizontal="left" vertical="center"/>
      <protection hidden="1"/>
    </xf>
    <xf numFmtId="0" fontId="37" fillId="4" borderId="28" xfId="0" applyFont="1" applyFill="1" applyBorder="1" applyAlignment="1" applyProtection="1">
      <alignment horizontal="left" vertical="center"/>
      <protection hidden="1"/>
    </xf>
    <xf numFmtId="0" fontId="37" fillId="4" borderId="2" xfId="0" applyFont="1" applyFill="1" applyBorder="1" applyAlignment="1" applyProtection="1">
      <alignment horizontal="left" vertical="center"/>
      <protection hidden="1"/>
    </xf>
    <xf numFmtId="0" fontId="37" fillId="4" borderId="6" xfId="0" applyFont="1" applyFill="1" applyBorder="1" applyAlignment="1" applyProtection="1">
      <alignment horizontal="left" vertical="center"/>
      <protection hidden="1"/>
    </xf>
    <xf numFmtId="166" fontId="1" fillId="0" borderId="8" xfId="0" applyNumberFormat="1" applyFont="1" applyBorder="1" applyAlignment="1" applyProtection="1">
      <alignment horizontal="center" vertical="center"/>
      <protection hidden="1"/>
    </xf>
    <xf numFmtId="166" fontId="1" fillId="0" borderId="28" xfId="0" applyNumberFormat="1" applyFont="1" applyBorder="1" applyAlignment="1" applyProtection="1">
      <alignment horizontal="center" vertical="center"/>
      <protection hidden="1"/>
    </xf>
    <xf numFmtId="166" fontId="1" fillId="0" borderId="2" xfId="0" applyNumberFormat="1" applyFont="1" applyBorder="1" applyAlignment="1" applyProtection="1">
      <alignment horizontal="center" vertical="center"/>
      <protection hidden="1"/>
    </xf>
    <xf numFmtId="166" fontId="1" fillId="0" borderId="6" xfId="0" applyNumberFormat="1" applyFont="1" applyBorder="1" applyAlignment="1" applyProtection="1">
      <alignment horizontal="center" vertical="center"/>
      <protection hidden="1"/>
    </xf>
    <xf numFmtId="0" fontId="37" fillId="0" borderId="5" xfId="0" applyFont="1" applyBorder="1" applyAlignment="1" applyProtection="1">
      <alignment horizontal="left" vertical="center" wrapText="1"/>
      <protection hidden="1"/>
    </xf>
    <xf numFmtId="0" fontId="37" fillId="0" borderId="2" xfId="0" applyFont="1" applyBorder="1" applyAlignment="1" applyProtection="1">
      <alignment horizontal="left" vertical="center" wrapText="1"/>
      <protection hidden="1"/>
    </xf>
    <xf numFmtId="0" fontId="37" fillId="0" borderId="6" xfId="0" applyFont="1" applyBorder="1" applyAlignment="1" applyProtection="1">
      <alignment horizontal="left" vertical="center" wrapText="1"/>
      <protection hidden="1"/>
    </xf>
    <xf numFmtId="166" fontId="1" fillId="4" borderId="20" xfId="0" applyNumberFormat="1" applyFont="1" applyFill="1" applyBorder="1" applyAlignment="1" applyProtection="1">
      <alignment horizontal="center" vertical="center"/>
      <protection hidden="1"/>
    </xf>
    <xf numFmtId="166" fontId="1" fillId="4" borderId="28" xfId="0" applyNumberFormat="1" applyFont="1" applyFill="1" applyBorder="1" applyAlignment="1" applyProtection="1">
      <alignment horizontal="center" vertical="center"/>
      <protection hidden="1"/>
    </xf>
    <xf numFmtId="166" fontId="1" fillId="4" borderId="5" xfId="0" applyNumberFormat="1" applyFont="1" applyFill="1" applyBorder="1" applyAlignment="1" applyProtection="1">
      <alignment horizontal="center" vertical="center"/>
      <protection hidden="1"/>
    </xf>
    <xf numFmtId="166" fontId="1" fillId="4" borderId="6" xfId="0" applyNumberFormat="1" applyFont="1" applyFill="1" applyBorder="1" applyAlignment="1" applyProtection="1">
      <alignment horizontal="center" vertical="center"/>
      <protection hidden="1"/>
    </xf>
    <xf numFmtId="0" fontId="37" fillId="0" borderId="20" xfId="0" applyFont="1" applyBorder="1" applyAlignment="1" applyProtection="1">
      <alignment horizontal="left" vertical="center"/>
      <protection hidden="1"/>
    </xf>
    <xf numFmtId="0" fontId="37" fillId="0" borderId="8" xfId="0" applyFont="1" applyBorder="1" applyAlignment="1" applyProtection="1">
      <alignment horizontal="left" vertical="center"/>
      <protection hidden="1"/>
    </xf>
    <xf numFmtId="0" fontId="37" fillId="0" borderId="28" xfId="0" applyFont="1" applyBorder="1" applyAlignment="1" applyProtection="1">
      <alignment horizontal="left" vertical="center"/>
      <protection hidden="1"/>
    </xf>
    <xf numFmtId="0" fontId="37" fillId="0" borderId="5" xfId="0" applyFont="1" applyBorder="1" applyAlignment="1" applyProtection="1">
      <alignment horizontal="left" vertical="center"/>
      <protection hidden="1"/>
    </xf>
    <xf numFmtId="0" fontId="37" fillId="0" borderId="2" xfId="0" applyFont="1" applyBorder="1" applyAlignment="1" applyProtection="1">
      <alignment horizontal="left" vertical="center"/>
      <protection hidden="1"/>
    </xf>
    <xf numFmtId="0" fontId="37" fillId="0" borderId="6" xfId="0" applyFont="1" applyBorder="1" applyAlignment="1" applyProtection="1">
      <alignment horizontal="left" vertical="center"/>
      <protection hidden="1"/>
    </xf>
    <xf numFmtId="166" fontId="1" fillId="0" borderId="20" xfId="0" applyNumberFormat="1" applyFont="1" applyBorder="1" applyAlignment="1" applyProtection="1">
      <alignment horizontal="center" vertical="center"/>
      <protection hidden="1"/>
    </xf>
    <xf numFmtId="166" fontId="1" fillId="0" borderId="5" xfId="0" applyNumberFormat="1" applyFont="1" applyBorder="1" applyAlignment="1" applyProtection="1">
      <alignment horizontal="center" vertical="center"/>
      <protection hidden="1"/>
    </xf>
    <xf numFmtId="171" fontId="37" fillId="0" borderId="27" xfId="0" applyNumberFormat="1" applyFont="1" applyBorder="1" applyAlignment="1" applyProtection="1">
      <alignment horizontal="center" vertical="center"/>
      <protection hidden="1"/>
    </xf>
    <xf numFmtId="171" fontId="37" fillId="0" borderId="25" xfId="0" applyNumberFormat="1" applyFont="1" applyBorder="1" applyAlignment="1" applyProtection="1">
      <alignment horizontal="center" vertical="center"/>
      <protection hidden="1"/>
    </xf>
    <xf numFmtId="0" fontId="1" fillId="0" borderId="38" xfId="0" applyFont="1" applyFill="1" applyBorder="1" applyAlignment="1" applyProtection="1">
      <alignment horizontal="left" vertical="center" wrapText="1"/>
      <protection hidden="1"/>
    </xf>
    <xf numFmtId="0" fontId="1" fillId="0" borderId="36" xfId="0" applyFont="1" applyFill="1" applyBorder="1" applyAlignment="1" applyProtection="1">
      <alignment horizontal="left" vertical="center" wrapText="1"/>
      <protection hidden="1"/>
    </xf>
    <xf numFmtId="2" fontId="18" fillId="0" borderId="0" xfId="0" applyNumberFormat="1" applyFont="1" applyFill="1" applyBorder="1" applyAlignment="1" applyProtection="1">
      <alignment horizontal="center" vertical="center"/>
      <protection hidden="1"/>
    </xf>
    <xf numFmtId="174" fontId="22" fillId="0" borderId="23" xfId="0" applyNumberFormat="1" applyFont="1" applyFill="1" applyBorder="1" applyAlignment="1" applyProtection="1">
      <alignment horizontal="center" vertical="center"/>
      <protection hidden="1"/>
    </xf>
    <xf numFmtId="174" fontId="22" fillId="0" borderId="38" xfId="0" applyNumberFormat="1" applyFont="1" applyFill="1" applyBorder="1" applyAlignment="1" applyProtection="1">
      <alignment horizontal="center" vertical="center"/>
      <protection hidden="1"/>
    </xf>
    <xf numFmtId="174" fontId="22" fillId="0" borderId="36" xfId="0" applyNumberFormat="1" applyFont="1" applyFill="1" applyBorder="1" applyAlignment="1" applyProtection="1">
      <alignment horizontal="center" vertical="center"/>
      <protection hidden="1"/>
    </xf>
    <xf numFmtId="2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5" xfId="0" applyFont="1" applyFill="1" applyBorder="1" applyAlignment="1" applyProtection="1">
      <alignment horizontal="left" vertical="center"/>
      <protection hidden="1"/>
    </xf>
    <xf numFmtId="0" fontId="24" fillId="0" borderId="2" xfId="0" applyFont="1" applyFill="1" applyBorder="1" applyAlignment="1" applyProtection="1">
      <alignment horizontal="left" vertical="center"/>
      <protection hidden="1"/>
    </xf>
    <xf numFmtId="0" fontId="24" fillId="0" borderId="6" xfId="0" applyFont="1" applyFill="1" applyBorder="1" applyAlignment="1" applyProtection="1">
      <alignment horizontal="left" vertical="center"/>
      <protection hidden="1"/>
    </xf>
    <xf numFmtId="171" fontId="24" fillId="0" borderId="5" xfId="0" applyNumberFormat="1" applyFont="1" applyFill="1" applyBorder="1" applyAlignment="1" applyProtection="1">
      <alignment horizontal="center" vertical="center"/>
      <protection hidden="1"/>
    </xf>
    <xf numFmtId="171" fontId="24" fillId="0" borderId="6" xfId="0" applyNumberFormat="1" applyFont="1" applyFill="1" applyBorder="1" applyAlignment="1" applyProtection="1">
      <alignment horizontal="center" vertical="center"/>
      <protection hidden="1"/>
    </xf>
    <xf numFmtId="0" fontId="29" fillId="0" borderId="8" xfId="0" applyFont="1" applyFill="1" applyBorder="1" applyAlignment="1" applyProtection="1">
      <alignment horizontal="left" vertical="center" wrapText="1"/>
      <protection hidden="1"/>
    </xf>
    <xf numFmtId="0" fontId="40" fillId="4" borderId="7" xfId="0" applyFont="1" applyFill="1" applyBorder="1" applyAlignment="1" applyProtection="1">
      <alignment horizontal="left" vertical="center"/>
      <protection hidden="1"/>
    </xf>
    <xf numFmtId="0" fontId="40" fillId="4" borderId="3" xfId="0" applyFont="1" applyFill="1" applyBorder="1" applyAlignment="1" applyProtection="1">
      <alignment horizontal="left" vertical="center"/>
      <protection hidden="1"/>
    </xf>
    <xf numFmtId="0" fontId="40" fillId="4" borderId="4" xfId="0" applyFont="1" applyFill="1" applyBorder="1" applyAlignment="1" applyProtection="1">
      <alignment horizontal="left" vertical="center"/>
      <protection hidden="1"/>
    </xf>
    <xf numFmtId="167" fontId="5" fillId="2" borderId="5" xfId="0" applyNumberFormat="1" applyFont="1" applyFill="1" applyBorder="1" applyAlignment="1" applyProtection="1">
      <alignment horizontal="center" vertical="center"/>
      <protection locked="0" hidden="1"/>
    </xf>
    <xf numFmtId="167" fontId="5" fillId="2" borderId="6" xfId="0" applyNumberFormat="1" applyFont="1" applyFill="1" applyBorder="1" applyAlignment="1" applyProtection="1">
      <alignment horizontal="center" vertical="center"/>
      <protection locked="0"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1" fontId="1" fillId="4" borderId="7" xfId="0" applyNumberFormat="1" applyFont="1" applyFill="1" applyBorder="1" applyAlignment="1" applyProtection="1">
      <alignment horizontal="center" vertical="center"/>
      <protection hidden="1"/>
    </xf>
    <xf numFmtId="1" fontId="1" fillId="4" borderId="4" xfId="0" applyNumberFormat="1" applyFont="1" applyFill="1" applyBorder="1" applyAlignment="1" applyProtection="1">
      <alignment horizontal="center" vertical="center"/>
      <protection hidden="1"/>
    </xf>
    <xf numFmtId="1" fontId="1" fillId="5" borderId="7" xfId="0" applyNumberFormat="1" applyFont="1" applyFill="1" applyBorder="1" applyAlignment="1" applyProtection="1">
      <alignment horizontal="center" vertical="center"/>
      <protection hidden="1"/>
    </xf>
    <xf numFmtId="0" fontId="36" fillId="0" borderId="5" xfId="0" applyFont="1" applyBorder="1" applyAlignment="1" applyProtection="1">
      <alignment horizontal="left" vertical="center"/>
      <protection hidden="1"/>
    </xf>
    <xf numFmtId="4" fontId="35" fillId="4" borderId="1" xfId="0" applyNumberFormat="1" applyFont="1" applyFill="1" applyBorder="1" applyAlignment="1" applyProtection="1">
      <alignment horizontal="center" vertical="center"/>
      <protection hidden="1"/>
    </xf>
    <xf numFmtId="171" fontId="1" fillId="4" borderId="22" xfId="0" applyNumberFormat="1" applyFont="1" applyFill="1" applyBorder="1" applyAlignment="1" applyProtection="1">
      <alignment horizontal="center" vertical="center"/>
      <protection hidden="1"/>
    </xf>
    <xf numFmtId="171" fontId="1" fillId="4" borderId="35" xfId="0" applyNumberFormat="1" applyFont="1" applyFill="1" applyBorder="1" applyAlignment="1" applyProtection="1">
      <alignment horizontal="center" vertical="center"/>
      <protection hidden="1"/>
    </xf>
    <xf numFmtId="171" fontId="1" fillId="5" borderId="22" xfId="0" applyNumberFormat="1" applyFont="1" applyFill="1" applyBorder="1" applyAlignment="1" applyProtection="1">
      <alignment horizontal="center" vertical="center"/>
      <protection hidden="1"/>
    </xf>
    <xf numFmtId="171" fontId="1" fillId="4" borderId="7" xfId="0" applyNumberFormat="1" applyFont="1" applyFill="1" applyBorder="1" applyAlignment="1" applyProtection="1">
      <alignment horizontal="center" vertical="center"/>
      <protection hidden="1"/>
    </xf>
    <xf numFmtId="171" fontId="1" fillId="4" borderId="4" xfId="0" applyNumberFormat="1" applyFont="1" applyFill="1" applyBorder="1" applyAlignment="1" applyProtection="1">
      <alignment horizontal="center" vertical="center"/>
      <protection hidden="1"/>
    </xf>
    <xf numFmtId="171" fontId="1" fillId="5" borderId="7" xfId="0" applyNumberFormat="1" applyFont="1" applyFill="1" applyBorder="1" applyAlignment="1" applyProtection="1">
      <alignment horizontal="center" vertical="center"/>
      <protection hidden="1"/>
    </xf>
    <xf numFmtId="171" fontId="1" fillId="4" borderId="23" xfId="0" applyNumberFormat="1" applyFont="1" applyFill="1" applyBorder="1" applyAlignment="1" applyProtection="1">
      <alignment horizontal="center" vertical="center"/>
      <protection hidden="1"/>
    </xf>
    <xf numFmtId="171" fontId="1" fillId="4" borderId="36" xfId="0" applyNumberFormat="1" applyFont="1" applyFill="1" applyBorder="1" applyAlignment="1" applyProtection="1">
      <alignment horizontal="center" vertical="center"/>
      <protection hidden="1"/>
    </xf>
    <xf numFmtId="171" fontId="1" fillId="5" borderId="23" xfId="0" applyNumberFormat="1" applyFont="1" applyFill="1" applyBorder="1" applyAlignment="1" applyProtection="1">
      <alignment horizontal="center" vertical="center"/>
      <protection hidden="1"/>
    </xf>
    <xf numFmtId="0" fontId="1" fillId="4" borderId="20" xfId="0" applyFont="1" applyFill="1" applyBorder="1" applyAlignment="1" applyProtection="1">
      <alignment horizontal="center" vertical="center"/>
      <protection hidden="1"/>
    </xf>
    <xf numFmtId="0" fontId="1" fillId="4" borderId="28" xfId="0" applyFont="1" applyFill="1" applyBorder="1" applyAlignment="1" applyProtection="1">
      <alignment horizontal="center" vertical="center"/>
      <protection hidden="1"/>
    </xf>
    <xf numFmtId="0" fontId="1" fillId="5" borderId="20" xfId="0" applyFont="1" applyFill="1" applyBorder="1" applyAlignment="1" applyProtection="1">
      <alignment horizontal="center" vertical="center"/>
      <protection hidden="1"/>
    </xf>
    <xf numFmtId="166" fontId="1" fillId="5" borderId="27" xfId="0" applyNumberFormat="1" applyFont="1" applyFill="1" applyBorder="1" applyAlignment="1" applyProtection="1">
      <alignment horizontal="center" vertical="center"/>
      <protection hidden="1"/>
    </xf>
    <xf numFmtId="166" fontId="1" fillId="5" borderId="32" xfId="0" applyNumberFormat="1" applyFont="1" applyFill="1" applyBorder="1" applyAlignment="1" applyProtection="1">
      <alignment horizontal="center" vertical="center"/>
      <protection hidden="1"/>
    </xf>
    <xf numFmtId="166" fontId="1" fillId="5" borderId="89" xfId="0" applyNumberFormat="1" applyFont="1" applyFill="1" applyBorder="1" applyAlignment="1" applyProtection="1">
      <alignment horizontal="center" vertical="center"/>
      <protection hidden="1"/>
    </xf>
    <xf numFmtId="166" fontId="1" fillId="5" borderId="23" xfId="0" applyNumberFormat="1" applyFont="1" applyFill="1" applyBorder="1" applyAlignment="1" applyProtection="1">
      <alignment horizontal="center" vertical="center"/>
      <protection hidden="1"/>
    </xf>
    <xf numFmtId="166" fontId="1" fillId="5" borderId="22" xfId="0" applyNumberFormat="1" applyFont="1" applyFill="1" applyBorder="1" applyAlignment="1" applyProtection="1">
      <alignment horizontal="center" vertical="center"/>
      <protection hidden="1"/>
    </xf>
    <xf numFmtId="171" fontId="1" fillId="4" borderId="0" xfId="0" applyNumberFormat="1" applyFont="1" applyFill="1" applyBorder="1" applyAlignment="1" applyProtection="1">
      <alignment horizontal="center" vertical="center"/>
      <protection hidden="1"/>
    </xf>
    <xf numFmtId="171" fontId="1" fillId="5" borderId="27" xfId="0" applyNumberFormat="1" applyFont="1" applyFill="1" applyBorder="1" applyAlignment="1" applyProtection="1">
      <alignment horizontal="center" vertical="center"/>
      <protection hidden="1"/>
    </xf>
    <xf numFmtId="171" fontId="1" fillId="5" borderId="25" xfId="0" applyNumberFormat="1" applyFont="1" applyFill="1" applyBorder="1" applyAlignment="1" applyProtection="1">
      <alignment horizontal="center" vertical="center"/>
      <protection hidden="1"/>
    </xf>
    <xf numFmtId="0" fontId="1" fillId="0" borderId="35" xfId="0" applyFont="1" applyFill="1" applyBorder="1" applyAlignment="1" applyProtection="1">
      <alignment horizontal="left" vertical="center" wrapText="1"/>
      <protection hidden="1"/>
    </xf>
    <xf numFmtId="4" fontId="1" fillId="4" borderId="90" xfId="0" applyNumberFormat="1" applyFont="1" applyFill="1" applyBorder="1" applyAlignment="1" applyProtection="1">
      <alignment horizontal="center" vertical="center"/>
      <protection hidden="1"/>
    </xf>
    <xf numFmtId="4" fontId="1" fillId="5" borderId="22" xfId="0" applyNumberFormat="1" applyFont="1" applyFill="1" applyBorder="1" applyAlignment="1" applyProtection="1">
      <alignment horizontal="center" vertical="center"/>
      <protection hidden="1"/>
    </xf>
    <xf numFmtId="0" fontId="40" fillId="0" borderId="7" xfId="0" applyFont="1" applyFill="1" applyBorder="1" applyAlignment="1" applyProtection="1">
      <alignment horizontal="left" vertical="center"/>
      <protection hidden="1"/>
    </xf>
    <xf numFmtId="0" fontId="40" fillId="0" borderId="3" xfId="0" applyFont="1" applyFill="1" applyBorder="1" applyAlignment="1" applyProtection="1">
      <alignment horizontal="left" vertical="center"/>
      <protection hidden="1"/>
    </xf>
    <xf numFmtId="0" fontId="40" fillId="0" borderId="4" xfId="0" applyFont="1" applyFill="1" applyBorder="1" applyAlignment="1" applyProtection="1">
      <alignment horizontal="left" vertical="center"/>
      <protection hidden="1"/>
    </xf>
    <xf numFmtId="0" fontId="18" fillId="0" borderId="8" xfId="0" applyFont="1" applyFill="1" applyBorder="1" applyAlignment="1" applyProtection="1">
      <alignment horizontal="center" vertical="center" textRotation="90"/>
      <protection hidden="1"/>
    </xf>
    <xf numFmtId="0" fontId="18" fillId="0" borderId="0" xfId="0" applyFont="1" applyFill="1" applyBorder="1" applyAlignment="1" applyProtection="1">
      <alignment horizontal="center" vertical="center" textRotation="90"/>
      <protection hidden="1"/>
    </xf>
    <xf numFmtId="0" fontId="19" fillId="4" borderId="8" xfId="0" applyFont="1" applyFill="1" applyBorder="1" applyAlignment="1" applyProtection="1">
      <alignment horizontal="left" vertical="center" wrapText="1"/>
      <protection hidden="1"/>
    </xf>
    <xf numFmtId="2" fontId="28" fillId="0" borderId="9" xfId="0" applyNumberFormat="1" applyFont="1" applyFill="1" applyBorder="1" applyAlignment="1" applyProtection="1">
      <alignment horizontal="center" vertical="center"/>
      <protection hidden="1"/>
    </xf>
    <xf numFmtId="2" fontId="28" fillId="0" borderId="0" xfId="0" applyNumberFormat="1" applyFont="1" applyFill="1" applyBorder="1" applyAlignment="1" applyProtection="1">
      <alignment horizontal="center" vertical="center"/>
      <protection hidden="1"/>
    </xf>
    <xf numFmtId="2" fontId="18" fillId="0" borderId="9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30" fillId="4" borderId="0" xfId="0" applyFont="1" applyFill="1" applyBorder="1" applyAlignment="1" applyProtection="1">
      <alignment horizontal="left" vertical="center" wrapText="1"/>
      <protection hidden="1"/>
    </xf>
    <xf numFmtId="0" fontId="30" fillId="4" borderId="10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wrapText="1"/>
      <protection hidden="1"/>
    </xf>
    <xf numFmtId="171" fontId="1" fillId="5" borderId="9" xfId="0" applyNumberFormat="1" applyFont="1" applyFill="1" applyBorder="1" applyAlignment="1" applyProtection="1">
      <alignment horizontal="center" vertical="center"/>
      <protection hidden="1"/>
    </xf>
    <xf numFmtId="171" fontId="1" fillId="4" borderId="38" xfId="0" applyNumberFormat="1" applyFont="1" applyFill="1" applyBorder="1" applyAlignment="1" applyProtection="1">
      <alignment horizontal="center" vertical="center"/>
      <protection hidden="1"/>
    </xf>
    <xf numFmtId="0" fontId="30" fillId="4" borderId="2" xfId="0" applyFont="1" applyFill="1" applyBorder="1" applyAlignment="1" applyProtection="1">
      <alignment horizontal="left" vertical="center" wrapText="1"/>
      <protection hidden="1"/>
    </xf>
    <xf numFmtId="0" fontId="1" fillId="0" borderId="2" xfId="0" applyFont="1" applyBorder="1" applyAlignment="1" applyProtection="1">
      <alignment horizontal="left" wrapText="1"/>
      <protection hidden="1"/>
    </xf>
    <xf numFmtId="0" fontId="30" fillId="4" borderId="6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10" xfId="0" applyFont="1" applyFill="1" applyBorder="1" applyAlignment="1" applyProtection="1">
      <alignment horizontal="left" vertical="center"/>
      <protection hidden="1"/>
    </xf>
    <xf numFmtId="171" fontId="24" fillId="0" borderId="3" xfId="0" applyNumberFormat="1" applyFont="1" applyFill="1" applyBorder="1" applyAlignment="1" applyProtection="1">
      <alignment horizontal="center" vertical="center"/>
      <protection hidden="1"/>
    </xf>
    <xf numFmtId="0" fontId="19" fillId="2" borderId="20" xfId="0" applyFont="1" applyFill="1" applyBorder="1" applyAlignment="1" applyProtection="1">
      <alignment horizontal="left" vertical="center"/>
      <protection locked="0"/>
    </xf>
    <xf numFmtId="0" fontId="19" fillId="2" borderId="8" xfId="0" applyFont="1" applyFill="1" applyBorder="1" applyAlignment="1" applyProtection="1">
      <alignment horizontal="left" vertical="center"/>
      <protection locked="0"/>
    </xf>
    <xf numFmtId="0" fontId="19" fillId="2" borderId="28" xfId="0" applyFont="1" applyFill="1" applyBorder="1" applyAlignment="1" applyProtection="1">
      <alignment horizontal="left" vertical="center"/>
      <protection locked="0"/>
    </xf>
    <xf numFmtId="0" fontId="19" fillId="2" borderId="9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horizontal="left" vertical="center"/>
      <protection locked="0"/>
    </xf>
    <xf numFmtId="0" fontId="19" fillId="2" borderId="10" xfId="0" applyFont="1" applyFill="1" applyBorder="1" applyAlignment="1" applyProtection="1">
      <alignment horizontal="left" vertical="center"/>
      <protection locked="0"/>
    </xf>
    <xf numFmtId="0" fontId="19" fillId="2" borderId="5" xfId="0" applyFont="1" applyFill="1" applyBorder="1" applyAlignment="1" applyProtection="1">
      <alignment horizontal="left" vertical="center"/>
      <protection locked="0"/>
    </xf>
    <xf numFmtId="0" fontId="19" fillId="2" borderId="2" xfId="0" applyFont="1" applyFill="1" applyBorder="1" applyAlignment="1" applyProtection="1">
      <alignment horizontal="left" vertical="center"/>
      <protection locked="0"/>
    </xf>
    <xf numFmtId="0" fontId="19" fillId="2" borderId="6" xfId="0" applyFont="1" applyFill="1" applyBorder="1" applyAlignment="1" applyProtection="1">
      <alignment horizontal="left" vertical="center"/>
      <protection locked="0"/>
    </xf>
    <xf numFmtId="0" fontId="18" fillId="0" borderId="9" xfId="0" applyFont="1" applyFill="1" applyBorder="1" applyAlignment="1" applyProtection="1">
      <alignment horizontal="center" vertical="center" textRotation="90"/>
      <protection hidden="1"/>
    </xf>
    <xf numFmtId="0" fontId="18" fillId="0" borderId="5" xfId="0" applyFont="1" applyFill="1" applyBorder="1" applyAlignment="1" applyProtection="1">
      <alignment horizontal="center" vertical="center" textRotation="90"/>
      <protection hidden="1"/>
    </xf>
    <xf numFmtId="4" fontId="18" fillId="0" borderId="9" xfId="0" applyNumberFormat="1" applyFont="1" applyFill="1" applyBorder="1" applyAlignment="1" applyProtection="1">
      <alignment horizontal="center" vertical="center"/>
      <protection hidden="1"/>
    </xf>
    <xf numFmtId="4" fontId="18" fillId="0" borderId="0" xfId="0" applyNumberFormat="1" applyFont="1" applyFill="1" applyBorder="1" applyAlignment="1" applyProtection="1">
      <alignment horizontal="center" vertical="center"/>
      <protection hidden="1"/>
    </xf>
    <xf numFmtId="4" fontId="35" fillId="4" borderId="21" xfId="0" applyNumberFormat="1" applyFont="1" applyFill="1" applyBorder="1" applyAlignment="1" applyProtection="1">
      <alignment horizontal="center" vertical="center"/>
      <protection hidden="1"/>
    </xf>
    <xf numFmtId="4" fontId="35" fillId="0" borderId="21" xfId="0" applyNumberFormat="1" applyFont="1" applyBorder="1" applyAlignment="1" applyProtection="1">
      <alignment horizontal="center" vertical="center"/>
      <protection hidden="1"/>
    </xf>
    <xf numFmtId="0" fontId="29" fillId="0" borderId="3" xfId="0" applyFont="1" applyFill="1" applyBorder="1" applyAlignment="1" applyProtection="1">
      <alignment horizontal="left" vertical="center" wrapText="1"/>
      <protection hidden="1"/>
    </xf>
    <xf numFmtId="0" fontId="29" fillId="0" borderId="4" xfId="0" applyFont="1" applyFill="1" applyBorder="1" applyAlignment="1" applyProtection="1">
      <alignment horizontal="left" vertical="center" wrapText="1"/>
      <protection hidden="1"/>
    </xf>
    <xf numFmtId="4" fontId="35" fillId="5" borderId="21" xfId="0" applyNumberFormat="1" applyFont="1" applyFill="1" applyBorder="1" applyAlignment="1" applyProtection="1">
      <alignment horizontal="center" vertical="center"/>
      <protection hidden="1"/>
    </xf>
    <xf numFmtId="4" fontId="36" fillId="0" borderId="5" xfId="0" applyNumberFormat="1" applyFont="1" applyBorder="1" applyAlignment="1" applyProtection="1">
      <alignment horizontal="center" vertical="center" wrapText="1"/>
      <protection hidden="1"/>
    </xf>
    <xf numFmtId="4" fontId="36" fillId="0" borderId="6" xfId="0" applyNumberFormat="1" applyFont="1" applyBorder="1" applyAlignment="1" applyProtection="1">
      <alignment horizontal="center" vertical="center" wrapText="1"/>
      <protection hidden="1"/>
    </xf>
    <xf numFmtId="174" fontId="13" fillId="0" borderId="0" xfId="0" applyNumberFormat="1" applyFont="1" applyAlignment="1" applyProtection="1">
      <alignment horizontal="center"/>
      <protection hidden="1"/>
    </xf>
    <xf numFmtId="0" fontId="21" fillId="4" borderId="0" xfId="0" applyFont="1" applyFill="1" applyBorder="1" applyAlignment="1" applyProtection="1">
      <alignment horizontal="left" vertical="center"/>
      <protection hidden="1"/>
    </xf>
  </cellXfs>
  <cellStyles count="5">
    <cellStyle name="Link" xfId="1" builtinId="8"/>
    <cellStyle name="Standard" xfId="0" builtinId="0"/>
    <cellStyle name="Standard 2" xfId="2"/>
    <cellStyle name="Standard_ERF 2000 fast" xfId="3"/>
    <cellStyle name="Standard_SSTDKON2003" xfId="4"/>
  </cellStyles>
  <dxfs count="278">
    <dxf>
      <fill>
        <patternFill>
          <bgColor theme="0" tint="-4.9989318521683403E-2"/>
        </patternFill>
      </fill>
    </dxf>
    <dxf>
      <fill>
        <patternFill>
          <bgColor rgb="FFDDF0FF"/>
        </patternFill>
      </fill>
    </dxf>
    <dxf>
      <fill>
        <patternFill>
          <bgColor rgb="FFDDF0FF"/>
        </patternFill>
      </fill>
      <border>
        <left style="thin">
          <color indexed="64"/>
        </left>
      </border>
    </dxf>
    <dxf>
      <fill>
        <patternFill>
          <bgColor theme="0" tint="-4.9989318521683403E-2"/>
        </patternFill>
      </fill>
    </dxf>
    <dxf>
      <fill>
        <patternFill>
          <bgColor rgb="FFDDF0FF"/>
        </patternFill>
      </fill>
    </dxf>
    <dxf>
      <fill>
        <patternFill>
          <bgColor rgb="FFDDF0FF"/>
        </patternFill>
      </fill>
      <border>
        <left style="thin">
          <color indexed="64"/>
        </left>
      </border>
    </dxf>
    <dxf>
      <fill>
        <patternFill>
          <bgColor theme="0" tint="-4.9989318521683403E-2"/>
        </patternFill>
      </fill>
    </dxf>
    <dxf>
      <fill>
        <patternFill>
          <bgColor rgb="FFDDF0FF"/>
        </patternFill>
      </fill>
    </dxf>
    <dxf>
      <fill>
        <patternFill>
          <bgColor rgb="FFDDF0FF"/>
        </patternFill>
      </fill>
      <border>
        <left style="thin">
          <color indexed="64"/>
        </left>
      </border>
    </dxf>
    <dxf>
      <fill>
        <patternFill>
          <bgColor theme="0" tint="-4.9989318521683403E-2"/>
        </patternFill>
      </fill>
    </dxf>
    <dxf>
      <fill>
        <patternFill>
          <bgColor rgb="FFDDF0FF"/>
        </patternFill>
      </fill>
    </dxf>
    <dxf>
      <fill>
        <patternFill>
          <bgColor rgb="FFDDF0FF"/>
        </patternFill>
      </fill>
      <border>
        <left style="thin">
          <color indexed="64"/>
        </left>
      </border>
    </dxf>
    <dxf>
      <fill>
        <patternFill>
          <bgColor theme="0" tint="-4.9989318521683403E-2"/>
        </patternFill>
      </fill>
    </dxf>
    <dxf>
      <fill>
        <patternFill>
          <bgColor rgb="FFDDF0FF"/>
        </patternFill>
      </fill>
    </dxf>
    <dxf>
      <fill>
        <patternFill>
          <bgColor rgb="FFDDF0FF"/>
        </patternFill>
      </fill>
      <border>
        <left style="thin">
          <color indexed="64"/>
        </left>
      </border>
    </dxf>
    <dxf>
      <fill>
        <patternFill>
          <bgColor theme="0" tint="-4.9989318521683403E-2"/>
        </patternFill>
      </fill>
    </dxf>
    <dxf>
      <fill>
        <patternFill>
          <bgColor rgb="FFDDF0FF"/>
        </patternFill>
      </fill>
    </dxf>
    <dxf>
      <fill>
        <patternFill>
          <bgColor rgb="FFDDF0FF"/>
        </patternFill>
      </fill>
      <border>
        <left style="thin">
          <color indexed="64"/>
        </left>
      </border>
    </dxf>
    <dxf>
      <fill>
        <patternFill>
          <bgColor theme="0" tint="-4.9989318521683403E-2"/>
        </patternFill>
      </fill>
    </dxf>
    <dxf>
      <fill>
        <patternFill>
          <bgColor rgb="FFDDF0FF"/>
        </patternFill>
      </fill>
    </dxf>
    <dxf>
      <fill>
        <patternFill>
          <bgColor rgb="FFDDF0FF"/>
        </patternFill>
      </fill>
      <border>
        <left style="thin">
          <color indexed="64"/>
        </left>
      </border>
    </dxf>
    <dxf>
      <fill>
        <patternFill>
          <bgColor theme="0" tint="-4.9989318521683403E-2"/>
        </patternFill>
      </fill>
    </dxf>
    <dxf>
      <fill>
        <patternFill>
          <bgColor rgb="FFDDF0FF"/>
        </patternFill>
      </fill>
    </dxf>
    <dxf>
      <fill>
        <patternFill>
          <bgColor rgb="FFDDF0FF"/>
        </patternFill>
      </fill>
      <border>
        <left style="thin">
          <color indexed="64"/>
        </left>
      </border>
    </dxf>
    <dxf>
      <fill>
        <patternFill>
          <bgColor theme="0" tint="-4.9989318521683403E-2"/>
        </patternFill>
      </fill>
    </dxf>
    <dxf>
      <fill>
        <patternFill>
          <bgColor rgb="FFDDF0FF"/>
        </patternFill>
      </fill>
    </dxf>
    <dxf>
      <fill>
        <patternFill>
          <bgColor rgb="FFDDF0FF"/>
        </patternFill>
      </fill>
      <border>
        <left style="thin">
          <color indexed="64"/>
        </left>
      </border>
    </dxf>
    <dxf>
      <fill>
        <patternFill>
          <bgColor theme="0" tint="-4.9989318521683403E-2"/>
        </patternFill>
      </fill>
    </dxf>
    <dxf>
      <fill>
        <patternFill>
          <bgColor rgb="FFDDF0FF"/>
        </patternFill>
      </fill>
    </dxf>
    <dxf>
      <fill>
        <patternFill>
          <bgColor rgb="FFDDF0FF"/>
        </patternFill>
      </fill>
      <border>
        <left style="thin">
          <color indexed="64"/>
        </left>
      </border>
    </dxf>
    <dxf>
      <border>
        <right style="thin">
          <color indexed="64"/>
        </right>
      </border>
    </dxf>
    <dxf>
      <fill>
        <patternFill>
          <bgColor theme="0" tint="-4.9989318521683403E-2"/>
        </patternFill>
      </fill>
    </dxf>
    <dxf>
      <fill>
        <patternFill>
          <bgColor rgb="FFDDF0FF"/>
        </patternFill>
      </fill>
    </dxf>
    <dxf>
      <fill>
        <patternFill>
          <bgColor rgb="FFDDF0FF"/>
        </patternFill>
      </fill>
      <border>
        <left style="thin">
          <color indexed="64"/>
        </left>
      </border>
    </dxf>
    <dxf>
      <fill>
        <patternFill>
          <bgColor theme="0" tint="-4.9989318521683403E-2"/>
        </patternFill>
      </fill>
    </dxf>
    <dxf>
      <fill>
        <patternFill>
          <bgColor rgb="FFDDF0FF"/>
        </patternFill>
      </fill>
    </dxf>
    <dxf>
      <fill>
        <patternFill>
          <bgColor rgb="FFDDF0FF"/>
        </patternFill>
      </fill>
      <border>
        <left style="thin">
          <color indexed="64"/>
        </left>
      </border>
    </dxf>
    <dxf>
      <font>
        <color rgb="FFFF0000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indexed="65"/>
        </patternFill>
      </fill>
    </dxf>
    <dxf>
      <font>
        <color rgb="FF0070C0"/>
      </font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fill>
        <patternFill patternType="none">
          <bgColor indexed="65"/>
        </patternFill>
      </fill>
      <border>
        <left style="thin">
          <color indexed="64"/>
        </left>
        <right/>
      </border>
    </dxf>
    <dxf>
      <border>
        <right/>
        <top style="thin">
          <color indexed="64"/>
        </top>
      </border>
    </dxf>
    <dxf>
      <font>
        <color theme="0"/>
      </font>
      <fill>
        <patternFill patternType="none">
          <bgColor indexed="65"/>
        </patternFill>
      </fill>
      <border>
        <left style="thin">
          <color indexed="64"/>
        </left>
        <right/>
        <top/>
        <bottom/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/>
        <top style="thin">
          <color indexed="64"/>
        </top>
        <bottom/>
      </border>
    </dxf>
    <dxf>
      <border>
        <right style="thin">
          <color indexed="64"/>
        </right>
      </border>
    </dxf>
    <dxf>
      <font>
        <color theme="0"/>
      </font>
      <fill>
        <patternFill>
          <bgColor theme="0"/>
        </patternFill>
      </fill>
      <border>
        <left style="thin">
          <color indexed="64"/>
        </left>
        <right/>
        <top/>
        <bottom/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/>
        <right/>
        <top/>
        <bottom style="thin">
          <color indexed="64"/>
        </bottom>
      </border>
    </dxf>
    <dxf>
      <font>
        <color theme="0"/>
      </font>
      <fill>
        <patternFill>
          <bgColor theme="0"/>
        </patternFill>
      </fill>
      <border>
        <left style="thin">
          <color indexed="64"/>
        </left>
        <right/>
        <top/>
        <bottom/>
      </border>
    </dxf>
    <dxf>
      <fill>
        <patternFill>
          <bgColor theme="0" tint="-4.9989318521683403E-2"/>
        </patternFill>
      </fill>
    </dxf>
    <dxf>
      <fill>
        <patternFill>
          <bgColor rgb="FFDDF0FF"/>
        </patternFill>
      </fill>
    </dxf>
    <dxf>
      <fill>
        <patternFill>
          <bgColor rgb="FFDDF0FF"/>
        </patternFill>
      </fill>
      <border>
        <left style="thin">
          <color indexed="64"/>
        </left>
      </border>
    </dxf>
    <dxf>
      <fill>
        <patternFill>
          <bgColor theme="0" tint="-4.9989318521683403E-2"/>
        </patternFill>
      </fill>
    </dxf>
    <dxf>
      <fill>
        <patternFill>
          <bgColor rgb="FFDDF0FF"/>
        </patternFill>
      </fill>
    </dxf>
    <dxf>
      <fill>
        <patternFill>
          <bgColor rgb="FFDDF0FF"/>
        </patternFill>
      </fill>
      <border>
        <left style="thin">
          <color indexed="64"/>
        </left>
      </border>
    </dxf>
    <dxf>
      <fill>
        <patternFill>
          <bgColor theme="0" tint="-4.9989318521683403E-2"/>
        </patternFill>
      </fill>
    </dxf>
    <dxf>
      <fill>
        <patternFill>
          <bgColor rgb="FFDDF0FF"/>
        </patternFill>
      </fill>
    </dxf>
    <dxf>
      <fill>
        <patternFill>
          <bgColor rgb="FFDDF0FF"/>
        </patternFill>
      </fill>
      <border>
        <left style="thin">
          <color indexed="64"/>
        </left>
      </border>
    </dxf>
    <dxf>
      <fill>
        <patternFill>
          <bgColor theme="0" tint="-4.9989318521683403E-2"/>
        </patternFill>
      </fill>
    </dxf>
    <dxf>
      <fill>
        <patternFill>
          <bgColor rgb="FFDDF0FF"/>
        </patternFill>
      </fill>
    </dxf>
    <dxf>
      <fill>
        <patternFill>
          <bgColor rgb="FFDDF0FF"/>
        </patternFill>
      </fill>
      <border>
        <left style="thin">
          <color indexed="64"/>
        </left>
      </border>
    </dxf>
    <dxf>
      <fill>
        <patternFill>
          <bgColor theme="0" tint="-4.9989318521683403E-2"/>
        </patternFill>
      </fill>
    </dxf>
    <dxf>
      <fill>
        <patternFill>
          <bgColor rgb="FFDDF0FF"/>
        </patternFill>
      </fill>
    </dxf>
    <dxf>
      <fill>
        <patternFill>
          <bgColor rgb="FFDDF0FF"/>
        </patternFill>
      </fill>
      <border>
        <left style="thin">
          <color indexed="64"/>
        </left>
      </border>
    </dxf>
    <dxf>
      <fill>
        <patternFill>
          <bgColor theme="0" tint="-4.9989318521683403E-2"/>
        </patternFill>
      </fill>
    </dxf>
    <dxf>
      <fill>
        <patternFill>
          <bgColor rgb="FFDDF0FF"/>
        </patternFill>
      </fill>
    </dxf>
    <dxf>
      <fill>
        <patternFill>
          <bgColor rgb="FFDDF0FF"/>
        </patternFill>
      </fill>
      <border>
        <left style="thin">
          <color indexed="64"/>
        </left>
      </border>
    </dxf>
    <dxf>
      <fill>
        <patternFill>
          <bgColor theme="0" tint="-4.9989318521683403E-2"/>
        </patternFill>
      </fill>
    </dxf>
    <dxf>
      <fill>
        <patternFill>
          <bgColor rgb="FFDDF0FF"/>
        </patternFill>
      </fill>
    </dxf>
    <dxf>
      <fill>
        <patternFill>
          <bgColor rgb="FFDDF0FF"/>
        </patternFill>
      </fill>
      <border>
        <left style="thin">
          <color indexed="64"/>
        </left>
      </border>
    </dxf>
    <dxf>
      <fill>
        <patternFill>
          <bgColor theme="0" tint="-4.9989318521683403E-2"/>
        </patternFill>
      </fill>
    </dxf>
    <dxf>
      <fill>
        <patternFill>
          <bgColor rgb="FFDDF0FF"/>
        </patternFill>
      </fill>
    </dxf>
    <dxf>
      <fill>
        <patternFill>
          <bgColor rgb="FFDDF0FF"/>
        </patternFill>
      </fill>
      <border>
        <left style="thin">
          <color indexed="64"/>
        </left>
      </border>
    </dxf>
    <dxf>
      <fill>
        <patternFill>
          <bgColor theme="0" tint="-4.9989318521683403E-2"/>
        </patternFill>
      </fill>
    </dxf>
    <dxf>
      <fill>
        <patternFill>
          <bgColor rgb="FFDDF0FF"/>
        </patternFill>
      </fill>
    </dxf>
    <dxf>
      <fill>
        <patternFill>
          <bgColor rgb="FFDDF0FF"/>
        </patternFill>
      </fill>
      <border>
        <left style="thin">
          <color indexed="64"/>
        </left>
      </border>
    </dxf>
    <dxf>
      <fill>
        <patternFill>
          <bgColor theme="0" tint="-4.9989318521683403E-2"/>
        </patternFill>
      </fill>
    </dxf>
    <dxf>
      <fill>
        <patternFill>
          <bgColor rgb="FFDDF0FF"/>
        </patternFill>
      </fill>
    </dxf>
    <dxf>
      <fill>
        <patternFill>
          <bgColor rgb="FFDDF0FF"/>
        </patternFill>
      </fill>
      <border>
        <left style="thin">
          <color indexed="64"/>
        </left>
      </border>
    </dxf>
    <dxf>
      <border>
        <right style="thin">
          <color indexed="64"/>
        </right>
      </border>
    </dxf>
    <dxf>
      <fill>
        <patternFill>
          <bgColor theme="0" tint="-4.9989318521683403E-2"/>
        </patternFill>
      </fill>
    </dxf>
    <dxf>
      <fill>
        <patternFill>
          <bgColor rgb="FFDDF0FF"/>
        </patternFill>
      </fill>
    </dxf>
    <dxf>
      <fill>
        <patternFill>
          <bgColor rgb="FFDDF0FF"/>
        </patternFill>
      </fill>
      <border>
        <left style="thin">
          <color indexed="64"/>
        </left>
      </border>
    </dxf>
    <dxf>
      <fill>
        <patternFill>
          <bgColor theme="0" tint="-4.9989318521683403E-2"/>
        </patternFill>
      </fill>
    </dxf>
    <dxf>
      <fill>
        <patternFill>
          <bgColor rgb="FFDDF0FF"/>
        </patternFill>
      </fill>
    </dxf>
    <dxf>
      <fill>
        <patternFill>
          <bgColor rgb="FFDDF0FF"/>
        </patternFill>
      </fill>
      <border>
        <left style="thin">
          <color indexed="64"/>
        </left>
      </border>
    </dxf>
    <dxf>
      <font>
        <color rgb="FFFF0000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indexed="65"/>
        </patternFill>
      </fill>
    </dxf>
    <dxf>
      <font>
        <color rgb="FF0070C0"/>
      </font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fill>
        <patternFill patternType="none">
          <bgColor indexed="65"/>
        </patternFill>
      </fill>
      <border>
        <left style="thin">
          <color indexed="64"/>
        </left>
        <right/>
      </border>
    </dxf>
    <dxf>
      <border>
        <right/>
        <top style="thin">
          <color indexed="64"/>
        </top>
      </border>
    </dxf>
    <dxf>
      <font>
        <color theme="0"/>
      </font>
      <fill>
        <patternFill patternType="none">
          <bgColor indexed="65"/>
        </patternFill>
      </fill>
      <border>
        <left style="thin">
          <color indexed="64"/>
        </left>
        <right/>
        <top/>
        <bottom/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/>
        <top style="thin">
          <color indexed="64"/>
        </top>
        <bottom/>
      </border>
    </dxf>
    <dxf>
      <border>
        <right style="thin">
          <color indexed="64"/>
        </right>
      </border>
    </dxf>
    <dxf>
      <font>
        <color theme="0"/>
      </font>
      <fill>
        <patternFill>
          <bgColor theme="0"/>
        </patternFill>
      </fill>
      <border>
        <left style="thin">
          <color indexed="64"/>
        </left>
        <right/>
        <top/>
        <bottom/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left/>
        <right/>
        <top/>
        <bottom style="thin">
          <color indexed="64"/>
        </bottom>
      </border>
    </dxf>
    <dxf>
      <font>
        <color theme="0"/>
      </font>
      <fill>
        <patternFill>
          <bgColor theme="0"/>
        </patternFill>
      </fill>
      <border>
        <left style="thin">
          <color indexed="64"/>
        </left>
        <right/>
        <top/>
        <bottom/>
      </border>
    </dxf>
  </dxfs>
  <tableStyles count="0" defaultTableStyle="TableStyleMedium9" defaultPivotStyle="PivotStyleLight16"/>
  <colors>
    <mruColors>
      <color rgb="FF00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85725</xdr:rowOff>
    </xdr:from>
    <xdr:to>
      <xdr:col>31</xdr:col>
      <xdr:colOff>276225</xdr:colOff>
      <xdr:row>0</xdr:row>
      <xdr:rowOff>1188675</xdr:rowOff>
    </xdr:to>
    <xdr:grpSp>
      <xdr:nvGrpSpPr>
        <xdr:cNvPr id="2" name="Steuerung">
          <a:extLst>
            <a:ext uri="{FF2B5EF4-FFF2-40B4-BE49-F238E27FC236}">
              <a16:creationId xmlns="" xmlns:a16="http://schemas.microsoft.com/office/drawing/2014/main" id="{AF732B00-FA43-484A-8BBC-8F28F8382B78}"/>
            </a:ext>
          </a:extLst>
        </xdr:cNvPr>
        <xdr:cNvGrpSpPr/>
      </xdr:nvGrpSpPr>
      <xdr:grpSpPr>
        <a:xfrm>
          <a:off x="2228850" y="85725"/>
          <a:ext cx="9086850" cy="1102950"/>
          <a:chOff x="2228850" y="85725"/>
          <a:chExt cx="9086850" cy="1102950"/>
        </a:xfrm>
      </xdr:grpSpPr>
      <xdr:grpSp>
        <xdr:nvGrpSpPr>
          <xdr:cNvPr id="3" name="Monate">
            <a:extLst>
              <a:ext uri="{FF2B5EF4-FFF2-40B4-BE49-F238E27FC236}">
                <a16:creationId xmlns="" xmlns:a16="http://schemas.microsoft.com/office/drawing/2014/main" id="{A9001D31-FCE8-4C92-B711-77FE0600B3D7}"/>
              </a:ext>
            </a:extLst>
          </xdr:cNvPr>
          <xdr:cNvGrpSpPr>
            <a:grpSpLocks/>
          </xdr:cNvGrpSpPr>
        </xdr:nvGrpSpPr>
        <xdr:grpSpPr bwMode="auto">
          <a:xfrm>
            <a:off x="2228850" y="85726"/>
            <a:ext cx="8083613" cy="304655"/>
            <a:chOff x="2225386" y="81403"/>
            <a:chExt cx="8022084" cy="306000"/>
          </a:xfrm>
        </xdr:grpSpPr>
        <xdr:sp macro="[0]!Januar" textlink="">
          <xdr:nvSpPr>
            <xdr:cNvPr id="32" name="ButtonJAN">
              <a:extLst>
                <a:ext uri="{FF2B5EF4-FFF2-40B4-BE49-F238E27FC236}">
                  <a16:creationId xmlns="" xmlns:a16="http://schemas.microsoft.com/office/drawing/2014/main" id="{497F8143-7D36-4C62-9AC2-25C347A3A958}"/>
                </a:ext>
              </a:extLst>
            </xdr:cNvPr>
            <xdr:cNvSpPr/>
          </xdr:nvSpPr>
          <xdr:spPr>
            <a:xfrm>
              <a:off x="2225386" y="81402"/>
              <a:ext cx="652222" cy="306146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tx2"/>
                  </a:solidFill>
                  <a:latin typeface="Arial Narrow" panose="020B0606020202030204" pitchFamily="34" charset="0"/>
                </a:rPr>
                <a:t>Januar</a:t>
              </a:r>
            </a:p>
          </xdr:txBody>
        </xdr:sp>
        <xdr:sp macro="[0]!Februar" textlink="">
          <xdr:nvSpPr>
            <xdr:cNvPr id="33" name="ButtonFEB">
              <a:extLst>
                <a:ext uri="{FF2B5EF4-FFF2-40B4-BE49-F238E27FC236}">
                  <a16:creationId xmlns="" xmlns:a16="http://schemas.microsoft.com/office/drawing/2014/main" id="{BCB29A57-E603-43BF-A612-F505EC3FF81D}"/>
                </a:ext>
              </a:extLst>
            </xdr:cNvPr>
            <xdr:cNvSpPr/>
          </xdr:nvSpPr>
          <xdr:spPr>
            <a:xfrm>
              <a:off x="2896513" y="81402"/>
              <a:ext cx="652222" cy="306146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tx2"/>
                  </a:solidFill>
                  <a:latin typeface="Arial Narrow" panose="020B0606020202030204" pitchFamily="34" charset="0"/>
                </a:rPr>
                <a:t>Februar</a:t>
              </a:r>
            </a:p>
          </xdr:txBody>
        </xdr:sp>
        <xdr:sp macro="[0]!Maerz" textlink="">
          <xdr:nvSpPr>
            <xdr:cNvPr id="34" name="ButtonMRZ">
              <a:extLst>
                <a:ext uri="{FF2B5EF4-FFF2-40B4-BE49-F238E27FC236}">
                  <a16:creationId xmlns="" xmlns:a16="http://schemas.microsoft.com/office/drawing/2014/main" id="{BE11AB57-4A38-4030-86B5-524C39A567CB}"/>
                </a:ext>
              </a:extLst>
            </xdr:cNvPr>
            <xdr:cNvSpPr/>
          </xdr:nvSpPr>
          <xdr:spPr>
            <a:xfrm>
              <a:off x="3567641" y="81402"/>
              <a:ext cx="642770" cy="306146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tx2"/>
                  </a:solidFill>
                  <a:latin typeface="Arial Narrow" panose="020B0606020202030204" pitchFamily="34" charset="0"/>
                </a:rPr>
                <a:t>März</a:t>
              </a:r>
            </a:p>
          </xdr:txBody>
        </xdr:sp>
        <xdr:sp macro="[0]!April" textlink="">
          <xdr:nvSpPr>
            <xdr:cNvPr id="35" name="ButtonAPR">
              <a:extLst>
                <a:ext uri="{FF2B5EF4-FFF2-40B4-BE49-F238E27FC236}">
                  <a16:creationId xmlns="" xmlns:a16="http://schemas.microsoft.com/office/drawing/2014/main" id="{79B3BD1B-3470-4D2D-A3F5-5B0AEB0CB220}"/>
                </a:ext>
              </a:extLst>
            </xdr:cNvPr>
            <xdr:cNvSpPr/>
          </xdr:nvSpPr>
          <xdr:spPr>
            <a:xfrm>
              <a:off x="4238768" y="81402"/>
              <a:ext cx="642770" cy="306146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tx2"/>
                  </a:solidFill>
                  <a:latin typeface="Arial Narrow" panose="020B0606020202030204" pitchFamily="34" charset="0"/>
                </a:rPr>
                <a:t>April</a:t>
              </a:r>
            </a:p>
          </xdr:txBody>
        </xdr:sp>
        <xdr:sp macro="[0]!Mai" textlink="">
          <xdr:nvSpPr>
            <xdr:cNvPr id="36" name="ButtonMAI">
              <a:extLst>
                <a:ext uri="{FF2B5EF4-FFF2-40B4-BE49-F238E27FC236}">
                  <a16:creationId xmlns="" xmlns:a16="http://schemas.microsoft.com/office/drawing/2014/main" id="{9D7F03A3-69AB-4E7E-BB7D-2D46A941638B}"/>
                </a:ext>
              </a:extLst>
            </xdr:cNvPr>
            <xdr:cNvSpPr/>
          </xdr:nvSpPr>
          <xdr:spPr>
            <a:xfrm>
              <a:off x="4909896" y="81402"/>
              <a:ext cx="642770" cy="306146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tx2"/>
                  </a:solidFill>
                  <a:latin typeface="Arial Narrow" panose="020B0606020202030204" pitchFamily="34" charset="0"/>
                </a:rPr>
                <a:t>Mai</a:t>
              </a:r>
            </a:p>
          </xdr:txBody>
        </xdr:sp>
        <xdr:sp macro="[0]!Juni" textlink="">
          <xdr:nvSpPr>
            <xdr:cNvPr id="37" name="ButtonJUN">
              <a:extLst>
                <a:ext uri="{FF2B5EF4-FFF2-40B4-BE49-F238E27FC236}">
                  <a16:creationId xmlns="" xmlns:a16="http://schemas.microsoft.com/office/drawing/2014/main" id="{67B61F1B-1315-49EC-ABD2-E5B66F3FB3A5}"/>
                </a:ext>
              </a:extLst>
            </xdr:cNvPr>
            <xdr:cNvSpPr/>
          </xdr:nvSpPr>
          <xdr:spPr>
            <a:xfrm>
              <a:off x="5581023" y="81402"/>
              <a:ext cx="642770" cy="306146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tx2"/>
                  </a:solidFill>
                  <a:latin typeface="Arial Narrow" panose="020B0606020202030204" pitchFamily="34" charset="0"/>
                </a:rPr>
                <a:t>Juni</a:t>
              </a:r>
            </a:p>
          </xdr:txBody>
        </xdr:sp>
        <xdr:sp macro="[0]!Juli" textlink="">
          <xdr:nvSpPr>
            <xdr:cNvPr id="38" name="ButtonJUL">
              <a:extLst>
                <a:ext uri="{FF2B5EF4-FFF2-40B4-BE49-F238E27FC236}">
                  <a16:creationId xmlns="" xmlns:a16="http://schemas.microsoft.com/office/drawing/2014/main" id="{68056D35-864E-48A4-A0BF-ED0C14E3DF27}"/>
                </a:ext>
              </a:extLst>
            </xdr:cNvPr>
            <xdr:cNvSpPr/>
          </xdr:nvSpPr>
          <xdr:spPr>
            <a:xfrm>
              <a:off x="6252151" y="81402"/>
              <a:ext cx="642770" cy="306146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tx2"/>
                  </a:solidFill>
                  <a:latin typeface="Arial Narrow" panose="020B0606020202030204" pitchFamily="34" charset="0"/>
                </a:rPr>
                <a:t>Juli</a:t>
              </a:r>
            </a:p>
          </xdr:txBody>
        </xdr:sp>
        <xdr:sp macro="[0]!August" textlink="">
          <xdr:nvSpPr>
            <xdr:cNvPr id="39" name="ButtonAUG">
              <a:extLst>
                <a:ext uri="{FF2B5EF4-FFF2-40B4-BE49-F238E27FC236}">
                  <a16:creationId xmlns="" xmlns:a16="http://schemas.microsoft.com/office/drawing/2014/main" id="{A5B9ED95-4532-481B-B79B-1B3993FA8662}"/>
                </a:ext>
              </a:extLst>
            </xdr:cNvPr>
            <xdr:cNvSpPr/>
          </xdr:nvSpPr>
          <xdr:spPr>
            <a:xfrm>
              <a:off x="6923278" y="81402"/>
              <a:ext cx="642770" cy="306146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tx2"/>
                  </a:solidFill>
                  <a:latin typeface="Arial Narrow" panose="020B0606020202030204" pitchFamily="34" charset="0"/>
                </a:rPr>
                <a:t>August</a:t>
              </a:r>
            </a:p>
          </xdr:txBody>
        </xdr:sp>
        <xdr:sp macro="[0]!September" textlink="">
          <xdr:nvSpPr>
            <xdr:cNvPr id="40" name="ButtonSEP">
              <a:extLst>
                <a:ext uri="{FF2B5EF4-FFF2-40B4-BE49-F238E27FC236}">
                  <a16:creationId xmlns="" xmlns:a16="http://schemas.microsoft.com/office/drawing/2014/main" id="{9CB5AFA5-E64E-404E-8F98-861784FEB8B1}"/>
                </a:ext>
              </a:extLst>
            </xdr:cNvPr>
            <xdr:cNvSpPr/>
          </xdr:nvSpPr>
          <xdr:spPr>
            <a:xfrm>
              <a:off x="7594406" y="81402"/>
              <a:ext cx="642770" cy="306146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tx2"/>
                  </a:solidFill>
                  <a:latin typeface="Arial Narrow" panose="020B0606020202030204" pitchFamily="34" charset="0"/>
                </a:rPr>
                <a:t>September</a:t>
              </a:r>
            </a:p>
          </xdr:txBody>
        </xdr:sp>
        <xdr:sp macro="[0]!Oktober" textlink="">
          <xdr:nvSpPr>
            <xdr:cNvPr id="41" name="ButtonOKT">
              <a:extLst>
                <a:ext uri="{FF2B5EF4-FFF2-40B4-BE49-F238E27FC236}">
                  <a16:creationId xmlns="" xmlns:a16="http://schemas.microsoft.com/office/drawing/2014/main" id="{54E36D2C-0B2B-4B56-B0A0-3F59E98C7A57}"/>
                </a:ext>
              </a:extLst>
            </xdr:cNvPr>
            <xdr:cNvSpPr/>
          </xdr:nvSpPr>
          <xdr:spPr>
            <a:xfrm>
              <a:off x="8265533" y="81402"/>
              <a:ext cx="642770" cy="306146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tx2"/>
                  </a:solidFill>
                  <a:latin typeface="Arial Narrow" panose="020B0606020202030204" pitchFamily="34" charset="0"/>
                </a:rPr>
                <a:t>Oktober</a:t>
              </a:r>
            </a:p>
          </xdr:txBody>
        </xdr:sp>
        <xdr:sp macro="[0]!November" textlink="">
          <xdr:nvSpPr>
            <xdr:cNvPr id="42" name="ButtonNOV">
              <a:extLst>
                <a:ext uri="{FF2B5EF4-FFF2-40B4-BE49-F238E27FC236}">
                  <a16:creationId xmlns="" xmlns:a16="http://schemas.microsoft.com/office/drawing/2014/main" id="{E1D4BA33-40BC-4008-AF2D-5374F6EB5705}"/>
                </a:ext>
              </a:extLst>
            </xdr:cNvPr>
            <xdr:cNvSpPr/>
          </xdr:nvSpPr>
          <xdr:spPr>
            <a:xfrm>
              <a:off x="8927208" y="81402"/>
              <a:ext cx="652222" cy="306146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tx2"/>
                  </a:solidFill>
                  <a:latin typeface="Arial Narrow" panose="020B0606020202030204" pitchFamily="34" charset="0"/>
                </a:rPr>
                <a:t>November</a:t>
              </a:r>
            </a:p>
          </xdr:txBody>
        </xdr:sp>
        <xdr:sp macro="[0]!Dezember" textlink="">
          <xdr:nvSpPr>
            <xdr:cNvPr id="43" name="ButtonDEZ">
              <a:extLst>
                <a:ext uri="{FF2B5EF4-FFF2-40B4-BE49-F238E27FC236}">
                  <a16:creationId xmlns="" xmlns:a16="http://schemas.microsoft.com/office/drawing/2014/main" id="{27CCB77F-12C1-4F86-A88C-05900DEFF766}"/>
                </a:ext>
              </a:extLst>
            </xdr:cNvPr>
            <xdr:cNvSpPr/>
          </xdr:nvSpPr>
          <xdr:spPr>
            <a:xfrm>
              <a:off x="9598336" y="81402"/>
              <a:ext cx="652222" cy="306146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tx2"/>
                  </a:solidFill>
                  <a:latin typeface="Arial Narrow" panose="020B0606020202030204" pitchFamily="34" charset="0"/>
                </a:rPr>
                <a:t>Dezember</a:t>
              </a:r>
            </a:p>
          </xdr:txBody>
        </xdr:sp>
      </xdr:grpSp>
      <xdr:grpSp>
        <xdr:nvGrpSpPr>
          <xdr:cNvPr id="4" name="Absenzen">
            <a:extLst>
              <a:ext uri="{FF2B5EF4-FFF2-40B4-BE49-F238E27FC236}">
                <a16:creationId xmlns="" xmlns:a16="http://schemas.microsoft.com/office/drawing/2014/main" id="{F34C6B0B-5669-4F76-87F0-0F7D53F6AA74}"/>
              </a:ext>
            </a:extLst>
          </xdr:cNvPr>
          <xdr:cNvGrpSpPr/>
        </xdr:nvGrpSpPr>
        <xdr:grpSpPr bwMode="auto">
          <a:xfrm>
            <a:off x="2228850" y="409575"/>
            <a:ext cx="8086725" cy="238125"/>
            <a:chOff x="2225386" y="81403"/>
            <a:chExt cx="8022084" cy="306000"/>
          </a:xfrm>
          <a:solidFill>
            <a:schemeClr val="accent6">
              <a:lumMod val="20000"/>
              <a:lumOff val="80000"/>
            </a:schemeClr>
          </a:solidFill>
        </xdr:grpSpPr>
        <xdr:sp macro="[0]!JanuarAbsenzen" textlink="">
          <xdr:nvSpPr>
            <xdr:cNvPr id="20" name="ButtonAbsenzJAN">
              <a:extLst>
                <a:ext uri="{FF2B5EF4-FFF2-40B4-BE49-F238E27FC236}">
                  <a16:creationId xmlns="" xmlns:a16="http://schemas.microsoft.com/office/drawing/2014/main" id="{91D4B95E-C170-4226-A1C0-B85579AD81D1}"/>
                </a:ext>
              </a:extLst>
            </xdr:cNvPr>
            <xdr:cNvSpPr/>
          </xdr:nvSpPr>
          <xdr:spPr>
            <a:xfrm>
              <a:off x="2225386" y="81403"/>
              <a:ext cx="651971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accent6">
                      <a:lumMod val="75000"/>
                    </a:schemeClr>
                  </a:solidFill>
                  <a:latin typeface="Arial Narrow" panose="020B0606020202030204" pitchFamily="34" charset="0"/>
                </a:rPr>
                <a:t>Absenzen</a:t>
              </a:r>
            </a:p>
          </xdr:txBody>
        </xdr:sp>
        <xdr:sp macro="[0]!FebruarAbsenzen" textlink="">
          <xdr:nvSpPr>
            <xdr:cNvPr id="21" name="ButtonAbsenzFEB">
              <a:extLst>
                <a:ext uri="{FF2B5EF4-FFF2-40B4-BE49-F238E27FC236}">
                  <a16:creationId xmlns="" xmlns:a16="http://schemas.microsoft.com/office/drawing/2014/main" id="{9D36AA41-1E7A-459E-94EB-C2A46AB56F09}"/>
                </a:ext>
              </a:extLst>
            </xdr:cNvPr>
            <xdr:cNvSpPr/>
          </xdr:nvSpPr>
          <xdr:spPr>
            <a:xfrm>
              <a:off x="2896255" y="81403"/>
              <a:ext cx="651971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accent6">
                      <a:lumMod val="75000"/>
                    </a:schemeClr>
                  </a:solidFill>
                  <a:latin typeface="Arial Narrow" panose="020B0606020202030204" pitchFamily="34" charset="0"/>
                </a:rPr>
                <a:t>Absenzen</a:t>
              </a:r>
            </a:p>
          </xdr:txBody>
        </xdr:sp>
        <xdr:sp macro="[0]!MaerzAbsenzen" textlink="">
          <xdr:nvSpPr>
            <xdr:cNvPr id="22" name="ButtonAbsenzMRZ">
              <a:extLst>
                <a:ext uri="{FF2B5EF4-FFF2-40B4-BE49-F238E27FC236}">
                  <a16:creationId xmlns="" xmlns:a16="http://schemas.microsoft.com/office/drawing/2014/main" id="{88A3B19D-CCE4-49AC-8A10-9C147CB913AD}"/>
                </a:ext>
              </a:extLst>
            </xdr:cNvPr>
            <xdr:cNvSpPr/>
          </xdr:nvSpPr>
          <xdr:spPr>
            <a:xfrm>
              <a:off x="3567124" y="81403"/>
              <a:ext cx="642523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accent6">
                      <a:lumMod val="75000"/>
                    </a:schemeClr>
                  </a:solidFill>
                  <a:latin typeface="Arial Narrow" panose="020B0606020202030204" pitchFamily="34" charset="0"/>
                </a:rPr>
                <a:t>Absenzen</a:t>
              </a:r>
            </a:p>
          </xdr:txBody>
        </xdr:sp>
        <xdr:sp macro="[0]!AprilAbsenzen" textlink="">
          <xdr:nvSpPr>
            <xdr:cNvPr id="23" name="ButtonAbsenzAPR">
              <a:extLst>
                <a:ext uri="{FF2B5EF4-FFF2-40B4-BE49-F238E27FC236}">
                  <a16:creationId xmlns="" xmlns:a16="http://schemas.microsoft.com/office/drawing/2014/main" id="{4F26DD0D-ED7E-479C-ADE9-454236102ECB}"/>
                </a:ext>
              </a:extLst>
            </xdr:cNvPr>
            <xdr:cNvSpPr/>
          </xdr:nvSpPr>
          <xdr:spPr>
            <a:xfrm>
              <a:off x="4237994" y="81403"/>
              <a:ext cx="642523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accent6">
                      <a:lumMod val="75000"/>
                    </a:schemeClr>
                  </a:solidFill>
                  <a:latin typeface="Arial Narrow" panose="020B0606020202030204" pitchFamily="34" charset="0"/>
                </a:rPr>
                <a:t>Absenzen</a:t>
              </a:r>
            </a:p>
          </xdr:txBody>
        </xdr:sp>
        <xdr:sp macro="[0]!MaiAbsenzen" textlink="">
          <xdr:nvSpPr>
            <xdr:cNvPr id="24" name="ButtonAbsenzMAI">
              <a:extLst>
                <a:ext uri="{FF2B5EF4-FFF2-40B4-BE49-F238E27FC236}">
                  <a16:creationId xmlns="" xmlns:a16="http://schemas.microsoft.com/office/drawing/2014/main" id="{6E5DDC34-8928-449A-B1D3-971C88625F81}"/>
                </a:ext>
              </a:extLst>
            </xdr:cNvPr>
            <xdr:cNvSpPr/>
          </xdr:nvSpPr>
          <xdr:spPr>
            <a:xfrm>
              <a:off x="4908863" y="81403"/>
              <a:ext cx="642523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accent6">
                      <a:lumMod val="75000"/>
                    </a:schemeClr>
                  </a:solidFill>
                  <a:latin typeface="Arial Narrow" panose="020B0606020202030204" pitchFamily="34" charset="0"/>
                </a:rPr>
                <a:t>Absenzen</a:t>
              </a:r>
            </a:p>
          </xdr:txBody>
        </xdr:sp>
        <xdr:sp macro="[0]!JuniAbsenzen" textlink="">
          <xdr:nvSpPr>
            <xdr:cNvPr id="25" name="ButtonAbsenzJUN">
              <a:extLst>
                <a:ext uri="{FF2B5EF4-FFF2-40B4-BE49-F238E27FC236}">
                  <a16:creationId xmlns="" xmlns:a16="http://schemas.microsoft.com/office/drawing/2014/main" id="{CB64CE66-F979-4927-A288-8705BD439AFF}"/>
                </a:ext>
              </a:extLst>
            </xdr:cNvPr>
            <xdr:cNvSpPr/>
          </xdr:nvSpPr>
          <xdr:spPr>
            <a:xfrm>
              <a:off x="5579732" y="81403"/>
              <a:ext cx="642523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accent6">
                      <a:lumMod val="75000"/>
                    </a:schemeClr>
                  </a:solidFill>
                  <a:latin typeface="Arial Narrow" panose="020B0606020202030204" pitchFamily="34" charset="0"/>
                </a:rPr>
                <a:t>Absenzen</a:t>
              </a:r>
            </a:p>
          </xdr:txBody>
        </xdr:sp>
        <xdr:sp macro="[0]!JuliAbsenzen" textlink="">
          <xdr:nvSpPr>
            <xdr:cNvPr id="26" name="ButtonAbsenzJUL">
              <a:extLst>
                <a:ext uri="{FF2B5EF4-FFF2-40B4-BE49-F238E27FC236}">
                  <a16:creationId xmlns="" xmlns:a16="http://schemas.microsoft.com/office/drawing/2014/main" id="{AB742D22-E97F-4DD5-88FA-A8BE247BD093}"/>
                </a:ext>
              </a:extLst>
            </xdr:cNvPr>
            <xdr:cNvSpPr/>
          </xdr:nvSpPr>
          <xdr:spPr>
            <a:xfrm>
              <a:off x="6250601" y="81403"/>
              <a:ext cx="642523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accent6">
                      <a:lumMod val="75000"/>
                    </a:schemeClr>
                  </a:solidFill>
                  <a:latin typeface="Arial Narrow" panose="020B0606020202030204" pitchFamily="34" charset="0"/>
                </a:rPr>
                <a:t>Absenzen</a:t>
              </a:r>
            </a:p>
          </xdr:txBody>
        </xdr:sp>
        <xdr:sp macro="[0]!AugustAbsenzen" textlink="">
          <xdr:nvSpPr>
            <xdr:cNvPr id="27" name="ButtonAbsenzAUG">
              <a:extLst>
                <a:ext uri="{FF2B5EF4-FFF2-40B4-BE49-F238E27FC236}">
                  <a16:creationId xmlns="" xmlns:a16="http://schemas.microsoft.com/office/drawing/2014/main" id="{5566FA61-513D-4186-BE9D-95155FA72777}"/>
                </a:ext>
              </a:extLst>
            </xdr:cNvPr>
            <xdr:cNvSpPr/>
          </xdr:nvSpPr>
          <xdr:spPr>
            <a:xfrm>
              <a:off x="6921471" y="81403"/>
              <a:ext cx="642523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accent6">
                      <a:lumMod val="75000"/>
                    </a:schemeClr>
                  </a:solidFill>
                  <a:latin typeface="Arial Narrow" panose="020B0606020202030204" pitchFamily="34" charset="0"/>
                </a:rPr>
                <a:t>Absenzen</a:t>
              </a:r>
            </a:p>
          </xdr:txBody>
        </xdr:sp>
        <xdr:sp macro="[0]!SeptemberAbsenzen" textlink="">
          <xdr:nvSpPr>
            <xdr:cNvPr id="28" name="ButtonAbsenzSEP">
              <a:extLst>
                <a:ext uri="{FF2B5EF4-FFF2-40B4-BE49-F238E27FC236}">
                  <a16:creationId xmlns="" xmlns:a16="http://schemas.microsoft.com/office/drawing/2014/main" id="{DB6DF66C-2A70-42B4-BAAC-64D754456146}"/>
                </a:ext>
              </a:extLst>
            </xdr:cNvPr>
            <xdr:cNvSpPr/>
          </xdr:nvSpPr>
          <xdr:spPr>
            <a:xfrm>
              <a:off x="7592340" y="81403"/>
              <a:ext cx="642523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accent6">
                      <a:lumMod val="75000"/>
                    </a:schemeClr>
                  </a:solidFill>
                  <a:latin typeface="Arial Narrow" panose="020B0606020202030204" pitchFamily="34" charset="0"/>
                </a:rPr>
                <a:t>Absenzen</a:t>
              </a:r>
            </a:p>
          </xdr:txBody>
        </xdr:sp>
        <xdr:sp macro="[0]!OktoberAbsenzen" textlink="">
          <xdr:nvSpPr>
            <xdr:cNvPr id="29" name="ButtonAbsenzOKT">
              <a:extLst>
                <a:ext uri="{FF2B5EF4-FFF2-40B4-BE49-F238E27FC236}">
                  <a16:creationId xmlns="" xmlns:a16="http://schemas.microsoft.com/office/drawing/2014/main" id="{4E520448-D0CC-400A-8A48-0605FB6BD0F0}"/>
                </a:ext>
              </a:extLst>
            </xdr:cNvPr>
            <xdr:cNvSpPr/>
          </xdr:nvSpPr>
          <xdr:spPr>
            <a:xfrm>
              <a:off x="8263209" y="81403"/>
              <a:ext cx="642523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accent6">
                      <a:lumMod val="75000"/>
                    </a:schemeClr>
                  </a:solidFill>
                  <a:latin typeface="Arial Narrow" panose="020B0606020202030204" pitchFamily="34" charset="0"/>
                </a:rPr>
                <a:t>Absenzen</a:t>
              </a:r>
            </a:p>
          </xdr:txBody>
        </xdr:sp>
        <xdr:sp macro="[0]!NovemberAbsenzen" textlink="">
          <xdr:nvSpPr>
            <xdr:cNvPr id="30" name="ButtonAbsenzNOV">
              <a:extLst>
                <a:ext uri="{FF2B5EF4-FFF2-40B4-BE49-F238E27FC236}">
                  <a16:creationId xmlns="" xmlns:a16="http://schemas.microsoft.com/office/drawing/2014/main" id="{B2A564B4-77E0-4C6C-BEB9-65394A1B3D62}"/>
                </a:ext>
              </a:extLst>
            </xdr:cNvPr>
            <xdr:cNvSpPr/>
          </xdr:nvSpPr>
          <xdr:spPr>
            <a:xfrm>
              <a:off x="8924629" y="81403"/>
              <a:ext cx="651971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accent6">
                      <a:lumMod val="75000"/>
                    </a:schemeClr>
                  </a:solidFill>
                  <a:latin typeface="Arial Narrow" panose="020B0606020202030204" pitchFamily="34" charset="0"/>
                </a:rPr>
                <a:t>Absenzen</a:t>
              </a:r>
            </a:p>
          </xdr:txBody>
        </xdr:sp>
        <xdr:sp macro="[0]!DezemberAbsenzen" textlink="">
          <xdr:nvSpPr>
            <xdr:cNvPr id="31" name="ButtonAbsenzDEZ">
              <a:extLst>
                <a:ext uri="{FF2B5EF4-FFF2-40B4-BE49-F238E27FC236}">
                  <a16:creationId xmlns="" xmlns:a16="http://schemas.microsoft.com/office/drawing/2014/main" id="{1601C63B-711A-4B30-8526-B5E636C9D54D}"/>
                </a:ext>
              </a:extLst>
            </xdr:cNvPr>
            <xdr:cNvSpPr/>
          </xdr:nvSpPr>
          <xdr:spPr>
            <a:xfrm>
              <a:off x="9595499" y="81403"/>
              <a:ext cx="651971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accent6">
                      <a:lumMod val="75000"/>
                    </a:schemeClr>
                  </a:solidFill>
                  <a:latin typeface="Arial Narrow" panose="020B0606020202030204" pitchFamily="34" charset="0"/>
                </a:rPr>
                <a:t>Absenzen</a:t>
              </a:r>
            </a:p>
          </xdr:txBody>
        </xdr:sp>
      </xdr:grpSp>
      <xdr:grpSp>
        <xdr:nvGrpSpPr>
          <xdr:cNvPr id="5" name="Print">
            <a:extLst>
              <a:ext uri="{FF2B5EF4-FFF2-40B4-BE49-F238E27FC236}">
                <a16:creationId xmlns="" xmlns:a16="http://schemas.microsoft.com/office/drawing/2014/main" id="{1950D234-B834-42D4-BA2A-460FAAA62BC6}"/>
              </a:ext>
            </a:extLst>
          </xdr:cNvPr>
          <xdr:cNvGrpSpPr/>
        </xdr:nvGrpSpPr>
        <xdr:grpSpPr bwMode="auto">
          <a:xfrm>
            <a:off x="2228850" y="904875"/>
            <a:ext cx="8086725" cy="238125"/>
            <a:chOff x="2225386" y="81403"/>
            <a:chExt cx="8022084" cy="306000"/>
          </a:xfrm>
          <a:solidFill>
            <a:schemeClr val="accent1">
              <a:lumMod val="40000"/>
              <a:lumOff val="60000"/>
            </a:schemeClr>
          </a:solidFill>
        </xdr:grpSpPr>
        <xdr:sp macro="[0]!BereichJanuarAlles" textlink="">
          <xdr:nvSpPr>
            <xdr:cNvPr id="8" name="ButtonPrintJAN">
              <a:extLst>
                <a:ext uri="{FF2B5EF4-FFF2-40B4-BE49-F238E27FC236}">
                  <a16:creationId xmlns="" xmlns:a16="http://schemas.microsoft.com/office/drawing/2014/main" id="{0FCD4BE9-C1D5-4FDF-8C10-F894829510F6}"/>
                </a:ext>
              </a:extLst>
            </xdr:cNvPr>
            <xdr:cNvSpPr/>
          </xdr:nvSpPr>
          <xdr:spPr>
            <a:xfrm>
              <a:off x="2225386" y="81403"/>
              <a:ext cx="651971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endParaRPr lang="de-CH" sz="900" b="1">
                <a:solidFill>
                  <a:schemeClr val="tx2"/>
                </a:solidFill>
                <a:latin typeface="Arial Narrow" panose="020B0606020202030204" pitchFamily="34" charset="0"/>
              </a:endParaRPr>
            </a:p>
          </xdr:txBody>
        </xdr:sp>
        <xdr:sp macro="[0]!BereichFebruarAlles" textlink="">
          <xdr:nvSpPr>
            <xdr:cNvPr id="9" name="ButtonPrintFEB">
              <a:extLst>
                <a:ext uri="{FF2B5EF4-FFF2-40B4-BE49-F238E27FC236}">
                  <a16:creationId xmlns="" xmlns:a16="http://schemas.microsoft.com/office/drawing/2014/main" id="{E79C1830-C539-4112-BD54-2B282E17D53D}"/>
                </a:ext>
              </a:extLst>
            </xdr:cNvPr>
            <xdr:cNvSpPr/>
          </xdr:nvSpPr>
          <xdr:spPr>
            <a:xfrm>
              <a:off x="2896255" y="81403"/>
              <a:ext cx="651971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endParaRPr lang="de-CH" sz="900" b="1">
                <a:solidFill>
                  <a:schemeClr val="tx2"/>
                </a:solidFill>
                <a:latin typeface="Arial Narrow" panose="020B0606020202030204" pitchFamily="34" charset="0"/>
              </a:endParaRPr>
            </a:p>
          </xdr:txBody>
        </xdr:sp>
        <xdr:sp macro="[0]!BereichMaerzAlles" textlink="">
          <xdr:nvSpPr>
            <xdr:cNvPr id="10" name="ButtonPrintMRZ">
              <a:extLst>
                <a:ext uri="{FF2B5EF4-FFF2-40B4-BE49-F238E27FC236}">
                  <a16:creationId xmlns="" xmlns:a16="http://schemas.microsoft.com/office/drawing/2014/main" id="{672BE366-1B34-4877-A3D8-3993ADBB8722}"/>
                </a:ext>
              </a:extLst>
            </xdr:cNvPr>
            <xdr:cNvSpPr/>
          </xdr:nvSpPr>
          <xdr:spPr>
            <a:xfrm>
              <a:off x="3567124" y="81403"/>
              <a:ext cx="642523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endParaRPr lang="de-CH" sz="900" b="1">
                <a:solidFill>
                  <a:schemeClr val="tx2"/>
                </a:solidFill>
                <a:latin typeface="Arial Narrow" panose="020B0606020202030204" pitchFamily="34" charset="0"/>
              </a:endParaRPr>
            </a:p>
          </xdr:txBody>
        </xdr:sp>
        <xdr:sp macro="[0]!BereichAprilAlles" textlink="">
          <xdr:nvSpPr>
            <xdr:cNvPr id="11" name="ButtonPrintAPR">
              <a:extLst>
                <a:ext uri="{FF2B5EF4-FFF2-40B4-BE49-F238E27FC236}">
                  <a16:creationId xmlns="" xmlns:a16="http://schemas.microsoft.com/office/drawing/2014/main" id="{AE274CD0-8BBD-43F3-A9C6-0AD0B238C67A}"/>
                </a:ext>
              </a:extLst>
            </xdr:cNvPr>
            <xdr:cNvSpPr/>
          </xdr:nvSpPr>
          <xdr:spPr>
            <a:xfrm>
              <a:off x="4237994" y="81403"/>
              <a:ext cx="642523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endParaRPr lang="de-CH" sz="900" b="1">
                <a:solidFill>
                  <a:schemeClr val="tx2"/>
                </a:solidFill>
                <a:latin typeface="Arial Narrow" panose="020B0606020202030204" pitchFamily="34" charset="0"/>
              </a:endParaRPr>
            </a:p>
          </xdr:txBody>
        </xdr:sp>
        <xdr:sp macro="[0]!BereichMaiAlles" textlink="">
          <xdr:nvSpPr>
            <xdr:cNvPr id="12" name="ButtonPrintMAI">
              <a:extLst>
                <a:ext uri="{FF2B5EF4-FFF2-40B4-BE49-F238E27FC236}">
                  <a16:creationId xmlns="" xmlns:a16="http://schemas.microsoft.com/office/drawing/2014/main" id="{C27A2C62-5FB6-4D07-A5BE-62FB8EB12086}"/>
                </a:ext>
              </a:extLst>
            </xdr:cNvPr>
            <xdr:cNvSpPr/>
          </xdr:nvSpPr>
          <xdr:spPr>
            <a:xfrm>
              <a:off x="4908863" y="81403"/>
              <a:ext cx="642523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endParaRPr lang="de-CH" sz="900" b="1">
                <a:solidFill>
                  <a:schemeClr val="tx2"/>
                </a:solidFill>
                <a:latin typeface="Arial Narrow" panose="020B0606020202030204" pitchFamily="34" charset="0"/>
              </a:endParaRPr>
            </a:p>
          </xdr:txBody>
        </xdr:sp>
        <xdr:sp macro="[0]!BereichJuniAlles" textlink="">
          <xdr:nvSpPr>
            <xdr:cNvPr id="13" name="ButtonPrintJUN">
              <a:extLst>
                <a:ext uri="{FF2B5EF4-FFF2-40B4-BE49-F238E27FC236}">
                  <a16:creationId xmlns="" xmlns:a16="http://schemas.microsoft.com/office/drawing/2014/main" id="{27B3F663-C1E1-44A7-9CC3-9DCBE3BEBD80}"/>
                </a:ext>
              </a:extLst>
            </xdr:cNvPr>
            <xdr:cNvSpPr/>
          </xdr:nvSpPr>
          <xdr:spPr>
            <a:xfrm>
              <a:off x="5579732" y="81403"/>
              <a:ext cx="642523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endParaRPr lang="de-CH" sz="900" b="1">
                <a:solidFill>
                  <a:schemeClr val="tx2"/>
                </a:solidFill>
                <a:latin typeface="Arial Narrow" panose="020B0606020202030204" pitchFamily="34" charset="0"/>
              </a:endParaRPr>
            </a:p>
          </xdr:txBody>
        </xdr:sp>
        <xdr:sp macro="[0]!BereichJuliAlles" textlink="">
          <xdr:nvSpPr>
            <xdr:cNvPr id="14" name="ButtonPrintJUL">
              <a:extLst>
                <a:ext uri="{FF2B5EF4-FFF2-40B4-BE49-F238E27FC236}">
                  <a16:creationId xmlns="" xmlns:a16="http://schemas.microsoft.com/office/drawing/2014/main" id="{E8A56985-DC45-4C9A-8154-21E27A689AF3}"/>
                </a:ext>
              </a:extLst>
            </xdr:cNvPr>
            <xdr:cNvSpPr/>
          </xdr:nvSpPr>
          <xdr:spPr>
            <a:xfrm>
              <a:off x="6250601" y="81403"/>
              <a:ext cx="642523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endParaRPr lang="de-CH" sz="900" b="1">
                <a:solidFill>
                  <a:schemeClr val="tx2"/>
                </a:solidFill>
                <a:latin typeface="Arial Narrow" panose="020B0606020202030204" pitchFamily="34" charset="0"/>
              </a:endParaRPr>
            </a:p>
          </xdr:txBody>
        </xdr:sp>
        <xdr:sp macro="[0]!BereichAugustAlles" textlink="">
          <xdr:nvSpPr>
            <xdr:cNvPr id="15" name="ButtonPrintAUG">
              <a:extLst>
                <a:ext uri="{FF2B5EF4-FFF2-40B4-BE49-F238E27FC236}">
                  <a16:creationId xmlns="" xmlns:a16="http://schemas.microsoft.com/office/drawing/2014/main" id="{7B3C7400-4412-4FC5-BB6B-EC078F718073}"/>
                </a:ext>
              </a:extLst>
            </xdr:cNvPr>
            <xdr:cNvSpPr/>
          </xdr:nvSpPr>
          <xdr:spPr>
            <a:xfrm>
              <a:off x="6921471" y="81403"/>
              <a:ext cx="642523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endParaRPr lang="de-CH" sz="900" b="1">
                <a:solidFill>
                  <a:schemeClr val="tx2"/>
                </a:solidFill>
                <a:latin typeface="Arial Narrow" panose="020B0606020202030204" pitchFamily="34" charset="0"/>
              </a:endParaRPr>
            </a:p>
          </xdr:txBody>
        </xdr:sp>
        <xdr:sp macro="[0]!BereichSeptemberAlles" textlink="">
          <xdr:nvSpPr>
            <xdr:cNvPr id="16" name="ButtonPrintSEP">
              <a:extLst>
                <a:ext uri="{FF2B5EF4-FFF2-40B4-BE49-F238E27FC236}">
                  <a16:creationId xmlns="" xmlns:a16="http://schemas.microsoft.com/office/drawing/2014/main" id="{15913578-B31C-4ABE-BB22-9825429325CF}"/>
                </a:ext>
              </a:extLst>
            </xdr:cNvPr>
            <xdr:cNvSpPr/>
          </xdr:nvSpPr>
          <xdr:spPr>
            <a:xfrm>
              <a:off x="7592340" y="81403"/>
              <a:ext cx="642523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endParaRPr lang="de-CH" sz="900" b="1">
                <a:solidFill>
                  <a:schemeClr val="tx2"/>
                </a:solidFill>
                <a:latin typeface="Arial Narrow" panose="020B0606020202030204" pitchFamily="34" charset="0"/>
              </a:endParaRPr>
            </a:p>
          </xdr:txBody>
        </xdr:sp>
        <xdr:sp macro="[0]!BereichOktoberAlles" textlink="">
          <xdr:nvSpPr>
            <xdr:cNvPr id="17" name="ButtonPrintOKT">
              <a:extLst>
                <a:ext uri="{FF2B5EF4-FFF2-40B4-BE49-F238E27FC236}">
                  <a16:creationId xmlns="" xmlns:a16="http://schemas.microsoft.com/office/drawing/2014/main" id="{BEB6CFD4-81A0-4529-B4C3-BA9D0E919B93}"/>
                </a:ext>
              </a:extLst>
            </xdr:cNvPr>
            <xdr:cNvSpPr/>
          </xdr:nvSpPr>
          <xdr:spPr>
            <a:xfrm>
              <a:off x="8263209" y="81403"/>
              <a:ext cx="642523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endParaRPr lang="de-CH" sz="900" b="1">
                <a:solidFill>
                  <a:schemeClr val="tx2"/>
                </a:solidFill>
                <a:latin typeface="Arial Narrow" panose="020B0606020202030204" pitchFamily="34" charset="0"/>
              </a:endParaRPr>
            </a:p>
          </xdr:txBody>
        </xdr:sp>
        <xdr:sp macro="[0]!BereichNovemberAlles" textlink="">
          <xdr:nvSpPr>
            <xdr:cNvPr id="18" name="ButtonPrintNOV">
              <a:extLst>
                <a:ext uri="{FF2B5EF4-FFF2-40B4-BE49-F238E27FC236}">
                  <a16:creationId xmlns="" xmlns:a16="http://schemas.microsoft.com/office/drawing/2014/main" id="{335F959F-1027-4F66-BF14-C8D70A906B87}"/>
                </a:ext>
              </a:extLst>
            </xdr:cNvPr>
            <xdr:cNvSpPr/>
          </xdr:nvSpPr>
          <xdr:spPr>
            <a:xfrm>
              <a:off x="8924629" y="81403"/>
              <a:ext cx="651971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endParaRPr lang="de-CH" sz="900" b="1">
                <a:solidFill>
                  <a:schemeClr val="tx2"/>
                </a:solidFill>
                <a:latin typeface="Arial Narrow" panose="020B0606020202030204" pitchFamily="34" charset="0"/>
              </a:endParaRPr>
            </a:p>
          </xdr:txBody>
        </xdr:sp>
        <xdr:sp macro="[0]!BereichDezemberAlles" textlink="">
          <xdr:nvSpPr>
            <xdr:cNvPr id="19" name="ButtonPrintDEZ">
              <a:extLst>
                <a:ext uri="{FF2B5EF4-FFF2-40B4-BE49-F238E27FC236}">
                  <a16:creationId xmlns="" xmlns:a16="http://schemas.microsoft.com/office/drawing/2014/main" id="{56CC551D-4268-47C5-BD3A-64EEA5B04580}"/>
                </a:ext>
              </a:extLst>
            </xdr:cNvPr>
            <xdr:cNvSpPr/>
          </xdr:nvSpPr>
          <xdr:spPr>
            <a:xfrm>
              <a:off x="9595499" y="81403"/>
              <a:ext cx="651971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endParaRPr lang="de-CH" sz="900" b="1">
                <a:solidFill>
                  <a:schemeClr val="tx2"/>
                </a:solidFill>
                <a:latin typeface="Arial Narrow" panose="020B0606020202030204" pitchFamily="34" charset="0"/>
              </a:endParaRPr>
            </a:p>
          </xdr:txBody>
        </xdr:sp>
      </xdr:grpSp>
      <xdr:sp macro="[0]!DruckvorschauAufheben" textlink="">
        <xdr:nvSpPr>
          <xdr:cNvPr id="6" name="ButtonPrintAll">
            <a:extLst>
              <a:ext uri="{FF2B5EF4-FFF2-40B4-BE49-F238E27FC236}">
                <a16:creationId xmlns="" xmlns:a16="http://schemas.microsoft.com/office/drawing/2014/main" id="{2CD736D6-D2B6-429A-B95D-AEC2F12A3C84}"/>
              </a:ext>
            </a:extLst>
          </xdr:cNvPr>
          <xdr:cNvSpPr/>
        </xdr:nvSpPr>
        <xdr:spPr bwMode="auto">
          <a:xfrm>
            <a:off x="10353675" y="85725"/>
            <a:ext cx="962025" cy="561975"/>
          </a:xfrm>
          <a:prstGeom prst="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de-CH" sz="900" b="1">
                <a:solidFill>
                  <a:schemeClr val="tx2"/>
                </a:solidFill>
                <a:latin typeface="Arial Narrow" panose="020B0606020202030204" pitchFamily="34" charset="0"/>
              </a:rPr>
              <a:t>Druckvorschau aufheben</a:t>
            </a:r>
          </a:p>
        </xdr:txBody>
      </xdr:sp>
      <xdr:pic macro="[0]!OpenSettingsWindow">
        <xdr:nvPicPr>
          <xdr:cNvPr id="7" name="ButtonSettings">
            <a:extLst>
              <a:ext uri="{FF2B5EF4-FFF2-40B4-BE49-F238E27FC236}">
                <a16:creationId xmlns="" xmlns:a16="http://schemas.microsoft.com/office/drawing/2014/main" id="{6E4EE351-6EEB-4607-A55A-403ED5CF07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677525" y="828675"/>
            <a:ext cx="360000" cy="3600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85725</xdr:rowOff>
    </xdr:from>
    <xdr:to>
      <xdr:col>31</xdr:col>
      <xdr:colOff>276225</xdr:colOff>
      <xdr:row>0</xdr:row>
      <xdr:rowOff>1188675</xdr:rowOff>
    </xdr:to>
    <xdr:grpSp>
      <xdr:nvGrpSpPr>
        <xdr:cNvPr id="2" name="Steuerung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GrpSpPr/>
      </xdr:nvGrpSpPr>
      <xdr:grpSpPr>
        <a:xfrm>
          <a:off x="2228850" y="85725"/>
          <a:ext cx="9086850" cy="1102950"/>
          <a:chOff x="2228850" y="85725"/>
          <a:chExt cx="9086850" cy="1102950"/>
        </a:xfrm>
      </xdr:grpSpPr>
      <xdr:grpSp>
        <xdr:nvGrpSpPr>
          <xdr:cNvPr id="3" name="Monate">
            <a:extLst>
              <a:ext uri="{FF2B5EF4-FFF2-40B4-BE49-F238E27FC236}">
                <a16:creationId xmlns="" xmlns:a16="http://schemas.microsoft.com/office/drawing/2014/main" id="{00000000-0008-0000-1100-000003000000}"/>
              </a:ext>
            </a:extLst>
          </xdr:cNvPr>
          <xdr:cNvGrpSpPr>
            <a:grpSpLocks/>
          </xdr:cNvGrpSpPr>
        </xdr:nvGrpSpPr>
        <xdr:grpSpPr bwMode="auto">
          <a:xfrm>
            <a:off x="2228850" y="85726"/>
            <a:ext cx="8083613" cy="304655"/>
            <a:chOff x="2225386" y="81403"/>
            <a:chExt cx="8022084" cy="306000"/>
          </a:xfrm>
        </xdr:grpSpPr>
        <xdr:sp macro="[0]!Januar" textlink="">
          <xdr:nvSpPr>
            <xdr:cNvPr id="32" name="ButtonJAN">
              <a:extLst>
                <a:ext uri="{FF2B5EF4-FFF2-40B4-BE49-F238E27FC236}">
                  <a16:creationId xmlns="" xmlns:a16="http://schemas.microsoft.com/office/drawing/2014/main" id="{00000000-0008-0000-1100-000020000000}"/>
                </a:ext>
              </a:extLst>
            </xdr:cNvPr>
            <xdr:cNvSpPr/>
          </xdr:nvSpPr>
          <xdr:spPr>
            <a:xfrm>
              <a:off x="2225386" y="81402"/>
              <a:ext cx="652222" cy="306146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tx2"/>
                  </a:solidFill>
                  <a:latin typeface="Arial Narrow" panose="020B0606020202030204" pitchFamily="34" charset="0"/>
                </a:rPr>
                <a:t>Januar</a:t>
              </a:r>
            </a:p>
          </xdr:txBody>
        </xdr:sp>
        <xdr:sp macro="[0]!Februar" textlink="">
          <xdr:nvSpPr>
            <xdr:cNvPr id="33" name="ButtonFEB">
              <a:extLst>
                <a:ext uri="{FF2B5EF4-FFF2-40B4-BE49-F238E27FC236}">
                  <a16:creationId xmlns="" xmlns:a16="http://schemas.microsoft.com/office/drawing/2014/main" id="{00000000-0008-0000-1100-000021000000}"/>
                </a:ext>
              </a:extLst>
            </xdr:cNvPr>
            <xdr:cNvSpPr/>
          </xdr:nvSpPr>
          <xdr:spPr>
            <a:xfrm>
              <a:off x="2896513" y="81402"/>
              <a:ext cx="652222" cy="306146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tx2"/>
                  </a:solidFill>
                  <a:latin typeface="Arial Narrow" panose="020B0606020202030204" pitchFamily="34" charset="0"/>
                </a:rPr>
                <a:t>Februar</a:t>
              </a:r>
            </a:p>
          </xdr:txBody>
        </xdr:sp>
        <xdr:sp macro="[0]!Maerz" textlink="">
          <xdr:nvSpPr>
            <xdr:cNvPr id="34" name="ButtonMRZ">
              <a:extLst>
                <a:ext uri="{FF2B5EF4-FFF2-40B4-BE49-F238E27FC236}">
                  <a16:creationId xmlns="" xmlns:a16="http://schemas.microsoft.com/office/drawing/2014/main" id="{00000000-0008-0000-1100-000022000000}"/>
                </a:ext>
              </a:extLst>
            </xdr:cNvPr>
            <xdr:cNvSpPr/>
          </xdr:nvSpPr>
          <xdr:spPr>
            <a:xfrm>
              <a:off x="3567641" y="81402"/>
              <a:ext cx="642770" cy="306146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tx2"/>
                  </a:solidFill>
                  <a:latin typeface="Arial Narrow" panose="020B0606020202030204" pitchFamily="34" charset="0"/>
                </a:rPr>
                <a:t>März</a:t>
              </a:r>
            </a:p>
          </xdr:txBody>
        </xdr:sp>
        <xdr:sp macro="[0]!April" textlink="">
          <xdr:nvSpPr>
            <xdr:cNvPr id="35" name="ButtonAPR">
              <a:extLst>
                <a:ext uri="{FF2B5EF4-FFF2-40B4-BE49-F238E27FC236}">
                  <a16:creationId xmlns="" xmlns:a16="http://schemas.microsoft.com/office/drawing/2014/main" id="{00000000-0008-0000-1100-000023000000}"/>
                </a:ext>
              </a:extLst>
            </xdr:cNvPr>
            <xdr:cNvSpPr/>
          </xdr:nvSpPr>
          <xdr:spPr>
            <a:xfrm>
              <a:off x="4238768" y="81402"/>
              <a:ext cx="642770" cy="306146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tx2"/>
                  </a:solidFill>
                  <a:latin typeface="Arial Narrow" panose="020B0606020202030204" pitchFamily="34" charset="0"/>
                </a:rPr>
                <a:t>April</a:t>
              </a:r>
            </a:p>
          </xdr:txBody>
        </xdr:sp>
        <xdr:sp macro="[0]!Mai" textlink="">
          <xdr:nvSpPr>
            <xdr:cNvPr id="36" name="ButtonMAI">
              <a:extLst>
                <a:ext uri="{FF2B5EF4-FFF2-40B4-BE49-F238E27FC236}">
                  <a16:creationId xmlns="" xmlns:a16="http://schemas.microsoft.com/office/drawing/2014/main" id="{00000000-0008-0000-1100-000024000000}"/>
                </a:ext>
              </a:extLst>
            </xdr:cNvPr>
            <xdr:cNvSpPr/>
          </xdr:nvSpPr>
          <xdr:spPr>
            <a:xfrm>
              <a:off x="4909896" y="81402"/>
              <a:ext cx="642770" cy="306146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tx2"/>
                  </a:solidFill>
                  <a:latin typeface="Arial Narrow" panose="020B0606020202030204" pitchFamily="34" charset="0"/>
                </a:rPr>
                <a:t>Mai</a:t>
              </a:r>
            </a:p>
          </xdr:txBody>
        </xdr:sp>
        <xdr:sp macro="[0]!Juni" textlink="">
          <xdr:nvSpPr>
            <xdr:cNvPr id="37" name="ButtonJUN">
              <a:extLst>
                <a:ext uri="{FF2B5EF4-FFF2-40B4-BE49-F238E27FC236}">
                  <a16:creationId xmlns="" xmlns:a16="http://schemas.microsoft.com/office/drawing/2014/main" id="{00000000-0008-0000-1100-000025000000}"/>
                </a:ext>
              </a:extLst>
            </xdr:cNvPr>
            <xdr:cNvSpPr/>
          </xdr:nvSpPr>
          <xdr:spPr>
            <a:xfrm>
              <a:off x="5581023" y="81402"/>
              <a:ext cx="642770" cy="306146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tx2"/>
                  </a:solidFill>
                  <a:latin typeface="Arial Narrow" panose="020B0606020202030204" pitchFamily="34" charset="0"/>
                </a:rPr>
                <a:t>Juni</a:t>
              </a:r>
            </a:p>
          </xdr:txBody>
        </xdr:sp>
        <xdr:sp macro="[0]!Juli" textlink="">
          <xdr:nvSpPr>
            <xdr:cNvPr id="38" name="ButtonJUL">
              <a:extLst>
                <a:ext uri="{FF2B5EF4-FFF2-40B4-BE49-F238E27FC236}">
                  <a16:creationId xmlns="" xmlns:a16="http://schemas.microsoft.com/office/drawing/2014/main" id="{00000000-0008-0000-1100-000026000000}"/>
                </a:ext>
              </a:extLst>
            </xdr:cNvPr>
            <xdr:cNvSpPr/>
          </xdr:nvSpPr>
          <xdr:spPr>
            <a:xfrm>
              <a:off x="6252151" y="81402"/>
              <a:ext cx="642770" cy="306146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tx2"/>
                  </a:solidFill>
                  <a:latin typeface="Arial Narrow" panose="020B0606020202030204" pitchFamily="34" charset="0"/>
                </a:rPr>
                <a:t>Juli</a:t>
              </a:r>
            </a:p>
          </xdr:txBody>
        </xdr:sp>
        <xdr:sp macro="[0]!August" textlink="">
          <xdr:nvSpPr>
            <xdr:cNvPr id="39" name="ButtonAUG">
              <a:extLst>
                <a:ext uri="{FF2B5EF4-FFF2-40B4-BE49-F238E27FC236}">
                  <a16:creationId xmlns="" xmlns:a16="http://schemas.microsoft.com/office/drawing/2014/main" id="{00000000-0008-0000-1100-000027000000}"/>
                </a:ext>
              </a:extLst>
            </xdr:cNvPr>
            <xdr:cNvSpPr/>
          </xdr:nvSpPr>
          <xdr:spPr>
            <a:xfrm>
              <a:off x="6923278" y="81402"/>
              <a:ext cx="642770" cy="306146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tx2"/>
                  </a:solidFill>
                  <a:latin typeface="Arial Narrow" panose="020B0606020202030204" pitchFamily="34" charset="0"/>
                </a:rPr>
                <a:t>August</a:t>
              </a:r>
            </a:p>
          </xdr:txBody>
        </xdr:sp>
        <xdr:sp macro="[0]!September" textlink="">
          <xdr:nvSpPr>
            <xdr:cNvPr id="40" name="ButtonSEP">
              <a:extLst>
                <a:ext uri="{FF2B5EF4-FFF2-40B4-BE49-F238E27FC236}">
                  <a16:creationId xmlns="" xmlns:a16="http://schemas.microsoft.com/office/drawing/2014/main" id="{00000000-0008-0000-1100-000028000000}"/>
                </a:ext>
              </a:extLst>
            </xdr:cNvPr>
            <xdr:cNvSpPr/>
          </xdr:nvSpPr>
          <xdr:spPr>
            <a:xfrm>
              <a:off x="7594406" y="81402"/>
              <a:ext cx="642770" cy="306146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tx2"/>
                  </a:solidFill>
                  <a:latin typeface="Arial Narrow" panose="020B0606020202030204" pitchFamily="34" charset="0"/>
                </a:rPr>
                <a:t>September</a:t>
              </a:r>
            </a:p>
          </xdr:txBody>
        </xdr:sp>
        <xdr:sp macro="[0]!Oktober" textlink="">
          <xdr:nvSpPr>
            <xdr:cNvPr id="41" name="ButtonOKT">
              <a:extLst>
                <a:ext uri="{FF2B5EF4-FFF2-40B4-BE49-F238E27FC236}">
                  <a16:creationId xmlns="" xmlns:a16="http://schemas.microsoft.com/office/drawing/2014/main" id="{00000000-0008-0000-1100-000029000000}"/>
                </a:ext>
              </a:extLst>
            </xdr:cNvPr>
            <xdr:cNvSpPr/>
          </xdr:nvSpPr>
          <xdr:spPr>
            <a:xfrm>
              <a:off x="8265533" y="81402"/>
              <a:ext cx="642770" cy="306146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tx2"/>
                  </a:solidFill>
                  <a:latin typeface="Arial Narrow" panose="020B0606020202030204" pitchFamily="34" charset="0"/>
                </a:rPr>
                <a:t>Oktober</a:t>
              </a:r>
            </a:p>
          </xdr:txBody>
        </xdr:sp>
        <xdr:sp macro="[0]!November" textlink="">
          <xdr:nvSpPr>
            <xdr:cNvPr id="42" name="ButtonNOV">
              <a:extLst>
                <a:ext uri="{FF2B5EF4-FFF2-40B4-BE49-F238E27FC236}">
                  <a16:creationId xmlns="" xmlns:a16="http://schemas.microsoft.com/office/drawing/2014/main" id="{00000000-0008-0000-1100-00002A000000}"/>
                </a:ext>
              </a:extLst>
            </xdr:cNvPr>
            <xdr:cNvSpPr/>
          </xdr:nvSpPr>
          <xdr:spPr>
            <a:xfrm>
              <a:off x="8927208" y="81402"/>
              <a:ext cx="652222" cy="306146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tx2"/>
                  </a:solidFill>
                  <a:latin typeface="Arial Narrow" panose="020B0606020202030204" pitchFamily="34" charset="0"/>
                </a:rPr>
                <a:t>November</a:t>
              </a:r>
            </a:p>
          </xdr:txBody>
        </xdr:sp>
        <xdr:sp macro="[0]!Dezember" textlink="">
          <xdr:nvSpPr>
            <xdr:cNvPr id="43" name="ButtonDEZ">
              <a:extLst>
                <a:ext uri="{FF2B5EF4-FFF2-40B4-BE49-F238E27FC236}">
                  <a16:creationId xmlns="" xmlns:a16="http://schemas.microsoft.com/office/drawing/2014/main" id="{00000000-0008-0000-1100-00002B000000}"/>
                </a:ext>
              </a:extLst>
            </xdr:cNvPr>
            <xdr:cNvSpPr/>
          </xdr:nvSpPr>
          <xdr:spPr>
            <a:xfrm>
              <a:off x="9598336" y="81402"/>
              <a:ext cx="652222" cy="306146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tx2"/>
                  </a:solidFill>
                  <a:latin typeface="Arial Narrow" panose="020B0606020202030204" pitchFamily="34" charset="0"/>
                </a:rPr>
                <a:t>Dezember</a:t>
              </a:r>
            </a:p>
          </xdr:txBody>
        </xdr:sp>
      </xdr:grpSp>
      <xdr:grpSp>
        <xdr:nvGrpSpPr>
          <xdr:cNvPr id="4" name="Absenzen">
            <a:extLst>
              <a:ext uri="{FF2B5EF4-FFF2-40B4-BE49-F238E27FC236}">
                <a16:creationId xmlns="" xmlns:a16="http://schemas.microsoft.com/office/drawing/2014/main" id="{00000000-0008-0000-1100-000004000000}"/>
              </a:ext>
            </a:extLst>
          </xdr:cNvPr>
          <xdr:cNvGrpSpPr/>
        </xdr:nvGrpSpPr>
        <xdr:grpSpPr bwMode="auto">
          <a:xfrm>
            <a:off x="2228850" y="409575"/>
            <a:ext cx="8086725" cy="238125"/>
            <a:chOff x="2225386" y="81403"/>
            <a:chExt cx="8022084" cy="306000"/>
          </a:xfrm>
          <a:solidFill>
            <a:schemeClr val="accent6">
              <a:lumMod val="20000"/>
              <a:lumOff val="80000"/>
            </a:schemeClr>
          </a:solidFill>
        </xdr:grpSpPr>
        <xdr:sp macro="[0]!JanuarAbsenzen" textlink="">
          <xdr:nvSpPr>
            <xdr:cNvPr id="20" name="ButtonAbsenzJAN">
              <a:extLst>
                <a:ext uri="{FF2B5EF4-FFF2-40B4-BE49-F238E27FC236}">
                  <a16:creationId xmlns="" xmlns:a16="http://schemas.microsoft.com/office/drawing/2014/main" id="{00000000-0008-0000-1100-000014000000}"/>
                </a:ext>
              </a:extLst>
            </xdr:cNvPr>
            <xdr:cNvSpPr/>
          </xdr:nvSpPr>
          <xdr:spPr>
            <a:xfrm>
              <a:off x="2225386" y="81403"/>
              <a:ext cx="651971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accent6">
                      <a:lumMod val="75000"/>
                    </a:schemeClr>
                  </a:solidFill>
                  <a:latin typeface="Arial Narrow" panose="020B0606020202030204" pitchFamily="34" charset="0"/>
                </a:rPr>
                <a:t>Absenzen</a:t>
              </a:r>
            </a:p>
          </xdr:txBody>
        </xdr:sp>
        <xdr:sp macro="[0]!FebruarAbsenzen" textlink="">
          <xdr:nvSpPr>
            <xdr:cNvPr id="21" name="ButtonAbsenzFEB">
              <a:extLst>
                <a:ext uri="{FF2B5EF4-FFF2-40B4-BE49-F238E27FC236}">
                  <a16:creationId xmlns="" xmlns:a16="http://schemas.microsoft.com/office/drawing/2014/main" id="{00000000-0008-0000-1100-000015000000}"/>
                </a:ext>
              </a:extLst>
            </xdr:cNvPr>
            <xdr:cNvSpPr/>
          </xdr:nvSpPr>
          <xdr:spPr>
            <a:xfrm>
              <a:off x="2896255" y="81403"/>
              <a:ext cx="651971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accent6">
                      <a:lumMod val="75000"/>
                    </a:schemeClr>
                  </a:solidFill>
                  <a:latin typeface="Arial Narrow" panose="020B0606020202030204" pitchFamily="34" charset="0"/>
                </a:rPr>
                <a:t>Absenzen</a:t>
              </a:r>
            </a:p>
          </xdr:txBody>
        </xdr:sp>
        <xdr:sp macro="[0]!MaerzAbsenzen" textlink="">
          <xdr:nvSpPr>
            <xdr:cNvPr id="22" name="ButtonAbsenzMRZ">
              <a:extLst>
                <a:ext uri="{FF2B5EF4-FFF2-40B4-BE49-F238E27FC236}">
                  <a16:creationId xmlns="" xmlns:a16="http://schemas.microsoft.com/office/drawing/2014/main" id="{00000000-0008-0000-1100-000016000000}"/>
                </a:ext>
              </a:extLst>
            </xdr:cNvPr>
            <xdr:cNvSpPr/>
          </xdr:nvSpPr>
          <xdr:spPr>
            <a:xfrm>
              <a:off x="3567124" y="81403"/>
              <a:ext cx="642523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accent6">
                      <a:lumMod val="75000"/>
                    </a:schemeClr>
                  </a:solidFill>
                  <a:latin typeface="Arial Narrow" panose="020B0606020202030204" pitchFamily="34" charset="0"/>
                </a:rPr>
                <a:t>Absenzen</a:t>
              </a:r>
            </a:p>
          </xdr:txBody>
        </xdr:sp>
        <xdr:sp macro="[0]!AprilAbsenzen" textlink="">
          <xdr:nvSpPr>
            <xdr:cNvPr id="23" name="ButtonAbsenzAPR">
              <a:extLst>
                <a:ext uri="{FF2B5EF4-FFF2-40B4-BE49-F238E27FC236}">
                  <a16:creationId xmlns="" xmlns:a16="http://schemas.microsoft.com/office/drawing/2014/main" id="{00000000-0008-0000-1100-000017000000}"/>
                </a:ext>
              </a:extLst>
            </xdr:cNvPr>
            <xdr:cNvSpPr/>
          </xdr:nvSpPr>
          <xdr:spPr>
            <a:xfrm>
              <a:off x="4237994" y="81403"/>
              <a:ext cx="642523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accent6">
                      <a:lumMod val="75000"/>
                    </a:schemeClr>
                  </a:solidFill>
                  <a:latin typeface="Arial Narrow" panose="020B0606020202030204" pitchFamily="34" charset="0"/>
                </a:rPr>
                <a:t>Absenzen</a:t>
              </a:r>
            </a:p>
          </xdr:txBody>
        </xdr:sp>
        <xdr:sp macro="[0]!MaiAbsenzen" textlink="">
          <xdr:nvSpPr>
            <xdr:cNvPr id="24" name="ButtonAbsenzMAI">
              <a:extLst>
                <a:ext uri="{FF2B5EF4-FFF2-40B4-BE49-F238E27FC236}">
                  <a16:creationId xmlns="" xmlns:a16="http://schemas.microsoft.com/office/drawing/2014/main" id="{00000000-0008-0000-1100-000018000000}"/>
                </a:ext>
              </a:extLst>
            </xdr:cNvPr>
            <xdr:cNvSpPr/>
          </xdr:nvSpPr>
          <xdr:spPr>
            <a:xfrm>
              <a:off x="4908863" y="81403"/>
              <a:ext cx="642523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accent6">
                      <a:lumMod val="75000"/>
                    </a:schemeClr>
                  </a:solidFill>
                  <a:latin typeface="Arial Narrow" panose="020B0606020202030204" pitchFamily="34" charset="0"/>
                </a:rPr>
                <a:t>Absenzen</a:t>
              </a:r>
            </a:p>
          </xdr:txBody>
        </xdr:sp>
        <xdr:sp macro="[0]!JuniAbsenzen" textlink="">
          <xdr:nvSpPr>
            <xdr:cNvPr id="25" name="ButtonAbsenzJUN">
              <a:extLst>
                <a:ext uri="{FF2B5EF4-FFF2-40B4-BE49-F238E27FC236}">
                  <a16:creationId xmlns="" xmlns:a16="http://schemas.microsoft.com/office/drawing/2014/main" id="{00000000-0008-0000-1100-000019000000}"/>
                </a:ext>
              </a:extLst>
            </xdr:cNvPr>
            <xdr:cNvSpPr/>
          </xdr:nvSpPr>
          <xdr:spPr>
            <a:xfrm>
              <a:off x="5579732" y="81403"/>
              <a:ext cx="642523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accent6">
                      <a:lumMod val="75000"/>
                    </a:schemeClr>
                  </a:solidFill>
                  <a:latin typeface="Arial Narrow" panose="020B0606020202030204" pitchFamily="34" charset="0"/>
                </a:rPr>
                <a:t>Absenzen</a:t>
              </a:r>
            </a:p>
          </xdr:txBody>
        </xdr:sp>
        <xdr:sp macro="[0]!JuliAbsenzen" textlink="">
          <xdr:nvSpPr>
            <xdr:cNvPr id="26" name="ButtonAbsenzJUL">
              <a:extLst>
                <a:ext uri="{FF2B5EF4-FFF2-40B4-BE49-F238E27FC236}">
                  <a16:creationId xmlns="" xmlns:a16="http://schemas.microsoft.com/office/drawing/2014/main" id="{00000000-0008-0000-1100-00001A000000}"/>
                </a:ext>
              </a:extLst>
            </xdr:cNvPr>
            <xdr:cNvSpPr/>
          </xdr:nvSpPr>
          <xdr:spPr>
            <a:xfrm>
              <a:off x="6250601" y="81403"/>
              <a:ext cx="642523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accent6">
                      <a:lumMod val="75000"/>
                    </a:schemeClr>
                  </a:solidFill>
                  <a:latin typeface="Arial Narrow" panose="020B0606020202030204" pitchFamily="34" charset="0"/>
                </a:rPr>
                <a:t>Absenzen</a:t>
              </a:r>
            </a:p>
          </xdr:txBody>
        </xdr:sp>
        <xdr:sp macro="[0]!AugustAbsenzen" textlink="">
          <xdr:nvSpPr>
            <xdr:cNvPr id="27" name="ButtonAbsenzAUG">
              <a:extLst>
                <a:ext uri="{FF2B5EF4-FFF2-40B4-BE49-F238E27FC236}">
                  <a16:creationId xmlns="" xmlns:a16="http://schemas.microsoft.com/office/drawing/2014/main" id="{00000000-0008-0000-1100-00001B000000}"/>
                </a:ext>
              </a:extLst>
            </xdr:cNvPr>
            <xdr:cNvSpPr/>
          </xdr:nvSpPr>
          <xdr:spPr>
            <a:xfrm>
              <a:off x="6921471" y="81403"/>
              <a:ext cx="642523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accent6">
                      <a:lumMod val="75000"/>
                    </a:schemeClr>
                  </a:solidFill>
                  <a:latin typeface="Arial Narrow" panose="020B0606020202030204" pitchFamily="34" charset="0"/>
                </a:rPr>
                <a:t>Absenzen</a:t>
              </a:r>
            </a:p>
          </xdr:txBody>
        </xdr:sp>
        <xdr:sp macro="[0]!SeptemberAbsenzen" textlink="">
          <xdr:nvSpPr>
            <xdr:cNvPr id="28" name="ButtonAbsenzSEP">
              <a:extLst>
                <a:ext uri="{FF2B5EF4-FFF2-40B4-BE49-F238E27FC236}">
                  <a16:creationId xmlns="" xmlns:a16="http://schemas.microsoft.com/office/drawing/2014/main" id="{00000000-0008-0000-1100-00001C000000}"/>
                </a:ext>
              </a:extLst>
            </xdr:cNvPr>
            <xdr:cNvSpPr/>
          </xdr:nvSpPr>
          <xdr:spPr>
            <a:xfrm>
              <a:off x="7592340" y="81403"/>
              <a:ext cx="642523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accent6">
                      <a:lumMod val="75000"/>
                    </a:schemeClr>
                  </a:solidFill>
                  <a:latin typeface="Arial Narrow" panose="020B0606020202030204" pitchFamily="34" charset="0"/>
                </a:rPr>
                <a:t>Absenzen</a:t>
              </a:r>
            </a:p>
          </xdr:txBody>
        </xdr:sp>
        <xdr:sp macro="[0]!OktoberAbsenzen" textlink="">
          <xdr:nvSpPr>
            <xdr:cNvPr id="29" name="ButtonAbsenzOKT">
              <a:extLst>
                <a:ext uri="{FF2B5EF4-FFF2-40B4-BE49-F238E27FC236}">
                  <a16:creationId xmlns="" xmlns:a16="http://schemas.microsoft.com/office/drawing/2014/main" id="{00000000-0008-0000-1100-00001D000000}"/>
                </a:ext>
              </a:extLst>
            </xdr:cNvPr>
            <xdr:cNvSpPr/>
          </xdr:nvSpPr>
          <xdr:spPr>
            <a:xfrm>
              <a:off x="8263209" y="81403"/>
              <a:ext cx="642523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accent6">
                      <a:lumMod val="75000"/>
                    </a:schemeClr>
                  </a:solidFill>
                  <a:latin typeface="Arial Narrow" panose="020B0606020202030204" pitchFamily="34" charset="0"/>
                </a:rPr>
                <a:t>Absenzen</a:t>
              </a:r>
            </a:p>
          </xdr:txBody>
        </xdr:sp>
        <xdr:sp macro="[0]!NovemberAbsenzen" textlink="">
          <xdr:nvSpPr>
            <xdr:cNvPr id="30" name="ButtonAbsenzNOV">
              <a:extLst>
                <a:ext uri="{FF2B5EF4-FFF2-40B4-BE49-F238E27FC236}">
                  <a16:creationId xmlns="" xmlns:a16="http://schemas.microsoft.com/office/drawing/2014/main" id="{00000000-0008-0000-1100-00001E000000}"/>
                </a:ext>
              </a:extLst>
            </xdr:cNvPr>
            <xdr:cNvSpPr/>
          </xdr:nvSpPr>
          <xdr:spPr>
            <a:xfrm>
              <a:off x="8924629" y="81403"/>
              <a:ext cx="651971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accent6">
                      <a:lumMod val="75000"/>
                    </a:schemeClr>
                  </a:solidFill>
                  <a:latin typeface="Arial Narrow" panose="020B0606020202030204" pitchFamily="34" charset="0"/>
                </a:rPr>
                <a:t>Absenzen</a:t>
              </a:r>
            </a:p>
          </xdr:txBody>
        </xdr:sp>
        <xdr:sp macro="[0]!DezemberAbsenzen" textlink="">
          <xdr:nvSpPr>
            <xdr:cNvPr id="31" name="ButtonAbsenzDEZ">
              <a:extLst>
                <a:ext uri="{FF2B5EF4-FFF2-40B4-BE49-F238E27FC236}">
                  <a16:creationId xmlns="" xmlns:a16="http://schemas.microsoft.com/office/drawing/2014/main" id="{00000000-0008-0000-1100-00001F000000}"/>
                </a:ext>
              </a:extLst>
            </xdr:cNvPr>
            <xdr:cNvSpPr/>
          </xdr:nvSpPr>
          <xdr:spPr>
            <a:xfrm>
              <a:off x="9595499" y="81403"/>
              <a:ext cx="651971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lang="de-CH" sz="900" b="1">
                  <a:solidFill>
                    <a:schemeClr val="accent6">
                      <a:lumMod val="75000"/>
                    </a:schemeClr>
                  </a:solidFill>
                  <a:latin typeface="Arial Narrow" panose="020B0606020202030204" pitchFamily="34" charset="0"/>
                </a:rPr>
                <a:t>Absenzen</a:t>
              </a:r>
            </a:p>
          </xdr:txBody>
        </xdr:sp>
      </xdr:grpSp>
      <xdr:grpSp>
        <xdr:nvGrpSpPr>
          <xdr:cNvPr id="5" name="Print">
            <a:extLst>
              <a:ext uri="{FF2B5EF4-FFF2-40B4-BE49-F238E27FC236}">
                <a16:creationId xmlns="" xmlns:a16="http://schemas.microsoft.com/office/drawing/2014/main" id="{00000000-0008-0000-1100-000005000000}"/>
              </a:ext>
            </a:extLst>
          </xdr:cNvPr>
          <xdr:cNvGrpSpPr/>
        </xdr:nvGrpSpPr>
        <xdr:grpSpPr bwMode="auto">
          <a:xfrm>
            <a:off x="2228850" y="904875"/>
            <a:ext cx="8086725" cy="238125"/>
            <a:chOff x="2225386" y="81403"/>
            <a:chExt cx="8022084" cy="306000"/>
          </a:xfrm>
          <a:solidFill>
            <a:schemeClr val="accent1">
              <a:lumMod val="40000"/>
              <a:lumOff val="60000"/>
            </a:schemeClr>
          </a:solidFill>
        </xdr:grpSpPr>
        <xdr:sp macro="[0]!BereichJanuarAlles" textlink="">
          <xdr:nvSpPr>
            <xdr:cNvPr id="8" name="ButtonPrintJAN">
              <a:extLst>
                <a:ext uri="{FF2B5EF4-FFF2-40B4-BE49-F238E27FC236}">
                  <a16:creationId xmlns="" xmlns:a16="http://schemas.microsoft.com/office/drawing/2014/main" id="{00000000-0008-0000-1100-000008000000}"/>
                </a:ext>
              </a:extLst>
            </xdr:cNvPr>
            <xdr:cNvSpPr/>
          </xdr:nvSpPr>
          <xdr:spPr>
            <a:xfrm>
              <a:off x="2225386" y="81403"/>
              <a:ext cx="651971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endParaRPr lang="de-CH" sz="900" b="1">
                <a:solidFill>
                  <a:schemeClr val="tx2"/>
                </a:solidFill>
                <a:latin typeface="Arial Narrow" panose="020B0606020202030204" pitchFamily="34" charset="0"/>
              </a:endParaRPr>
            </a:p>
          </xdr:txBody>
        </xdr:sp>
        <xdr:sp macro="[0]!BereichFebruarAlles" textlink="">
          <xdr:nvSpPr>
            <xdr:cNvPr id="9" name="ButtonPrintFEB">
              <a:extLst>
                <a:ext uri="{FF2B5EF4-FFF2-40B4-BE49-F238E27FC236}">
                  <a16:creationId xmlns="" xmlns:a16="http://schemas.microsoft.com/office/drawing/2014/main" id="{00000000-0008-0000-1100-000009000000}"/>
                </a:ext>
              </a:extLst>
            </xdr:cNvPr>
            <xdr:cNvSpPr/>
          </xdr:nvSpPr>
          <xdr:spPr>
            <a:xfrm>
              <a:off x="2896255" y="81403"/>
              <a:ext cx="651971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endParaRPr lang="de-CH" sz="900" b="1">
                <a:solidFill>
                  <a:schemeClr val="tx2"/>
                </a:solidFill>
                <a:latin typeface="Arial Narrow" panose="020B0606020202030204" pitchFamily="34" charset="0"/>
              </a:endParaRPr>
            </a:p>
          </xdr:txBody>
        </xdr:sp>
        <xdr:sp macro="[0]!BereichMaerzAlles" textlink="">
          <xdr:nvSpPr>
            <xdr:cNvPr id="10" name="ButtonPrintMRZ">
              <a:extLst>
                <a:ext uri="{FF2B5EF4-FFF2-40B4-BE49-F238E27FC236}">
                  <a16:creationId xmlns="" xmlns:a16="http://schemas.microsoft.com/office/drawing/2014/main" id="{00000000-0008-0000-1100-00000A000000}"/>
                </a:ext>
              </a:extLst>
            </xdr:cNvPr>
            <xdr:cNvSpPr/>
          </xdr:nvSpPr>
          <xdr:spPr>
            <a:xfrm>
              <a:off x="3567124" y="81403"/>
              <a:ext cx="642523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endParaRPr lang="de-CH" sz="900" b="1">
                <a:solidFill>
                  <a:schemeClr val="tx2"/>
                </a:solidFill>
                <a:latin typeface="Arial Narrow" panose="020B0606020202030204" pitchFamily="34" charset="0"/>
              </a:endParaRPr>
            </a:p>
          </xdr:txBody>
        </xdr:sp>
        <xdr:sp macro="[0]!BereichAprilAlles" textlink="">
          <xdr:nvSpPr>
            <xdr:cNvPr id="11" name="ButtonPrintAPR">
              <a:extLst>
                <a:ext uri="{FF2B5EF4-FFF2-40B4-BE49-F238E27FC236}">
                  <a16:creationId xmlns="" xmlns:a16="http://schemas.microsoft.com/office/drawing/2014/main" id="{00000000-0008-0000-1100-00000B000000}"/>
                </a:ext>
              </a:extLst>
            </xdr:cNvPr>
            <xdr:cNvSpPr/>
          </xdr:nvSpPr>
          <xdr:spPr>
            <a:xfrm>
              <a:off x="4237994" y="81403"/>
              <a:ext cx="642523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endParaRPr lang="de-CH" sz="900" b="1">
                <a:solidFill>
                  <a:schemeClr val="tx2"/>
                </a:solidFill>
                <a:latin typeface="Arial Narrow" panose="020B0606020202030204" pitchFamily="34" charset="0"/>
              </a:endParaRPr>
            </a:p>
          </xdr:txBody>
        </xdr:sp>
        <xdr:sp macro="[0]!BereichMaiAlles" textlink="">
          <xdr:nvSpPr>
            <xdr:cNvPr id="12" name="ButtonPrintMAI">
              <a:extLst>
                <a:ext uri="{FF2B5EF4-FFF2-40B4-BE49-F238E27FC236}">
                  <a16:creationId xmlns="" xmlns:a16="http://schemas.microsoft.com/office/drawing/2014/main" id="{00000000-0008-0000-1100-00000C000000}"/>
                </a:ext>
              </a:extLst>
            </xdr:cNvPr>
            <xdr:cNvSpPr/>
          </xdr:nvSpPr>
          <xdr:spPr>
            <a:xfrm>
              <a:off x="4908863" y="81403"/>
              <a:ext cx="642523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endParaRPr lang="de-CH" sz="900" b="1">
                <a:solidFill>
                  <a:schemeClr val="tx2"/>
                </a:solidFill>
                <a:latin typeface="Arial Narrow" panose="020B0606020202030204" pitchFamily="34" charset="0"/>
              </a:endParaRPr>
            </a:p>
          </xdr:txBody>
        </xdr:sp>
        <xdr:sp macro="[0]!BereichJuniAlles" textlink="">
          <xdr:nvSpPr>
            <xdr:cNvPr id="13" name="ButtonPrintJUN">
              <a:extLst>
                <a:ext uri="{FF2B5EF4-FFF2-40B4-BE49-F238E27FC236}">
                  <a16:creationId xmlns="" xmlns:a16="http://schemas.microsoft.com/office/drawing/2014/main" id="{00000000-0008-0000-1100-00000D000000}"/>
                </a:ext>
              </a:extLst>
            </xdr:cNvPr>
            <xdr:cNvSpPr/>
          </xdr:nvSpPr>
          <xdr:spPr>
            <a:xfrm>
              <a:off x="5579732" y="81403"/>
              <a:ext cx="642523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endParaRPr lang="de-CH" sz="900" b="1">
                <a:solidFill>
                  <a:schemeClr val="tx2"/>
                </a:solidFill>
                <a:latin typeface="Arial Narrow" panose="020B0606020202030204" pitchFamily="34" charset="0"/>
              </a:endParaRPr>
            </a:p>
          </xdr:txBody>
        </xdr:sp>
        <xdr:sp macro="[0]!BereichJuliAlles" textlink="">
          <xdr:nvSpPr>
            <xdr:cNvPr id="14" name="ButtonPrintJUL">
              <a:extLst>
                <a:ext uri="{FF2B5EF4-FFF2-40B4-BE49-F238E27FC236}">
                  <a16:creationId xmlns="" xmlns:a16="http://schemas.microsoft.com/office/drawing/2014/main" id="{00000000-0008-0000-1100-00000E000000}"/>
                </a:ext>
              </a:extLst>
            </xdr:cNvPr>
            <xdr:cNvSpPr/>
          </xdr:nvSpPr>
          <xdr:spPr>
            <a:xfrm>
              <a:off x="6250601" y="81403"/>
              <a:ext cx="642523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endParaRPr lang="de-CH" sz="900" b="1">
                <a:solidFill>
                  <a:schemeClr val="tx2"/>
                </a:solidFill>
                <a:latin typeface="Arial Narrow" panose="020B0606020202030204" pitchFamily="34" charset="0"/>
              </a:endParaRPr>
            </a:p>
          </xdr:txBody>
        </xdr:sp>
        <xdr:sp macro="[0]!BereichAugustAlles" textlink="">
          <xdr:nvSpPr>
            <xdr:cNvPr id="15" name="ButtonPrintAUG">
              <a:extLst>
                <a:ext uri="{FF2B5EF4-FFF2-40B4-BE49-F238E27FC236}">
                  <a16:creationId xmlns="" xmlns:a16="http://schemas.microsoft.com/office/drawing/2014/main" id="{00000000-0008-0000-1100-00000F000000}"/>
                </a:ext>
              </a:extLst>
            </xdr:cNvPr>
            <xdr:cNvSpPr/>
          </xdr:nvSpPr>
          <xdr:spPr>
            <a:xfrm>
              <a:off x="6921471" y="81403"/>
              <a:ext cx="642523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endParaRPr lang="de-CH" sz="900" b="1">
                <a:solidFill>
                  <a:schemeClr val="tx2"/>
                </a:solidFill>
                <a:latin typeface="Arial Narrow" panose="020B0606020202030204" pitchFamily="34" charset="0"/>
              </a:endParaRPr>
            </a:p>
          </xdr:txBody>
        </xdr:sp>
        <xdr:sp macro="[0]!BereichSeptemberAlles" textlink="">
          <xdr:nvSpPr>
            <xdr:cNvPr id="16" name="ButtonPrintSEP">
              <a:extLst>
                <a:ext uri="{FF2B5EF4-FFF2-40B4-BE49-F238E27FC236}">
                  <a16:creationId xmlns="" xmlns:a16="http://schemas.microsoft.com/office/drawing/2014/main" id="{00000000-0008-0000-1100-000010000000}"/>
                </a:ext>
              </a:extLst>
            </xdr:cNvPr>
            <xdr:cNvSpPr/>
          </xdr:nvSpPr>
          <xdr:spPr>
            <a:xfrm>
              <a:off x="7592340" y="81403"/>
              <a:ext cx="642523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endParaRPr lang="de-CH" sz="900" b="1">
                <a:solidFill>
                  <a:schemeClr val="tx2"/>
                </a:solidFill>
                <a:latin typeface="Arial Narrow" panose="020B0606020202030204" pitchFamily="34" charset="0"/>
              </a:endParaRPr>
            </a:p>
          </xdr:txBody>
        </xdr:sp>
        <xdr:sp macro="[0]!BereichOktoberAlles" textlink="">
          <xdr:nvSpPr>
            <xdr:cNvPr id="17" name="ButtonPrintOKT">
              <a:extLst>
                <a:ext uri="{FF2B5EF4-FFF2-40B4-BE49-F238E27FC236}">
                  <a16:creationId xmlns="" xmlns:a16="http://schemas.microsoft.com/office/drawing/2014/main" id="{00000000-0008-0000-1100-000011000000}"/>
                </a:ext>
              </a:extLst>
            </xdr:cNvPr>
            <xdr:cNvSpPr/>
          </xdr:nvSpPr>
          <xdr:spPr>
            <a:xfrm>
              <a:off x="8263209" y="81403"/>
              <a:ext cx="642523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endParaRPr lang="de-CH" sz="900" b="1">
                <a:solidFill>
                  <a:schemeClr val="tx2"/>
                </a:solidFill>
                <a:latin typeface="Arial Narrow" panose="020B0606020202030204" pitchFamily="34" charset="0"/>
              </a:endParaRPr>
            </a:p>
          </xdr:txBody>
        </xdr:sp>
        <xdr:sp macro="[0]!BereichNovemberAlles" textlink="">
          <xdr:nvSpPr>
            <xdr:cNvPr id="18" name="ButtonPrintNOV">
              <a:extLst>
                <a:ext uri="{FF2B5EF4-FFF2-40B4-BE49-F238E27FC236}">
                  <a16:creationId xmlns="" xmlns:a16="http://schemas.microsoft.com/office/drawing/2014/main" id="{00000000-0008-0000-1100-000012000000}"/>
                </a:ext>
              </a:extLst>
            </xdr:cNvPr>
            <xdr:cNvSpPr/>
          </xdr:nvSpPr>
          <xdr:spPr>
            <a:xfrm>
              <a:off x="8924629" y="81403"/>
              <a:ext cx="651971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endParaRPr lang="de-CH" sz="900" b="1">
                <a:solidFill>
                  <a:schemeClr val="tx2"/>
                </a:solidFill>
                <a:latin typeface="Arial Narrow" panose="020B0606020202030204" pitchFamily="34" charset="0"/>
              </a:endParaRPr>
            </a:p>
          </xdr:txBody>
        </xdr:sp>
        <xdr:sp macro="[0]!BereichDezemberAlles" textlink="">
          <xdr:nvSpPr>
            <xdr:cNvPr id="19" name="ButtonPrintDEZ">
              <a:extLst>
                <a:ext uri="{FF2B5EF4-FFF2-40B4-BE49-F238E27FC236}">
                  <a16:creationId xmlns="" xmlns:a16="http://schemas.microsoft.com/office/drawing/2014/main" id="{00000000-0008-0000-1100-000013000000}"/>
                </a:ext>
              </a:extLst>
            </xdr:cNvPr>
            <xdr:cNvSpPr/>
          </xdr:nvSpPr>
          <xdr:spPr>
            <a:xfrm>
              <a:off x="9595499" y="81403"/>
              <a:ext cx="651971" cy="306000"/>
            </a:xfrm>
            <a:prstGeom prst="rect">
              <a:avLst/>
            </a:prstGeom>
            <a:grp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endParaRPr lang="de-CH" sz="900" b="1">
                <a:solidFill>
                  <a:schemeClr val="tx2"/>
                </a:solidFill>
                <a:latin typeface="Arial Narrow" panose="020B0606020202030204" pitchFamily="34" charset="0"/>
              </a:endParaRPr>
            </a:p>
          </xdr:txBody>
        </xdr:sp>
      </xdr:grpSp>
      <xdr:sp macro="[0]!DruckvorschauAufheben" textlink="">
        <xdr:nvSpPr>
          <xdr:cNvPr id="6" name="ButtonPrintAll">
            <a:extLst>
              <a:ext uri="{FF2B5EF4-FFF2-40B4-BE49-F238E27FC236}">
                <a16:creationId xmlns="" xmlns:a16="http://schemas.microsoft.com/office/drawing/2014/main" id="{00000000-0008-0000-1100-000006000000}"/>
              </a:ext>
            </a:extLst>
          </xdr:cNvPr>
          <xdr:cNvSpPr/>
        </xdr:nvSpPr>
        <xdr:spPr bwMode="auto">
          <a:xfrm>
            <a:off x="10353675" y="85725"/>
            <a:ext cx="962025" cy="561975"/>
          </a:xfrm>
          <a:prstGeom prst="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lang="de-CH" sz="900" b="1">
                <a:solidFill>
                  <a:schemeClr val="tx2"/>
                </a:solidFill>
                <a:latin typeface="Arial Narrow" panose="020B0606020202030204" pitchFamily="34" charset="0"/>
              </a:rPr>
              <a:t>Druckvorschau aufheben</a:t>
            </a:r>
          </a:p>
        </xdr:txBody>
      </xdr:sp>
      <xdr:pic macro="[0]!OpenSettingsWindow">
        <xdr:nvPicPr>
          <xdr:cNvPr id="7" name="ButtonSettings">
            <a:extLst>
              <a:ext uri="{FF2B5EF4-FFF2-40B4-BE49-F238E27FC236}">
                <a16:creationId xmlns="" xmlns:a16="http://schemas.microsoft.com/office/drawing/2014/main" id="{00000000-0008-0000-1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677525" y="828675"/>
            <a:ext cx="360000" cy="360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info"/>
  <dimension ref="A1:B1"/>
  <sheetViews>
    <sheetView workbookViewId="0">
      <selection activeCell="D6" sqref="D6"/>
    </sheetView>
  </sheetViews>
  <sheetFormatPr baseColWidth="10" defaultRowHeight="12.75" x14ac:dyDescent="0.2"/>
  <cols>
    <col min="1" max="1" width="6.85546875" customWidth="1"/>
  </cols>
  <sheetData>
    <row r="1" spans="1:2" x14ac:dyDescent="0.2">
      <c r="A1" t="s">
        <v>560</v>
      </c>
      <c r="B1" t="s">
        <v>561</v>
      </c>
    </row>
  </sheetData>
  <sheetProtection sheet="1" objects="1" scenarios="1" selectLockedCell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alendar">
    <pageSetUpPr autoPageBreaks="0" fitToPage="1"/>
  </sheetPr>
  <dimension ref="A1:AI72"/>
  <sheetViews>
    <sheetView showGridLines="0" topLeftCell="D1" zoomScaleNormal="100" workbookViewId="0">
      <selection activeCell="L29" sqref="L29"/>
    </sheetView>
  </sheetViews>
  <sheetFormatPr baseColWidth="10" defaultRowHeight="12.75" x14ac:dyDescent="0.2"/>
  <cols>
    <col min="1" max="3" width="11.42578125" hidden="1" customWidth="1"/>
    <col min="4" max="35" width="3.85546875" customWidth="1"/>
  </cols>
  <sheetData>
    <row r="1" spans="1:35" ht="45.75" customHeight="1" x14ac:dyDescent="0.2">
      <c r="A1" s="95"/>
      <c r="B1" s="95"/>
      <c r="C1" s="95"/>
      <c r="D1" s="484" t="s">
        <v>400</v>
      </c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485"/>
    </row>
    <row r="2" spans="1:35" ht="12" customHeight="1" x14ac:dyDescent="0.2">
      <c r="A2" s="96"/>
      <c r="B2" s="96"/>
      <c r="C2" s="96"/>
      <c r="D2" s="115" t="s">
        <v>20</v>
      </c>
      <c r="E2" s="98">
        <v>1</v>
      </c>
      <c r="F2" s="98">
        <v>2</v>
      </c>
      <c r="G2" s="98">
        <v>3</v>
      </c>
      <c r="H2" s="98">
        <v>4</v>
      </c>
      <c r="I2" s="98">
        <v>5</v>
      </c>
      <c r="J2" s="98">
        <v>6</v>
      </c>
      <c r="K2" s="98">
        <v>7</v>
      </c>
      <c r="L2" s="98">
        <v>8</v>
      </c>
      <c r="M2" s="98">
        <v>9</v>
      </c>
      <c r="N2" s="98">
        <v>10</v>
      </c>
      <c r="O2" s="98">
        <v>11</v>
      </c>
      <c r="P2" s="98">
        <v>12</v>
      </c>
      <c r="Q2" s="98">
        <v>13</v>
      </c>
      <c r="R2" s="98">
        <v>14</v>
      </c>
      <c r="S2" s="98">
        <v>15</v>
      </c>
      <c r="T2" s="98">
        <v>16</v>
      </c>
      <c r="U2" s="98">
        <v>17</v>
      </c>
      <c r="V2" s="98">
        <v>18</v>
      </c>
      <c r="W2" s="98">
        <v>19</v>
      </c>
      <c r="X2" s="98">
        <v>20</v>
      </c>
      <c r="Y2" s="98">
        <v>21</v>
      </c>
      <c r="Z2" s="98">
        <v>22</v>
      </c>
      <c r="AA2" s="98">
        <v>23</v>
      </c>
      <c r="AB2" s="98">
        <v>24</v>
      </c>
      <c r="AC2" s="98">
        <v>25</v>
      </c>
      <c r="AD2" s="98">
        <v>26</v>
      </c>
      <c r="AE2" s="98">
        <v>27</v>
      </c>
      <c r="AF2" s="98">
        <v>28</v>
      </c>
      <c r="AG2" s="98">
        <v>29</v>
      </c>
      <c r="AH2" s="98">
        <v>30</v>
      </c>
      <c r="AI2" s="113">
        <v>31</v>
      </c>
    </row>
    <row r="3" spans="1:35" s="322" customFormat="1" ht="18" customHeight="1" x14ac:dyDescent="0.2">
      <c r="A3" s="437"/>
      <c r="B3" s="437"/>
      <c r="C3" s="437"/>
      <c r="D3" s="100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</row>
    <row r="4" spans="1:35" ht="12" customHeight="1" x14ac:dyDescent="0.2">
      <c r="A4" s="97"/>
      <c r="B4" s="97"/>
      <c r="C4" s="97"/>
      <c r="D4" s="115" t="s">
        <v>21</v>
      </c>
      <c r="E4" s="99">
        <v>1</v>
      </c>
      <c r="F4" s="99">
        <v>2</v>
      </c>
      <c r="G4" s="99">
        <v>3</v>
      </c>
      <c r="H4" s="99">
        <v>4</v>
      </c>
      <c r="I4" s="99">
        <v>5</v>
      </c>
      <c r="J4" s="99">
        <v>6</v>
      </c>
      <c r="K4" s="99">
        <v>7</v>
      </c>
      <c r="L4" s="99">
        <v>8</v>
      </c>
      <c r="M4" s="99">
        <v>9</v>
      </c>
      <c r="N4" s="99">
        <v>10</v>
      </c>
      <c r="O4" s="99">
        <v>11</v>
      </c>
      <c r="P4" s="99">
        <v>12</v>
      </c>
      <c r="Q4" s="99">
        <v>13</v>
      </c>
      <c r="R4" s="99">
        <v>14</v>
      </c>
      <c r="S4" s="99">
        <v>15</v>
      </c>
      <c r="T4" s="99">
        <v>16</v>
      </c>
      <c r="U4" s="99">
        <v>17</v>
      </c>
      <c r="V4" s="99">
        <v>18</v>
      </c>
      <c r="W4" s="99">
        <v>19</v>
      </c>
      <c r="X4" s="99">
        <v>20</v>
      </c>
      <c r="Y4" s="99">
        <v>21</v>
      </c>
      <c r="Z4" s="99">
        <v>22</v>
      </c>
      <c r="AA4" s="99">
        <v>23</v>
      </c>
      <c r="AB4" s="99">
        <v>24</v>
      </c>
      <c r="AC4" s="99">
        <v>25</v>
      </c>
      <c r="AD4" s="99">
        <v>26</v>
      </c>
      <c r="AE4" s="99">
        <v>27</v>
      </c>
      <c r="AF4" s="114">
        <v>28</v>
      </c>
      <c r="AG4" s="99">
        <v>29</v>
      </c>
      <c r="AH4" s="100"/>
      <c r="AI4" s="100"/>
    </row>
    <row r="5" spans="1:35" s="322" customFormat="1" ht="18" customHeight="1" x14ac:dyDescent="0.2">
      <c r="A5" s="437"/>
      <c r="B5" s="437"/>
      <c r="C5" s="437"/>
      <c r="D5" s="100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100"/>
      <c r="AI5" s="100"/>
    </row>
    <row r="6" spans="1:35" ht="12" customHeight="1" x14ac:dyDescent="0.2">
      <c r="A6" s="97"/>
      <c r="B6" s="97"/>
      <c r="C6" s="97"/>
      <c r="D6" s="115" t="s">
        <v>22</v>
      </c>
      <c r="E6" s="99">
        <v>1</v>
      </c>
      <c r="F6" s="99">
        <v>2</v>
      </c>
      <c r="G6" s="99">
        <v>3</v>
      </c>
      <c r="H6" s="99">
        <v>4</v>
      </c>
      <c r="I6" s="99">
        <v>5</v>
      </c>
      <c r="J6" s="99">
        <v>6</v>
      </c>
      <c r="K6" s="99">
        <v>7</v>
      </c>
      <c r="L6" s="99">
        <v>8</v>
      </c>
      <c r="M6" s="99">
        <v>9</v>
      </c>
      <c r="N6" s="99">
        <v>10</v>
      </c>
      <c r="O6" s="99">
        <v>11</v>
      </c>
      <c r="P6" s="99">
        <v>12</v>
      </c>
      <c r="Q6" s="99">
        <v>13</v>
      </c>
      <c r="R6" s="99">
        <v>14</v>
      </c>
      <c r="S6" s="99">
        <v>15</v>
      </c>
      <c r="T6" s="99">
        <v>16</v>
      </c>
      <c r="U6" s="99">
        <v>17</v>
      </c>
      <c r="V6" s="99">
        <v>18</v>
      </c>
      <c r="W6" s="99">
        <v>19</v>
      </c>
      <c r="X6" s="99">
        <v>20</v>
      </c>
      <c r="Y6" s="99">
        <v>21</v>
      </c>
      <c r="Z6" s="99">
        <v>22</v>
      </c>
      <c r="AA6" s="99">
        <v>23</v>
      </c>
      <c r="AB6" s="99">
        <v>24</v>
      </c>
      <c r="AC6" s="99">
        <v>25</v>
      </c>
      <c r="AD6" s="99">
        <v>26</v>
      </c>
      <c r="AE6" s="99">
        <v>27</v>
      </c>
      <c r="AF6" s="99">
        <v>28</v>
      </c>
      <c r="AG6" s="101">
        <v>29</v>
      </c>
      <c r="AH6" s="101">
        <v>30</v>
      </c>
      <c r="AI6" s="113">
        <v>31</v>
      </c>
    </row>
    <row r="7" spans="1:35" s="322" customFormat="1" ht="18" customHeight="1" x14ac:dyDescent="0.2">
      <c r="A7" s="437"/>
      <c r="B7" s="437"/>
      <c r="C7" s="437"/>
      <c r="D7" s="100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</row>
    <row r="8" spans="1:35" ht="12" customHeight="1" x14ac:dyDescent="0.2">
      <c r="A8" s="97"/>
      <c r="B8" s="97"/>
      <c r="C8" s="97"/>
      <c r="D8" s="115" t="s">
        <v>23</v>
      </c>
      <c r="E8" s="99">
        <v>1</v>
      </c>
      <c r="F8" s="99">
        <v>2</v>
      </c>
      <c r="G8" s="99">
        <v>3</v>
      </c>
      <c r="H8" s="99">
        <v>4</v>
      </c>
      <c r="I8" s="99">
        <v>5</v>
      </c>
      <c r="J8" s="99">
        <v>6</v>
      </c>
      <c r="K8" s="99">
        <v>7</v>
      </c>
      <c r="L8" s="99">
        <v>8</v>
      </c>
      <c r="M8" s="99">
        <v>9</v>
      </c>
      <c r="N8" s="99">
        <v>10</v>
      </c>
      <c r="O8" s="99">
        <v>11</v>
      </c>
      <c r="P8" s="99">
        <v>12</v>
      </c>
      <c r="Q8" s="99">
        <v>13</v>
      </c>
      <c r="R8" s="99">
        <v>14</v>
      </c>
      <c r="S8" s="99">
        <v>15</v>
      </c>
      <c r="T8" s="99">
        <v>16</v>
      </c>
      <c r="U8" s="99">
        <v>17</v>
      </c>
      <c r="V8" s="99">
        <v>18</v>
      </c>
      <c r="W8" s="99">
        <v>19</v>
      </c>
      <c r="X8" s="99">
        <v>20</v>
      </c>
      <c r="Y8" s="99">
        <v>21</v>
      </c>
      <c r="Z8" s="99">
        <v>22</v>
      </c>
      <c r="AA8" s="99">
        <v>23</v>
      </c>
      <c r="AB8" s="99">
        <v>24</v>
      </c>
      <c r="AC8" s="99">
        <v>25</v>
      </c>
      <c r="AD8" s="99">
        <v>26</v>
      </c>
      <c r="AE8" s="99">
        <v>27</v>
      </c>
      <c r="AF8" s="99">
        <v>28</v>
      </c>
      <c r="AG8" s="99">
        <v>29</v>
      </c>
      <c r="AH8" s="114">
        <v>30</v>
      </c>
      <c r="AI8" s="100"/>
    </row>
    <row r="9" spans="1:35" s="322" customFormat="1" ht="18" customHeight="1" x14ac:dyDescent="0.2">
      <c r="A9" s="437"/>
      <c r="B9" s="437"/>
      <c r="C9" s="437"/>
      <c r="D9" s="100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100"/>
    </row>
    <row r="10" spans="1:35" ht="12" customHeight="1" x14ac:dyDescent="0.2">
      <c r="A10" s="97"/>
      <c r="B10" s="97"/>
      <c r="C10" s="97"/>
      <c r="D10" s="115" t="s">
        <v>24</v>
      </c>
      <c r="E10" s="99">
        <v>1</v>
      </c>
      <c r="F10" s="99">
        <v>2</v>
      </c>
      <c r="G10" s="99">
        <v>3</v>
      </c>
      <c r="H10" s="99">
        <v>4</v>
      </c>
      <c r="I10" s="99">
        <v>5</v>
      </c>
      <c r="J10" s="99">
        <v>6</v>
      </c>
      <c r="K10" s="99">
        <v>7</v>
      </c>
      <c r="L10" s="99">
        <v>8</v>
      </c>
      <c r="M10" s="99">
        <v>9</v>
      </c>
      <c r="N10" s="99">
        <v>10</v>
      </c>
      <c r="O10" s="99">
        <v>11</v>
      </c>
      <c r="P10" s="99">
        <v>12</v>
      </c>
      <c r="Q10" s="99">
        <v>13</v>
      </c>
      <c r="R10" s="99">
        <v>14</v>
      </c>
      <c r="S10" s="99">
        <v>15</v>
      </c>
      <c r="T10" s="99">
        <v>16</v>
      </c>
      <c r="U10" s="99">
        <v>17</v>
      </c>
      <c r="V10" s="99">
        <v>18</v>
      </c>
      <c r="W10" s="99">
        <v>19</v>
      </c>
      <c r="X10" s="99">
        <v>20</v>
      </c>
      <c r="Y10" s="99">
        <v>21</v>
      </c>
      <c r="Z10" s="99">
        <v>22</v>
      </c>
      <c r="AA10" s="99">
        <v>23</v>
      </c>
      <c r="AB10" s="99">
        <v>24</v>
      </c>
      <c r="AC10" s="99">
        <v>25</v>
      </c>
      <c r="AD10" s="99">
        <v>26</v>
      </c>
      <c r="AE10" s="99">
        <v>27</v>
      </c>
      <c r="AF10" s="99">
        <v>28</v>
      </c>
      <c r="AG10" s="99">
        <v>29</v>
      </c>
      <c r="AH10" s="99">
        <v>30</v>
      </c>
      <c r="AI10" s="113">
        <v>31</v>
      </c>
    </row>
    <row r="11" spans="1:35" s="322" customFormat="1" ht="18" customHeight="1" x14ac:dyDescent="0.2">
      <c r="A11" s="437"/>
      <c r="B11" s="437"/>
      <c r="C11" s="437"/>
      <c r="D11" s="100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</row>
    <row r="12" spans="1:35" ht="12" customHeight="1" x14ac:dyDescent="0.2">
      <c r="A12" s="97"/>
      <c r="B12" s="97"/>
      <c r="C12" s="97"/>
      <c r="D12" s="115" t="s">
        <v>25</v>
      </c>
      <c r="E12" s="99">
        <v>1</v>
      </c>
      <c r="F12" s="99">
        <v>2</v>
      </c>
      <c r="G12" s="99">
        <v>3</v>
      </c>
      <c r="H12" s="99">
        <v>4</v>
      </c>
      <c r="I12" s="99">
        <v>5</v>
      </c>
      <c r="J12" s="99">
        <v>6</v>
      </c>
      <c r="K12" s="99">
        <v>7</v>
      </c>
      <c r="L12" s="99">
        <v>8</v>
      </c>
      <c r="M12" s="99">
        <v>9</v>
      </c>
      <c r="N12" s="99">
        <v>10</v>
      </c>
      <c r="O12" s="99">
        <v>11</v>
      </c>
      <c r="P12" s="99">
        <v>12</v>
      </c>
      <c r="Q12" s="99">
        <v>13</v>
      </c>
      <c r="R12" s="99">
        <v>14</v>
      </c>
      <c r="S12" s="99">
        <v>15</v>
      </c>
      <c r="T12" s="99">
        <v>16</v>
      </c>
      <c r="U12" s="99">
        <v>17</v>
      </c>
      <c r="V12" s="99">
        <v>18</v>
      </c>
      <c r="W12" s="99">
        <v>19</v>
      </c>
      <c r="X12" s="99">
        <v>20</v>
      </c>
      <c r="Y12" s="99">
        <v>21</v>
      </c>
      <c r="Z12" s="99">
        <v>22</v>
      </c>
      <c r="AA12" s="99">
        <v>23</v>
      </c>
      <c r="AB12" s="99">
        <v>24</v>
      </c>
      <c r="AC12" s="99">
        <v>25</v>
      </c>
      <c r="AD12" s="99">
        <v>26</v>
      </c>
      <c r="AE12" s="99">
        <v>27</v>
      </c>
      <c r="AF12" s="99">
        <v>28</v>
      </c>
      <c r="AG12" s="99">
        <v>29</v>
      </c>
      <c r="AH12" s="114">
        <v>30</v>
      </c>
      <c r="AI12" s="100"/>
    </row>
    <row r="13" spans="1:35" s="322" customFormat="1" ht="18" customHeight="1" x14ac:dyDescent="0.2">
      <c r="A13" s="437"/>
      <c r="B13" s="437"/>
      <c r="C13" s="437"/>
      <c r="D13" s="100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102"/>
    </row>
    <row r="14" spans="1:35" ht="12" customHeight="1" x14ac:dyDescent="0.2">
      <c r="A14" s="97"/>
      <c r="B14" s="97"/>
      <c r="C14" s="97"/>
      <c r="D14" s="115" t="s">
        <v>26</v>
      </c>
      <c r="E14" s="99">
        <v>1</v>
      </c>
      <c r="F14" s="99">
        <v>2</v>
      </c>
      <c r="G14" s="99">
        <v>3</v>
      </c>
      <c r="H14" s="99">
        <v>4</v>
      </c>
      <c r="I14" s="99">
        <v>5</v>
      </c>
      <c r="J14" s="99">
        <v>6</v>
      </c>
      <c r="K14" s="99">
        <v>7</v>
      </c>
      <c r="L14" s="99">
        <v>8</v>
      </c>
      <c r="M14" s="99">
        <v>9</v>
      </c>
      <c r="N14" s="99">
        <v>10</v>
      </c>
      <c r="O14" s="99">
        <v>11</v>
      </c>
      <c r="P14" s="99">
        <v>12</v>
      </c>
      <c r="Q14" s="99">
        <v>13</v>
      </c>
      <c r="R14" s="99">
        <v>14</v>
      </c>
      <c r="S14" s="99">
        <v>15</v>
      </c>
      <c r="T14" s="99">
        <v>16</v>
      </c>
      <c r="U14" s="99">
        <v>17</v>
      </c>
      <c r="V14" s="99">
        <v>18</v>
      </c>
      <c r="W14" s="99">
        <v>19</v>
      </c>
      <c r="X14" s="99">
        <v>20</v>
      </c>
      <c r="Y14" s="99">
        <v>21</v>
      </c>
      <c r="Z14" s="99">
        <v>22</v>
      </c>
      <c r="AA14" s="99">
        <v>23</v>
      </c>
      <c r="AB14" s="99">
        <v>24</v>
      </c>
      <c r="AC14" s="99">
        <v>25</v>
      </c>
      <c r="AD14" s="99">
        <v>26</v>
      </c>
      <c r="AE14" s="99">
        <v>27</v>
      </c>
      <c r="AF14" s="99">
        <v>28</v>
      </c>
      <c r="AG14" s="99">
        <v>29</v>
      </c>
      <c r="AH14" s="99">
        <v>30</v>
      </c>
      <c r="AI14" s="113">
        <v>31</v>
      </c>
    </row>
    <row r="15" spans="1:35" s="322" customFormat="1" ht="18" customHeight="1" x14ac:dyDescent="0.2">
      <c r="A15" s="437"/>
      <c r="B15" s="437"/>
      <c r="C15" s="437"/>
      <c r="D15" s="100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C15" s="438"/>
      <c r="AD15" s="438"/>
      <c r="AE15" s="438"/>
      <c r="AF15" s="438"/>
      <c r="AG15" s="438"/>
      <c r="AH15" s="438"/>
      <c r="AI15" s="438"/>
    </row>
    <row r="16" spans="1:35" ht="12" customHeight="1" x14ac:dyDescent="0.2">
      <c r="A16" s="97"/>
      <c r="B16" s="97"/>
      <c r="C16" s="97"/>
      <c r="D16" s="115" t="s">
        <v>27</v>
      </c>
      <c r="E16" s="99">
        <v>1</v>
      </c>
      <c r="F16" s="99">
        <v>2</v>
      </c>
      <c r="G16" s="99">
        <v>3</v>
      </c>
      <c r="H16" s="99">
        <v>4</v>
      </c>
      <c r="I16" s="99">
        <v>5</v>
      </c>
      <c r="J16" s="99">
        <v>6</v>
      </c>
      <c r="K16" s="99">
        <v>7</v>
      </c>
      <c r="L16" s="99">
        <v>8</v>
      </c>
      <c r="M16" s="99">
        <v>9</v>
      </c>
      <c r="N16" s="99">
        <v>10</v>
      </c>
      <c r="O16" s="99">
        <v>11</v>
      </c>
      <c r="P16" s="99">
        <v>12</v>
      </c>
      <c r="Q16" s="99">
        <v>13</v>
      </c>
      <c r="R16" s="99">
        <v>14</v>
      </c>
      <c r="S16" s="99">
        <v>15</v>
      </c>
      <c r="T16" s="99">
        <v>16</v>
      </c>
      <c r="U16" s="99">
        <v>17</v>
      </c>
      <c r="V16" s="99">
        <v>18</v>
      </c>
      <c r="W16" s="99">
        <v>19</v>
      </c>
      <c r="X16" s="99">
        <v>20</v>
      </c>
      <c r="Y16" s="99">
        <v>21</v>
      </c>
      <c r="Z16" s="99">
        <v>22</v>
      </c>
      <c r="AA16" s="99">
        <v>23</v>
      </c>
      <c r="AB16" s="99">
        <v>24</v>
      </c>
      <c r="AC16" s="99">
        <v>25</v>
      </c>
      <c r="AD16" s="99">
        <v>26</v>
      </c>
      <c r="AE16" s="99">
        <v>27</v>
      </c>
      <c r="AF16" s="99">
        <v>28</v>
      </c>
      <c r="AG16" s="99">
        <v>29</v>
      </c>
      <c r="AH16" s="99">
        <v>30</v>
      </c>
      <c r="AI16" s="114">
        <v>31</v>
      </c>
    </row>
    <row r="17" spans="1:35" s="322" customFormat="1" ht="18" customHeight="1" x14ac:dyDescent="0.2">
      <c r="A17" s="437"/>
      <c r="B17" s="437"/>
      <c r="C17" s="437"/>
      <c r="D17" s="100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8"/>
      <c r="AF17" s="438"/>
      <c r="AG17" s="438"/>
      <c r="AH17" s="438"/>
      <c r="AI17" s="438"/>
    </row>
    <row r="18" spans="1:35" ht="12" customHeight="1" x14ac:dyDescent="0.2">
      <c r="A18" s="97"/>
      <c r="B18" s="97"/>
      <c r="C18" s="97"/>
      <c r="D18" s="115" t="s">
        <v>28</v>
      </c>
      <c r="E18" s="99">
        <v>1</v>
      </c>
      <c r="F18" s="99">
        <v>2</v>
      </c>
      <c r="G18" s="99">
        <v>3</v>
      </c>
      <c r="H18" s="99">
        <v>4</v>
      </c>
      <c r="I18" s="99">
        <v>5</v>
      </c>
      <c r="J18" s="99">
        <v>6</v>
      </c>
      <c r="K18" s="99">
        <v>7</v>
      </c>
      <c r="L18" s="99">
        <v>8</v>
      </c>
      <c r="M18" s="99">
        <v>9</v>
      </c>
      <c r="N18" s="99">
        <v>10</v>
      </c>
      <c r="O18" s="99">
        <v>11</v>
      </c>
      <c r="P18" s="99">
        <v>12</v>
      </c>
      <c r="Q18" s="99">
        <v>13</v>
      </c>
      <c r="R18" s="99">
        <v>14</v>
      </c>
      <c r="S18" s="99">
        <v>15</v>
      </c>
      <c r="T18" s="99">
        <v>16</v>
      </c>
      <c r="U18" s="99">
        <v>17</v>
      </c>
      <c r="V18" s="99">
        <v>18</v>
      </c>
      <c r="W18" s="99">
        <v>19</v>
      </c>
      <c r="X18" s="99">
        <v>20</v>
      </c>
      <c r="Y18" s="99">
        <v>21</v>
      </c>
      <c r="Z18" s="99">
        <v>22</v>
      </c>
      <c r="AA18" s="99">
        <v>23</v>
      </c>
      <c r="AB18" s="99">
        <v>24</v>
      </c>
      <c r="AC18" s="99">
        <v>25</v>
      </c>
      <c r="AD18" s="99">
        <v>26</v>
      </c>
      <c r="AE18" s="99">
        <v>27</v>
      </c>
      <c r="AF18" s="99">
        <v>28</v>
      </c>
      <c r="AG18" s="99">
        <v>29</v>
      </c>
      <c r="AH18" s="114">
        <v>30</v>
      </c>
      <c r="AI18" s="112"/>
    </row>
    <row r="19" spans="1:35" s="322" customFormat="1" ht="18" customHeight="1" x14ac:dyDescent="0.2">
      <c r="A19" s="437"/>
      <c r="B19" s="437"/>
      <c r="C19" s="437"/>
      <c r="D19" s="100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8"/>
      <c r="AC19" s="438"/>
      <c r="AD19" s="438"/>
      <c r="AE19" s="438"/>
      <c r="AF19" s="438"/>
      <c r="AG19" s="438"/>
      <c r="AH19" s="438"/>
      <c r="AI19" s="102"/>
    </row>
    <row r="20" spans="1:35" ht="12" customHeight="1" x14ac:dyDescent="0.2">
      <c r="A20" s="97"/>
      <c r="B20" s="97"/>
      <c r="C20" s="97"/>
      <c r="D20" s="115" t="s">
        <v>29</v>
      </c>
      <c r="E20" s="99">
        <v>1</v>
      </c>
      <c r="F20" s="99">
        <v>2</v>
      </c>
      <c r="G20" s="99">
        <v>3</v>
      </c>
      <c r="H20" s="99">
        <v>4</v>
      </c>
      <c r="I20" s="99">
        <v>5</v>
      </c>
      <c r="J20" s="99">
        <v>6</v>
      </c>
      <c r="K20" s="99">
        <v>7</v>
      </c>
      <c r="L20" s="99">
        <v>8</v>
      </c>
      <c r="M20" s="99">
        <v>9</v>
      </c>
      <c r="N20" s="99">
        <v>10</v>
      </c>
      <c r="O20" s="99">
        <v>11</v>
      </c>
      <c r="P20" s="99">
        <v>12</v>
      </c>
      <c r="Q20" s="99">
        <v>13</v>
      </c>
      <c r="R20" s="99">
        <v>14</v>
      </c>
      <c r="S20" s="99">
        <v>15</v>
      </c>
      <c r="T20" s="99">
        <v>16</v>
      </c>
      <c r="U20" s="99">
        <v>17</v>
      </c>
      <c r="V20" s="99">
        <v>18</v>
      </c>
      <c r="W20" s="99">
        <v>19</v>
      </c>
      <c r="X20" s="99">
        <v>20</v>
      </c>
      <c r="Y20" s="99">
        <v>21</v>
      </c>
      <c r="Z20" s="99">
        <v>22</v>
      </c>
      <c r="AA20" s="99">
        <v>23</v>
      </c>
      <c r="AB20" s="99">
        <v>24</v>
      </c>
      <c r="AC20" s="99">
        <v>25</v>
      </c>
      <c r="AD20" s="99">
        <v>26</v>
      </c>
      <c r="AE20" s="99">
        <v>27</v>
      </c>
      <c r="AF20" s="99">
        <v>28</v>
      </c>
      <c r="AG20" s="99">
        <v>29</v>
      </c>
      <c r="AH20" s="99">
        <v>30</v>
      </c>
      <c r="AI20" s="113">
        <v>31</v>
      </c>
    </row>
    <row r="21" spans="1:35" s="322" customFormat="1" ht="18" customHeight="1" x14ac:dyDescent="0.2">
      <c r="A21" s="437"/>
      <c r="B21" s="437"/>
      <c r="C21" s="437"/>
      <c r="D21" s="100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  <c r="V21" s="438"/>
      <c r="W21" s="438"/>
      <c r="X21" s="438"/>
      <c r="Y21" s="438"/>
      <c r="Z21" s="438"/>
      <c r="AA21" s="438"/>
      <c r="AB21" s="438"/>
      <c r="AC21" s="438"/>
      <c r="AD21" s="438"/>
      <c r="AE21" s="438"/>
      <c r="AF21" s="438"/>
      <c r="AG21" s="438"/>
      <c r="AH21" s="438"/>
      <c r="AI21" s="438"/>
    </row>
    <row r="22" spans="1:35" ht="12" customHeight="1" x14ac:dyDescent="0.2">
      <c r="A22" s="97"/>
      <c r="B22" s="97"/>
      <c r="C22" s="97"/>
      <c r="D22" s="115" t="s">
        <v>30</v>
      </c>
      <c r="E22" s="99">
        <v>1</v>
      </c>
      <c r="F22" s="99">
        <v>2</v>
      </c>
      <c r="G22" s="99">
        <v>3</v>
      </c>
      <c r="H22" s="99">
        <v>4</v>
      </c>
      <c r="I22" s="99">
        <v>5</v>
      </c>
      <c r="J22" s="99">
        <v>6</v>
      </c>
      <c r="K22" s="99">
        <v>7</v>
      </c>
      <c r="L22" s="99">
        <v>8</v>
      </c>
      <c r="M22" s="99">
        <v>9</v>
      </c>
      <c r="N22" s="99">
        <v>10</v>
      </c>
      <c r="O22" s="99">
        <v>11</v>
      </c>
      <c r="P22" s="99">
        <v>12</v>
      </c>
      <c r="Q22" s="99">
        <v>13</v>
      </c>
      <c r="R22" s="99">
        <v>14</v>
      </c>
      <c r="S22" s="99">
        <v>15</v>
      </c>
      <c r="T22" s="99">
        <v>16</v>
      </c>
      <c r="U22" s="99">
        <v>17</v>
      </c>
      <c r="V22" s="99">
        <v>18</v>
      </c>
      <c r="W22" s="99">
        <v>19</v>
      </c>
      <c r="X22" s="99">
        <v>20</v>
      </c>
      <c r="Y22" s="99">
        <v>21</v>
      </c>
      <c r="Z22" s="99">
        <v>22</v>
      </c>
      <c r="AA22" s="99">
        <v>23</v>
      </c>
      <c r="AB22" s="99">
        <v>24</v>
      </c>
      <c r="AC22" s="99">
        <v>25</v>
      </c>
      <c r="AD22" s="99">
        <v>26</v>
      </c>
      <c r="AE22" s="99">
        <v>27</v>
      </c>
      <c r="AF22" s="99">
        <v>28</v>
      </c>
      <c r="AG22" s="99">
        <v>29</v>
      </c>
      <c r="AH22" s="114">
        <v>30</v>
      </c>
      <c r="AI22" s="100"/>
    </row>
    <row r="23" spans="1:35" s="322" customFormat="1" ht="18" customHeight="1" x14ac:dyDescent="0.2">
      <c r="A23" s="437"/>
      <c r="B23" s="437"/>
      <c r="C23" s="437"/>
      <c r="D23" s="100"/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102"/>
    </row>
    <row r="24" spans="1:35" ht="12" customHeight="1" x14ac:dyDescent="0.2">
      <c r="A24" s="97"/>
      <c r="B24" s="97"/>
      <c r="C24" s="97"/>
      <c r="D24" s="115" t="s">
        <v>31</v>
      </c>
      <c r="E24" s="99">
        <v>1</v>
      </c>
      <c r="F24" s="99">
        <v>2</v>
      </c>
      <c r="G24" s="99">
        <v>3</v>
      </c>
      <c r="H24" s="99">
        <v>4</v>
      </c>
      <c r="I24" s="99">
        <v>5</v>
      </c>
      <c r="J24" s="99">
        <v>6</v>
      </c>
      <c r="K24" s="99">
        <v>7</v>
      </c>
      <c r="L24" s="99">
        <v>8</v>
      </c>
      <c r="M24" s="99">
        <v>9</v>
      </c>
      <c r="N24" s="99">
        <v>10</v>
      </c>
      <c r="O24" s="99">
        <v>11</v>
      </c>
      <c r="P24" s="99">
        <v>12</v>
      </c>
      <c r="Q24" s="99">
        <v>13</v>
      </c>
      <c r="R24" s="99">
        <v>14</v>
      </c>
      <c r="S24" s="99">
        <v>15</v>
      </c>
      <c r="T24" s="99">
        <v>16</v>
      </c>
      <c r="U24" s="99">
        <v>17</v>
      </c>
      <c r="V24" s="99">
        <v>18</v>
      </c>
      <c r="W24" s="99">
        <v>19</v>
      </c>
      <c r="X24" s="99">
        <v>20</v>
      </c>
      <c r="Y24" s="99">
        <v>21</v>
      </c>
      <c r="Z24" s="99">
        <v>22</v>
      </c>
      <c r="AA24" s="99">
        <v>23</v>
      </c>
      <c r="AB24" s="99">
        <v>24</v>
      </c>
      <c r="AC24" s="99">
        <v>25</v>
      </c>
      <c r="AD24" s="99">
        <v>26</v>
      </c>
      <c r="AE24" s="99">
        <v>27</v>
      </c>
      <c r="AF24" s="99">
        <v>28</v>
      </c>
      <c r="AG24" s="99">
        <v>29</v>
      </c>
      <c r="AH24" s="99">
        <v>30</v>
      </c>
      <c r="AI24" s="113">
        <v>31</v>
      </c>
    </row>
    <row r="25" spans="1:35" s="322" customFormat="1" ht="18" customHeight="1" x14ac:dyDescent="0.2">
      <c r="A25" s="437"/>
      <c r="B25" s="437"/>
      <c r="C25" s="437"/>
      <c r="D25" s="100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8"/>
      <c r="AG25" s="438"/>
      <c r="AH25" s="438"/>
      <c r="AI25" s="438"/>
    </row>
    <row r="26" spans="1:35" ht="12" customHeight="1" x14ac:dyDescent="0.2">
      <c r="A26" s="97"/>
      <c r="B26" s="97"/>
      <c r="C26" s="97"/>
      <c r="D26" s="91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</row>
    <row r="27" spans="1:35" ht="12.95" customHeight="1" x14ac:dyDescent="0.2"/>
    <row r="28" spans="1:35" ht="12.95" customHeight="1" x14ac:dyDescent="0.2"/>
    <row r="29" spans="1:35" ht="12.95" customHeight="1" x14ac:dyDescent="0.2"/>
    <row r="30" spans="1:35" ht="12.95" customHeight="1" x14ac:dyDescent="0.2"/>
    <row r="31" spans="1:35" ht="12.95" customHeight="1" x14ac:dyDescent="0.2"/>
    <row r="32" spans="1:35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</sheetData>
  <dataConsolidate/>
  <customSheetViews>
    <customSheetView guid="{AAA4D533-36AC-4D9A-85F4-EB15BCAB43D6}" scale="110" showGridLines="0" printArea="1" hiddenColumns="1" topLeftCell="G1">
      <selection activeCell="AM26" sqref="AM26"/>
      <rowBreaks count="1" manualBreakCount="1">
        <brk id="20" max="16383" man="1"/>
      </rowBreaks>
      <pageMargins left="0.70866141732283472" right="0.31496062992125984" top="0.59055118110236227" bottom="0.59055118110236227" header="0.31496062992125984" footer="0.31496062992125984"/>
      <pageSetup paperSize="9" orientation="portrait" r:id="rId1"/>
      <headerFooter>
        <oddFooter>&amp;CSeite &amp;P</oddFooter>
      </headerFooter>
    </customSheetView>
    <customSheetView guid="{F5BF5DFB-87FE-4DF9-9E82-BEE316A1D433}" scale="110" showGridLines="0" printArea="1" hiddenColumns="1" topLeftCell="G1">
      <selection activeCell="AM26" sqref="AM26"/>
      <rowBreaks count="1" manualBreakCount="1">
        <brk id="20" max="16383" man="1"/>
      </rowBreaks>
      <pageMargins left="0.70866141732283472" right="0.31496062992125984" top="0.59055118110236227" bottom="0.59055118110236227" header="0.31496062992125984" footer="0.31496062992125984"/>
      <pageSetup paperSize="9" orientation="portrait" r:id="rId2"/>
      <headerFooter>
        <oddFooter>&amp;CSeite &amp;P</oddFooter>
      </headerFooter>
    </customSheetView>
  </customSheetViews>
  <mergeCells count="1">
    <mergeCell ref="D1:AI1"/>
  </mergeCells>
  <pageMargins left="0.70866141732283472" right="0.31496062992125984" top="0.59055118110236227" bottom="0.59055118110236227" header="0.31496062992125984" footer="0.31496062992125984"/>
  <pageSetup paperSize="9" orientation="landscape" r:id="rId3"/>
  <headerFooter>
    <oddFooter>&amp;CSeite &amp;P</oddFooter>
  </headerFooter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onfig2"/>
  <dimension ref="A1:J17"/>
  <sheetViews>
    <sheetView workbookViewId="0">
      <selection activeCell="B4" sqref="B4"/>
    </sheetView>
  </sheetViews>
  <sheetFormatPr baseColWidth="10" defaultRowHeight="17.25" customHeight="1" x14ac:dyDescent="0.2"/>
  <cols>
    <col min="1" max="1" width="30.5703125" style="288" bestFit="1" customWidth="1"/>
    <col min="2" max="2" width="11.42578125" style="288"/>
    <col min="3" max="3" width="11.42578125" style="439"/>
    <col min="4" max="4" width="30.5703125" style="288" bestFit="1" customWidth="1"/>
    <col min="5" max="5" width="11.42578125" style="288"/>
    <col min="6" max="7" width="11.42578125" style="439"/>
    <col min="8" max="8" width="30.5703125" style="288" bestFit="1" customWidth="1"/>
    <col min="9" max="9" width="14.28515625" style="288" customWidth="1"/>
    <col min="10" max="16384" width="11.42578125" style="288"/>
  </cols>
  <sheetData>
    <row r="1" spans="1:10" ht="17.25" customHeight="1" x14ac:dyDescent="0.2">
      <c r="A1" s="290" t="s">
        <v>394</v>
      </c>
    </row>
    <row r="2" spans="1:10" ht="17.25" customHeight="1" x14ac:dyDescent="0.2">
      <c r="H2" s="289" t="s">
        <v>155</v>
      </c>
    </row>
    <row r="3" spans="1:10" ht="17.25" customHeight="1" x14ac:dyDescent="0.2">
      <c r="A3" s="288" t="s">
        <v>116</v>
      </c>
      <c r="B3" s="440">
        <v>2020</v>
      </c>
      <c r="C3" s="439" t="str">
        <f>"01.01."&amp;B3</f>
        <v>01.01.2020</v>
      </c>
      <c r="D3" s="288" t="s">
        <v>144</v>
      </c>
      <c r="E3" s="288" t="str">
        <f>IF(F3=1,"ja","nein")</f>
        <v>ja</v>
      </c>
      <c r="F3" s="439">
        <f>IF(MOD(YEAR($C$3),400)=0,"",IF(MOD(YEAR($C$3),100)=0,"kein",IF(MOD(YEAR($C$3),4)=0,1,0)))</f>
        <v>1</v>
      </c>
      <c r="H3" s="288" t="s">
        <v>148</v>
      </c>
      <c r="I3" s="288" t="s">
        <v>156</v>
      </c>
    </row>
    <row r="4" spans="1:10" ht="17.25" customHeight="1" x14ac:dyDescent="0.2">
      <c r="A4" s="288" t="s">
        <v>145</v>
      </c>
      <c r="B4" s="440">
        <v>48</v>
      </c>
      <c r="H4" s="288" t="s">
        <v>149</v>
      </c>
      <c r="I4" s="288" t="s">
        <v>156</v>
      </c>
    </row>
    <row r="5" spans="1:10" ht="17.25" customHeight="1" x14ac:dyDescent="0.2">
      <c r="A5" s="288" t="s">
        <v>146</v>
      </c>
      <c r="B5" s="440">
        <v>8</v>
      </c>
      <c r="D5" s="288" t="s">
        <v>147</v>
      </c>
      <c r="H5" s="288" t="s">
        <v>150</v>
      </c>
      <c r="I5" s="288" t="s">
        <v>156</v>
      </c>
    </row>
    <row r="6" spans="1:10" ht="17.25" customHeight="1" x14ac:dyDescent="0.2">
      <c r="H6" s="288" t="s">
        <v>151</v>
      </c>
      <c r="I6" s="288" t="s">
        <v>157</v>
      </c>
    </row>
    <row r="7" spans="1:10" ht="17.25" customHeight="1" x14ac:dyDescent="0.2">
      <c r="H7" s="288" t="s">
        <v>152</v>
      </c>
      <c r="I7" s="288" t="s">
        <v>157</v>
      </c>
    </row>
    <row r="8" spans="1:10" ht="17.25" customHeight="1" x14ac:dyDescent="0.2">
      <c r="H8" s="288" t="s">
        <v>153</v>
      </c>
      <c r="I8" s="288" t="s">
        <v>157</v>
      </c>
    </row>
    <row r="9" spans="1:10" ht="17.25" customHeight="1" x14ac:dyDescent="0.2">
      <c r="H9" s="288" t="s">
        <v>154</v>
      </c>
      <c r="I9" s="288" t="s">
        <v>157</v>
      </c>
    </row>
    <row r="11" spans="1:10" ht="17.25" customHeight="1" x14ac:dyDescent="0.2">
      <c r="A11" s="288" t="s">
        <v>395</v>
      </c>
      <c r="B11" s="288" t="s">
        <v>396</v>
      </c>
    </row>
    <row r="14" spans="1:10" ht="17.25" customHeight="1" x14ac:dyDescent="0.2">
      <c r="A14" s="288" t="s">
        <v>399</v>
      </c>
      <c r="B14" s="288" t="s">
        <v>164</v>
      </c>
      <c r="H14" s="288" t="s">
        <v>391</v>
      </c>
      <c r="I14" s="288" t="s">
        <v>392</v>
      </c>
      <c r="J14" s="439" t="s">
        <v>164</v>
      </c>
    </row>
    <row r="15" spans="1:10" ht="17.25" customHeight="1" x14ac:dyDescent="0.2">
      <c r="I15" s="288" t="s">
        <v>397</v>
      </c>
      <c r="J15" s="439" t="s">
        <v>165</v>
      </c>
    </row>
    <row r="16" spans="1:10" ht="17.25" customHeight="1" x14ac:dyDescent="0.2">
      <c r="I16" s="288" t="s">
        <v>393</v>
      </c>
      <c r="J16" s="439" t="s">
        <v>167</v>
      </c>
    </row>
    <row r="17" spans="9:10" ht="17.25" customHeight="1" x14ac:dyDescent="0.2">
      <c r="I17" s="288" t="s">
        <v>398</v>
      </c>
      <c r="J17" s="439" t="s">
        <v>166</v>
      </c>
    </row>
  </sheetData>
  <customSheetViews>
    <customSheetView guid="{AAA4D533-36AC-4D9A-85F4-EB15BCAB43D6}" state="hidden">
      <selection activeCell="M40" sqref="M40:N40"/>
      <pageMargins left="0.7" right="0.7" top="0.78740157499999996" bottom="0.78740157499999996" header="0.3" footer="0.3"/>
    </customSheetView>
    <customSheetView guid="{F5BF5DFB-87FE-4DF9-9E82-BEE316A1D433}" state="hidden">
      <selection activeCell="M40" sqref="M40:N40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onfig1"/>
  <dimension ref="A1:I506"/>
  <sheetViews>
    <sheetView topLeftCell="B1" workbookViewId="0">
      <pane ySplit="12" topLeftCell="A13" activePane="bottomLeft" state="frozen"/>
      <selection activeCell="B1" sqref="B1"/>
      <selection pane="bottomLeft" activeCell="C118" sqref="C118"/>
    </sheetView>
  </sheetViews>
  <sheetFormatPr baseColWidth="10" defaultRowHeight="12.75" x14ac:dyDescent="0.2"/>
  <cols>
    <col min="1" max="1" width="10.140625" style="423" customWidth="1"/>
    <col min="2" max="2" width="47.85546875" style="425" customWidth="1"/>
    <col min="3" max="3" width="73.42578125" style="425" customWidth="1"/>
    <col min="4" max="4" width="22.85546875" style="425" customWidth="1"/>
    <col min="5" max="5" width="84.28515625" style="425" bestFit="1" customWidth="1"/>
    <col min="6" max="6" width="34.140625" style="425" bestFit="1" customWidth="1"/>
  </cols>
  <sheetData>
    <row r="1" spans="1:9" x14ac:dyDescent="0.2">
      <c r="A1" s="391" t="s">
        <v>207</v>
      </c>
      <c r="B1" s="424" t="s">
        <v>208</v>
      </c>
      <c r="G1" s="111"/>
      <c r="H1" s="111"/>
      <c r="I1" s="111"/>
    </row>
    <row r="2" spans="1:9" x14ac:dyDescent="0.2">
      <c r="A2" s="111"/>
      <c r="G2" s="111"/>
      <c r="H2" s="111"/>
      <c r="I2" s="111"/>
    </row>
    <row r="3" spans="1:9" ht="25.5" x14ac:dyDescent="0.2">
      <c r="A3" s="433" t="s">
        <v>209</v>
      </c>
      <c r="B3" s="434" t="s">
        <v>164</v>
      </c>
      <c r="G3" s="111"/>
      <c r="H3" s="111"/>
      <c r="I3" s="111"/>
    </row>
    <row r="4" spans="1:9" x14ac:dyDescent="0.2">
      <c r="A4" s="111"/>
      <c r="G4" s="111"/>
      <c r="H4" s="111"/>
      <c r="I4" s="111"/>
    </row>
    <row r="5" spans="1:9" x14ac:dyDescent="0.2">
      <c r="A5" s="111"/>
      <c r="G5" s="111"/>
      <c r="H5" s="111"/>
      <c r="I5" s="111"/>
    </row>
    <row r="6" spans="1:9" x14ac:dyDescent="0.2">
      <c r="A6" s="111"/>
      <c r="G6" s="111"/>
      <c r="H6" s="111"/>
      <c r="I6" s="111"/>
    </row>
    <row r="7" spans="1:9" x14ac:dyDescent="0.2">
      <c r="A7" s="111"/>
      <c r="G7" s="111"/>
      <c r="H7" s="111"/>
      <c r="I7" s="111"/>
    </row>
    <row r="8" spans="1:9" x14ac:dyDescent="0.2">
      <c r="A8" s="111"/>
      <c r="G8" s="111"/>
      <c r="H8" s="111"/>
      <c r="I8" s="111"/>
    </row>
    <row r="9" spans="1:9" x14ac:dyDescent="0.2">
      <c r="A9" s="111"/>
      <c r="G9" s="111"/>
      <c r="H9" s="111"/>
      <c r="I9" s="111"/>
    </row>
    <row r="10" spans="1:9" x14ac:dyDescent="0.2">
      <c r="A10" s="111"/>
      <c r="G10" s="111"/>
      <c r="H10" s="111"/>
      <c r="I10" s="111"/>
    </row>
    <row r="11" spans="1:9" x14ac:dyDescent="0.2">
      <c r="A11" s="111"/>
      <c r="G11" s="111"/>
      <c r="H11" s="111"/>
      <c r="I11" s="111"/>
    </row>
    <row r="12" spans="1:9" s="289" customFormat="1" x14ac:dyDescent="0.2">
      <c r="A12" s="422" t="s">
        <v>206</v>
      </c>
      <c r="B12" s="426" t="s">
        <v>188</v>
      </c>
      <c r="C12" s="426" t="s">
        <v>164</v>
      </c>
      <c r="D12" s="426" t="s">
        <v>167</v>
      </c>
      <c r="E12" s="426" t="s">
        <v>165</v>
      </c>
      <c r="F12" s="426" t="s">
        <v>166</v>
      </c>
    </row>
    <row r="13" spans="1:9" x14ac:dyDescent="0.2">
      <c r="A13" s="423">
        <v>2</v>
      </c>
      <c r="B13" s="425" t="str">
        <f t="shared" ref="B13:B76" si="0">HLOOKUP($B$3,$C$12:$F$506,A13,FALSE)</f>
        <v>[$-807]</v>
      </c>
      <c r="C13" s="424" t="s">
        <v>252</v>
      </c>
      <c r="D13" s="424" t="s">
        <v>251</v>
      </c>
      <c r="E13" s="424" t="s">
        <v>253</v>
      </c>
      <c r="F13" s="424" t="s">
        <v>254</v>
      </c>
    </row>
    <row r="14" spans="1:9" x14ac:dyDescent="0.2">
      <c r="A14" s="423">
        <v>3</v>
      </c>
      <c r="B14" s="425" t="str">
        <f t="shared" si="0"/>
        <v>SMGV</v>
      </c>
      <c r="C14" s="424" t="s">
        <v>226</v>
      </c>
      <c r="D14" s="425" t="str">
        <f>C14</f>
        <v>SMGV</v>
      </c>
      <c r="E14" s="424" t="s">
        <v>231</v>
      </c>
      <c r="F14" s="425" t="s">
        <v>500</v>
      </c>
    </row>
    <row r="15" spans="1:9" x14ac:dyDescent="0.2">
      <c r="A15" s="423">
        <v>4</v>
      </c>
      <c r="B15" s="425" t="str">
        <f t="shared" si="0"/>
        <v>GAV</v>
      </c>
      <c r="C15" s="424" t="s">
        <v>227</v>
      </c>
      <c r="D15" s="425" t="str">
        <f t="shared" ref="D15:D64" si="1">C15</f>
        <v>GAV</v>
      </c>
      <c r="E15" s="424" t="s">
        <v>228</v>
      </c>
      <c r="F15" s="425" t="s">
        <v>499</v>
      </c>
    </row>
    <row r="16" spans="1:9" x14ac:dyDescent="0.2">
      <c r="A16" s="423">
        <v>5</v>
      </c>
      <c r="B16" s="425" t="str">
        <f t="shared" si="0"/>
        <v>Kontrolle</v>
      </c>
      <c r="C16" s="424" t="s">
        <v>201</v>
      </c>
      <c r="D16" s="425" t="str">
        <f t="shared" si="1"/>
        <v>Kontrolle</v>
      </c>
      <c r="E16" s="424" t="s">
        <v>202</v>
      </c>
      <c r="F16" s="425" t="s">
        <v>501</v>
      </c>
    </row>
    <row r="17" spans="1:6" x14ac:dyDescent="0.2">
      <c r="A17" s="423">
        <v>6</v>
      </c>
      <c r="B17" s="425" t="str">
        <f t="shared" si="0"/>
        <v xml:space="preserve">A r b e i t s z e i t k o n t r o l l e </v>
      </c>
      <c r="C17" s="424" t="s">
        <v>238</v>
      </c>
      <c r="D17" s="425" t="str">
        <f t="shared" si="1"/>
        <v xml:space="preserve">A r b e i t s z e i t k o n t r o l l e </v>
      </c>
      <c r="E17" s="424" t="s">
        <v>239</v>
      </c>
      <c r="F17" s="425" t="s">
        <v>502</v>
      </c>
    </row>
    <row r="18" spans="1:6" x14ac:dyDescent="0.2">
      <c r="A18" s="423">
        <v>7</v>
      </c>
      <c r="B18" s="425" t="str">
        <f t="shared" si="0"/>
        <v>Mitarbeiter/In</v>
      </c>
      <c r="C18" s="425" t="s">
        <v>0</v>
      </c>
      <c r="D18" s="425" t="str">
        <f t="shared" si="1"/>
        <v>Mitarbeiter/In</v>
      </c>
      <c r="E18" s="424" t="s">
        <v>218</v>
      </c>
      <c r="F18" s="425" t="s">
        <v>503</v>
      </c>
    </row>
    <row r="19" spans="1:6" x14ac:dyDescent="0.2">
      <c r="A19" s="423">
        <v>8</v>
      </c>
      <c r="B19" s="425" t="str">
        <f t="shared" si="0"/>
        <v>Muster Peter</v>
      </c>
      <c r="C19" s="425" t="s">
        <v>89</v>
      </c>
      <c r="D19" s="425" t="str">
        <f t="shared" si="1"/>
        <v>Muster Peter</v>
      </c>
      <c r="E19" s="424" t="s">
        <v>219</v>
      </c>
      <c r="F19" s="425" t="s">
        <v>504</v>
      </c>
    </row>
    <row r="20" spans="1:6" x14ac:dyDescent="0.2">
      <c r="A20" s="423">
        <v>9</v>
      </c>
      <c r="B20" s="425" t="str">
        <f t="shared" si="0"/>
        <v>Anstellung %</v>
      </c>
      <c r="C20" s="425" t="s">
        <v>2</v>
      </c>
      <c r="D20" s="425" t="str">
        <f t="shared" si="1"/>
        <v>Anstellung %</v>
      </c>
      <c r="E20" s="424" t="s">
        <v>220</v>
      </c>
      <c r="F20" s="425" t="s">
        <v>505</v>
      </c>
    </row>
    <row r="21" spans="1:6" x14ac:dyDescent="0.2">
      <c r="A21" s="423">
        <v>10</v>
      </c>
      <c r="B21" s="425" t="str">
        <f t="shared" si="0"/>
        <v>Saldo für das Jahr</v>
      </c>
      <c r="C21" s="424" t="s">
        <v>158</v>
      </c>
      <c r="D21" s="425" t="str">
        <f t="shared" si="1"/>
        <v>Saldo für das Jahr</v>
      </c>
      <c r="E21" s="424" t="s">
        <v>221</v>
      </c>
      <c r="F21" s="424" t="str">
        <f>C21</f>
        <v>Saldo für das Jahr</v>
      </c>
    </row>
    <row r="22" spans="1:6" x14ac:dyDescent="0.2">
      <c r="A22" s="423">
        <v>11</v>
      </c>
      <c r="B22" s="425" t="str">
        <f t="shared" si="0"/>
        <v>Saldo Vorjahresstunden (+)</v>
      </c>
      <c r="C22" s="424" t="s">
        <v>210</v>
      </c>
      <c r="D22" s="425" t="str">
        <f t="shared" si="1"/>
        <v>Saldo Vorjahresstunden (+)</v>
      </c>
      <c r="E22" s="424" t="s">
        <v>222</v>
      </c>
      <c r="F22" s="424" t="str">
        <f t="shared" ref="F22:F39" si="2">C22</f>
        <v>Saldo Vorjahresstunden (+)</v>
      </c>
    </row>
    <row r="23" spans="1:6" x14ac:dyDescent="0.2">
      <c r="A23" s="423">
        <v>12</v>
      </c>
      <c r="B23" s="425" t="str">
        <f t="shared" si="0"/>
        <v>Saldo Vorjahresstunden (-)</v>
      </c>
      <c r="C23" s="424" t="s">
        <v>211</v>
      </c>
      <c r="D23" s="425" t="str">
        <f t="shared" si="1"/>
        <v>Saldo Vorjahresstunden (-)</v>
      </c>
      <c r="E23" s="424" t="s">
        <v>223</v>
      </c>
      <c r="F23" s="424" t="str">
        <f t="shared" si="2"/>
        <v>Saldo Vorjahresstunden (-)</v>
      </c>
    </row>
    <row r="24" spans="1:6" x14ac:dyDescent="0.2">
      <c r="A24" s="423">
        <v>13</v>
      </c>
      <c r="B24" s="425" t="str">
        <f t="shared" si="0"/>
        <v>Ferienguthaben Vorjahr</v>
      </c>
      <c r="C24" s="424" t="s">
        <v>69</v>
      </c>
      <c r="D24" s="425" t="str">
        <f t="shared" si="1"/>
        <v>Ferienguthaben Vorjahr</v>
      </c>
      <c r="E24" s="424" t="s">
        <v>224</v>
      </c>
      <c r="F24" s="424" t="str">
        <f t="shared" si="2"/>
        <v>Ferienguthaben Vorjahr</v>
      </c>
    </row>
    <row r="25" spans="1:6" x14ac:dyDescent="0.2">
      <c r="A25" s="423">
        <v>14</v>
      </c>
      <c r="B25" s="425" t="str">
        <f t="shared" si="0"/>
        <v>Ferienguthaben laufendes Jahr</v>
      </c>
      <c r="C25" s="424" t="s">
        <v>74</v>
      </c>
      <c r="D25" s="425" t="str">
        <f t="shared" si="1"/>
        <v>Ferienguthaben laufendes Jahr</v>
      </c>
      <c r="E25" s="424" t="s">
        <v>225</v>
      </c>
      <c r="F25" s="424" t="str">
        <f t="shared" si="2"/>
        <v>Ferienguthaben laufendes Jahr</v>
      </c>
    </row>
    <row r="26" spans="1:6" x14ac:dyDescent="0.2">
      <c r="A26" s="423">
        <v>15</v>
      </c>
      <c r="B26" s="425" t="str">
        <f t="shared" si="0"/>
        <v>Stunden</v>
      </c>
      <c r="C26" s="424" t="s">
        <v>92</v>
      </c>
      <c r="D26" s="425" t="str">
        <f t="shared" si="1"/>
        <v>Stunden</v>
      </c>
      <c r="E26" s="424" t="s">
        <v>229</v>
      </c>
      <c r="F26" s="424" t="str">
        <f t="shared" si="2"/>
        <v>Stunden</v>
      </c>
    </row>
    <row r="27" spans="1:6" x14ac:dyDescent="0.2">
      <c r="A27" s="423">
        <v>16</v>
      </c>
      <c r="B27" s="425" t="str">
        <f t="shared" si="0"/>
        <v>Max. Std / Woche gemäss GAV</v>
      </c>
      <c r="C27" s="424" t="s">
        <v>114</v>
      </c>
      <c r="D27" s="425" t="str">
        <f t="shared" si="1"/>
        <v>Max. Std / Woche gemäss GAV</v>
      </c>
      <c r="E27" s="424" t="s">
        <v>309</v>
      </c>
      <c r="F27" s="424" t="str">
        <f t="shared" si="2"/>
        <v>Max. Std / Woche gemäss GAV</v>
      </c>
    </row>
    <row r="28" spans="1:6" x14ac:dyDescent="0.2">
      <c r="A28" s="423">
        <v>17</v>
      </c>
      <c r="B28" s="425" t="str">
        <f t="shared" si="0"/>
        <v>Std/Tag gemäss GAV</v>
      </c>
      <c r="C28" s="424" t="s">
        <v>19</v>
      </c>
      <c r="D28" s="425" t="str">
        <f t="shared" si="1"/>
        <v>Std/Tag gemäss GAV</v>
      </c>
      <c r="E28" s="424" t="s">
        <v>310</v>
      </c>
      <c r="F28" s="424" t="str">
        <f t="shared" si="2"/>
        <v>Std/Tag gemäss GAV</v>
      </c>
    </row>
    <row r="29" spans="1:6" x14ac:dyDescent="0.2">
      <c r="A29" s="423">
        <v>18</v>
      </c>
      <c r="B29" s="425" t="str">
        <f t="shared" si="0"/>
        <v>Schaltjahr (j/n)</v>
      </c>
      <c r="C29" s="424" t="s">
        <v>162</v>
      </c>
      <c r="D29" s="425" t="str">
        <f t="shared" si="1"/>
        <v>Schaltjahr (j/n)</v>
      </c>
      <c r="E29" s="424" t="s">
        <v>334</v>
      </c>
      <c r="F29" s="424" t="str">
        <f t="shared" si="2"/>
        <v>Schaltjahr (j/n)</v>
      </c>
    </row>
    <row r="30" spans="1:6" x14ac:dyDescent="0.2">
      <c r="A30" s="423">
        <v>19</v>
      </c>
      <c r="B30" s="425" t="str">
        <f t="shared" si="0"/>
        <v>Arbeitstage (Jahr)</v>
      </c>
      <c r="C30" s="424" t="s">
        <v>159</v>
      </c>
      <c r="D30" s="425" t="str">
        <f t="shared" si="1"/>
        <v>Arbeitstage (Jahr)</v>
      </c>
      <c r="E30" s="424" t="s">
        <v>311</v>
      </c>
      <c r="F30" s="424" t="str">
        <f t="shared" si="2"/>
        <v>Arbeitstage (Jahr)</v>
      </c>
    </row>
    <row r="31" spans="1:6" x14ac:dyDescent="0.2">
      <c r="A31" s="423">
        <v>20</v>
      </c>
      <c r="B31" s="425" t="str">
        <f t="shared" si="0"/>
        <v>Jahresbruttosollstunden</v>
      </c>
      <c r="C31" s="424" t="s">
        <v>147</v>
      </c>
      <c r="D31" s="425" t="str">
        <f t="shared" si="1"/>
        <v>Jahresbruttosollstunden</v>
      </c>
      <c r="E31" s="424" t="s">
        <v>312</v>
      </c>
      <c r="F31" s="424" t="str">
        <f t="shared" si="2"/>
        <v>Jahresbruttosollstunden</v>
      </c>
    </row>
    <row r="32" spans="1:6" x14ac:dyDescent="0.2">
      <c r="A32" s="423">
        <v>21</v>
      </c>
      <c r="B32" s="425" t="str">
        <f t="shared" si="0"/>
        <v>Saldo Monat + / -</v>
      </c>
      <c r="C32" s="424" t="s">
        <v>32</v>
      </c>
      <c r="D32" s="425" t="str">
        <f t="shared" si="1"/>
        <v>Saldo Monat + / -</v>
      </c>
      <c r="E32" s="424" t="s">
        <v>230</v>
      </c>
      <c r="F32" s="424" t="str">
        <f t="shared" si="2"/>
        <v>Saldo Monat + / -</v>
      </c>
    </row>
    <row r="33" spans="1:6" x14ac:dyDescent="0.2">
      <c r="A33" s="423">
        <v>22</v>
      </c>
      <c r="B33" s="425" t="str">
        <f t="shared" si="0"/>
        <v xml:space="preserve"> = </v>
      </c>
      <c r="C33" s="424" t="s">
        <v>249</v>
      </c>
      <c r="D33" s="425" t="str">
        <f t="shared" si="1"/>
        <v xml:space="preserve"> = </v>
      </c>
      <c r="E33" s="424" t="s">
        <v>249</v>
      </c>
      <c r="F33" s="424" t="str">
        <f t="shared" si="2"/>
        <v xml:space="preserve"> = </v>
      </c>
    </row>
    <row r="34" spans="1:6" x14ac:dyDescent="0.2">
      <c r="A34" s="423">
        <v>23</v>
      </c>
      <c r="B34" s="425" t="str">
        <f t="shared" si="0"/>
        <v>Gelbe Felder müssen ausgefüllt werden (die übrigen werden automatisch berechnet)</v>
      </c>
      <c r="C34" s="424" t="s">
        <v>4</v>
      </c>
      <c r="D34" s="425" t="str">
        <f t="shared" si="1"/>
        <v>Gelbe Felder müssen ausgefüllt werden (die übrigen werden automatisch berechnet)</v>
      </c>
      <c r="E34" s="424" t="s">
        <v>250</v>
      </c>
      <c r="F34" s="424" t="str">
        <f t="shared" si="2"/>
        <v>Gelbe Felder müssen ausgefüllt werden (die übrigen werden automatisch berechnet)</v>
      </c>
    </row>
    <row r="35" spans="1:6" x14ac:dyDescent="0.2">
      <c r="A35" s="423">
        <v>24</v>
      </c>
      <c r="B35" s="425" t="str">
        <f t="shared" si="0"/>
        <v>Tag</v>
      </c>
      <c r="C35" s="424" t="s">
        <v>5</v>
      </c>
      <c r="D35" s="425" t="str">
        <f t="shared" si="1"/>
        <v>Tag</v>
      </c>
      <c r="E35" s="424" t="s">
        <v>232</v>
      </c>
      <c r="F35" s="424" t="str">
        <f t="shared" si="2"/>
        <v>Tag</v>
      </c>
    </row>
    <row r="36" spans="1:6" x14ac:dyDescent="0.2">
      <c r="A36" s="423">
        <v>25</v>
      </c>
      <c r="B36" s="425" t="str">
        <f t="shared" si="0"/>
        <v>Kalenderwoche</v>
      </c>
      <c r="C36" s="424" t="s">
        <v>143</v>
      </c>
      <c r="D36" s="425" t="str">
        <f t="shared" si="1"/>
        <v>Kalenderwoche</v>
      </c>
      <c r="E36" s="424" t="s">
        <v>313</v>
      </c>
      <c r="F36" s="424" t="str">
        <f t="shared" si="2"/>
        <v>Kalenderwoche</v>
      </c>
    </row>
    <row r="37" spans="1:6" x14ac:dyDescent="0.2">
      <c r="A37" s="423">
        <v>26</v>
      </c>
      <c r="B37" s="425" t="str">
        <f t="shared" si="0"/>
        <v>Sollstunden</v>
      </c>
      <c r="C37" s="424" t="s">
        <v>57</v>
      </c>
      <c r="D37" s="425" t="str">
        <f t="shared" si="1"/>
        <v>Sollstunden</v>
      </c>
      <c r="E37" s="424" t="s">
        <v>233</v>
      </c>
      <c r="F37" s="424" t="str">
        <f t="shared" si="2"/>
        <v>Sollstunden</v>
      </c>
    </row>
    <row r="38" spans="1:6" x14ac:dyDescent="0.2">
      <c r="A38" s="423">
        <v>27</v>
      </c>
      <c r="B38" s="425" t="str">
        <f t="shared" si="0"/>
        <v>Absenz in Std</v>
      </c>
      <c r="C38" s="424" t="s">
        <v>33</v>
      </c>
      <c r="D38" s="425" t="str">
        <f t="shared" si="1"/>
        <v>Absenz in Std</v>
      </c>
      <c r="E38" s="424" t="s">
        <v>234</v>
      </c>
      <c r="F38" s="424" t="str">
        <f t="shared" si="2"/>
        <v>Absenz in Std</v>
      </c>
    </row>
    <row r="39" spans="1:6" x14ac:dyDescent="0.2">
      <c r="A39" s="423">
        <v>28</v>
      </c>
      <c r="B39" s="425" t="str">
        <f t="shared" si="0"/>
        <v>Code</v>
      </c>
      <c r="C39" s="424" t="s">
        <v>55</v>
      </c>
      <c r="D39" s="425" t="str">
        <f t="shared" si="1"/>
        <v>Code</v>
      </c>
      <c r="E39" s="424" t="s">
        <v>55</v>
      </c>
      <c r="F39" s="424" t="str">
        <f t="shared" si="2"/>
        <v>Code</v>
      </c>
    </row>
    <row r="40" spans="1:6" x14ac:dyDescent="0.2">
      <c r="A40" s="423">
        <v>29</v>
      </c>
      <c r="B40" s="425" t="str">
        <f t="shared" si="0"/>
        <v>00.00-06.00h</v>
      </c>
      <c r="C40" s="425" t="s">
        <v>35</v>
      </c>
      <c r="D40" s="425" t="str">
        <f t="shared" si="1"/>
        <v>00.00-06.00h</v>
      </c>
      <c r="E40" s="424" t="s">
        <v>235</v>
      </c>
      <c r="F40" s="425" t="s">
        <v>506</v>
      </c>
    </row>
    <row r="41" spans="1:6" x14ac:dyDescent="0.2">
      <c r="A41" s="423">
        <v>30</v>
      </c>
      <c r="B41" s="425" t="str">
        <f t="shared" si="0"/>
        <v>06.00-20.00h</v>
      </c>
      <c r="C41" s="425" t="s">
        <v>58</v>
      </c>
      <c r="D41" s="425" t="str">
        <f t="shared" si="1"/>
        <v>06.00-20.00h</v>
      </c>
      <c r="E41" s="424" t="s">
        <v>236</v>
      </c>
      <c r="F41" s="425" t="s">
        <v>507</v>
      </c>
    </row>
    <row r="42" spans="1:6" x14ac:dyDescent="0.2">
      <c r="A42" s="423">
        <v>31</v>
      </c>
      <c r="B42" s="425" t="str">
        <f t="shared" si="0"/>
        <v>20.00-24.00h</v>
      </c>
      <c r="C42" s="425" t="s">
        <v>36</v>
      </c>
      <c r="D42" s="425" t="str">
        <f t="shared" si="1"/>
        <v>20.00-24.00h</v>
      </c>
      <c r="E42" s="424" t="s">
        <v>237</v>
      </c>
      <c r="F42" s="425" t="s">
        <v>508</v>
      </c>
    </row>
    <row r="43" spans="1:6" x14ac:dyDescent="0.2">
      <c r="A43" s="423">
        <v>32</v>
      </c>
      <c r="B43" s="425" t="str">
        <f t="shared" si="0"/>
        <v>Feiertag "ft"</v>
      </c>
      <c r="C43" s="424" t="s">
        <v>212</v>
      </c>
      <c r="D43" s="425" t="str">
        <f t="shared" si="1"/>
        <v>Feiertag "ft"</v>
      </c>
      <c r="E43" s="424" t="s">
        <v>257</v>
      </c>
      <c r="F43" s="425" t="s">
        <v>509</v>
      </c>
    </row>
    <row r="44" spans="1:6" x14ac:dyDescent="0.2">
      <c r="A44" s="423">
        <v>33</v>
      </c>
      <c r="B44" s="425" t="str">
        <f t="shared" si="0"/>
        <v>Gutschrift "ft"</v>
      </c>
      <c r="C44" s="424" t="s">
        <v>90</v>
      </c>
      <c r="D44" s="425" t="str">
        <f t="shared" si="1"/>
        <v>Gutschrift "ft"</v>
      </c>
      <c r="E44" s="424" t="s">
        <v>258</v>
      </c>
      <c r="F44" s="425" t="s">
        <v>510</v>
      </c>
    </row>
    <row r="45" spans="1:6" x14ac:dyDescent="0.2">
      <c r="A45" s="423">
        <v>34</v>
      </c>
      <c r="B45" s="425" t="str">
        <f t="shared" si="0"/>
        <v>Tagestotal</v>
      </c>
      <c r="C45" s="424" t="s">
        <v>161</v>
      </c>
      <c r="D45" s="425" t="str">
        <f t="shared" si="1"/>
        <v>Tagestotal</v>
      </c>
      <c r="E45" s="424" t="s">
        <v>314</v>
      </c>
      <c r="F45" s="425" t="s">
        <v>511</v>
      </c>
    </row>
    <row r="46" spans="1:6" x14ac:dyDescent="0.2">
      <c r="A46" s="423">
        <v>35</v>
      </c>
      <c r="B46" s="425" t="str">
        <f t="shared" si="0"/>
        <v>.</v>
      </c>
      <c r="C46" s="424" t="s">
        <v>185</v>
      </c>
      <c r="D46" s="425" t="str">
        <f t="shared" si="1"/>
        <v>.</v>
      </c>
      <c r="E46" s="424" t="s">
        <v>185</v>
      </c>
      <c r="F46" s="425" t="s">
        <v>185</v>
      </c>
    </row>
    <row r="47" spans="1:6" x14ac:dyDescent="0.2">
      <c r="A47" s="423">
        <v>36</v>
      </c>
      <c r="B47" s="425" t="str">
        <f t="shared" si="0"/>
        <v>.</v>
      </c>
      <c r="C47" s="424" t="s">
        <v>185</v>
      </c>
      <c r="D47" s="425" t="str">
        <f t="shared" si="1"/>
        <v>.</v>
      </c>
      <c r="E47" s="424" t="s">
        <v>185</v>
      </c>
      <c r="F47" s="425" t="s">
        <v>185</v>
      </c>
    </row>
    <row r="48" spans="1:6" x14ac:dyDescent="0.2">
      <c r="A48" s="423">
        <v>37</v>
      </c>
      <c r="B48" s="425" t="str">
        <f t="shared" si="0"/>
        <v>Monatsübergang</v>
      </c>
      <c r="C48" s="424" t="s">
        <v>163</v>
      </c>
      <c r="D48" s="425" t="str">
        <f t="shared" si="1"/>
        <v>Monatsübergang</v>
      </c>
      <c r="E48" s="424" t="s">
        <v>315</v>
      </c>
      <c r="F48" s="425" t="s">
        <v>512</v>
      </c>
    </row>
    <row r="49" spans="1:6" x14ac:dyDescent="0.2">
      <c r="A49" s="423">
        <v>38</v>
      </c>
      <c r="B49" s="425" t="str">
        <f t="shared" si="0"/>
        <v>Wochentotal</v>
      </c>
      <c r="C49" s="424" t="s">
        <v>6</v>
      </c>
      <c r="D49" s="425" t="str">
        <f t="shared" si="1"/>
        <v>Wochentotal</v>
      </c>
      <c r="E49" s="424" t="s">
        <v>263</v>
      </c>
      <c r="F49" s="425" t="s">
        <v>513</v>
      </c>
    </row>
    <row r="50" spans="1:6" x14ac:dyDescent="0.2">
      <c r="A50" s="423">
        <v>39</v>
      </c>
      <c r="B50" s="425" t="str">
        <f t="shared" si="0"/>
        <v>Zeitzuschlag 1)</v>
      </c>
      <c r="C50" s="424" t="s">
        <v>213</v>
      </c>
      <c r="D50" s="425" t="str">
        <f t="shared" si="1"/>
        <v>Zeitzuschlag 1)</v>
      </c>
      <c r="E50" s="424" t="s">
        <v>259</v>
      </c>
      <c r="F50" s="425" t="s">
        <v>514</v>
      </c>
    </row>
    <row r="51" spans="1:6" x14ac:dyDescent="0.2">
      <c r="A51" s="423">
        <v>40</v>
      </c>
      <c r="B51" s="425" t="str">
        <f t="shared" si="0"/>
        <v>Zeitzuschlag 2)</v>
      </c>
      <c r="C51" s="424" t="s">
        <v>214</v>
      </c>
      <c r="D51" s="425" t="str">
        <f t="shared" si="1"/>
        <v>Zeitzuschlag 2)</v>
      </c>
      <c r="E51" s="424" t="s">
        <v>260</v>
      </c>
      <c r="F51" s="425" t="s">
        <v>515</v>
      </c>
    </row>
    <row r="52" spans="1:6" x14ac:dyDescent="0.2">
      <c r="A52" s="423">
        <v>41</v>
      </c>
      <c r="B52" s="425" t="str">
        <f t="shared" si="0"/>
        <v>Zeitzuschlag 3)</v>
      </c>
      <c r="C52" s="424" t="s">
        <v>215</v>
      </c>
      <c r="D52" s="425" t="str">
        <f t="shared" si="1"/>
        <v>Zeitzuschlag 3)</v>
      </c>
      <c r="E52" s="424" t="s">
        <v>261</v>
      </c>
      <c r="F52" s="425" t="s">
        <v>516</v>
      </c>
    </row>
    <row r="53" spans="1:6" x14ac:dyDescent="0.2">
      <c r="A53" s="423">
        <v>42</v>
      </c>
      <c r="B53" s="425" t="str">
        <f t="shared" si="0"/>
        <v>Sonntag Tag</v>
      </c>
      <c r="C53" s="424" t="s">
        <v>51</v>
      </c>
      <c r="D53" s="425" t="str">
        <f t="shared" si="1"/>
        <v>Sonntag Tag</v>
      </c>
      <c r="E53" s="424" t="s">
        <v>317</v>
      </c>
      <c r="F53" s="425" t="s">
        <v>517</v>
      </c>
    </row>
    <row r="54" spans="1:6" x14ac:dyDescent="0.2">
      <c r="A54" s="423">
        <v>43</v>
      </c>
      <c r="B54" s="425" t="str">
        <f t="shared" si="0"/>
        <v>Sonntag Nacht</v>
      </c>
      <c r="C54" s="424" t="s">
        <v>50</v>
      </c>
      <c r="D54" s="425" t="str">
        <f t="shared" si="1"/>
        <v>Sonntag Nacht</v>
      </c>
      <c r="E54" s="424" t="s">
        <v>316</v>
      </c>
      <c r="F54" s="425" t="s">
        <v>518</v>
      </c>
    </row>
    <row r="55" spans="1:6" x14ac:dyDescent="0.2">
      <c r="A55" s="423">
        <v>44</v>
      </c>
      <c r="B55" s="425" t="str">
        <f t="shared" si="0"/>
        <v>ft-Tazuschlag</v>
      </c>
      <c r="C55" s="424" t="s">
        <v>64</v>
      </c>
      <c r="D55" s="425" t="str">
        <f t="shared" si="1"/>
        <v>ft-Tazuschlag</v>
      </c>
      <c r="E55" s="424" t="s">
        <v>318</v>
      </c>
      <c r="F55" s="425" t="s">
        <v>519</v>
      </c>
    </row>
    <row r="56" spans="1:6" x14ac:dyDescent="0.2">
      <c r="A56" s="423">
        <v>45</v>
      </c>
      <c r="B56" s="425" t="str">
        <f t="shared" si="0"/>
        <v>ft-Nazuschlag</v>
      </c>
      <c r="C56" s="424" t="s">
        <v>63</v>
      </c>
      <c r="D56" s="425" t="str">
        <f t="shared" si="1"/>
        <v>ft-Nazuschlag</v>
      </c>
      <c r="E56" s="424" t="s">
        <v>319</v>
      </c>
      <c r="F56" s="425" t="s">
        <v>520</v>
      </c>
    </row>
    <row r="57" spans="1:6" x14ac:dyDescent="0.2">
      <c r="A57" s="423">
        <v>46</v>
      </c>
      <c r="B57" s="425" t="str">
        <f t="shared" si="0"/>
        <v>Zuschlag  blind (Wochentotal)</v>
      </c>
      <c r="C57" s="424" t="s">
        <v>160</v>
      </c>
      <c r="D57" s="425" t="str">
        <f t="shared" si="1"/>
        <v>Zuschlag  blind (Wochentotal)</v>
      </c>
      <c r="E57" s="424" t="s">
        <v>373</v>
      </c>
      <c r="F57" s="425" t="s">
        <v>521</v>
      </c>
    </row>
    <row r="58" spans="1:6" x14ac:dyDescent="0.2">
      <c r="A58" s="423">
        <v>47</v>
      </c>
      <c r="B58" s="425" t="str">
        <f t="shared" si="0"/>
        <v>1)   25% Zeitzuschlag für Überschreitung Wochentotal</v>
      </c>
      <c r="C58" s="424" t="s">
        <v>262</v>
      </c>
      <c r="D58" s="425" t="str">
        <f t="shared" si="1"/>
        <v>1)   25% Zeitzuschlag für Überschreitung Wochentotal</v>
      </c>
      <c r="E58" s="424" t="s">
        <v>374</v>
      </c>
      <c r="F58" s="425" t="s">
        <v>523</v>
      </c>
    </row>
    <row r="59" spans="1:6" x14ac:dyDescent="0.2">
      <c r="A59" s="423">
        <v>48</v>
      </c>
      <c r="B59" s="425" t="str">
        <f t="shared" si="0"/>
        <v>2) 100% Zeitzuschlag für Nachtarbeit</v>
      </c>
      <c r="C59" s="424" t="s">
        <v>59</v>
      </c>
      <c r="D59" s="425" t="str">
        <f t="shared" si="1"/>
        <v>2) 100% Zeitzuschlag für Nachtarbeit</v>
      </c>
      <c r="E59" s="424" t="s">
        <v>264</v>
      </c>
      <c r="F59" s="425" t="s">
        <v>522</v>
      </c>
    </row>
    <row r="60" spans="1:6" x14ac:dyDescent="0.2">
      <c r="A60" s="423">
        <v>49</v>
      </c>
      <c r="B60" s="425" t="str">
        <f t="shared" si="0"/>
        <v>3) 100% Zeitzuschlag für Sonn- und Feiertagsarbeit</v>
      </c>
      <c r="C60" s="424" t="s">
        <v>67</v>
      </c>
      <c r="D60" s="425" t="str">
        <f t="shared" si="1"/>
        <v>3) 100% Zeitzuschlag für Sonn- und Feiertagsarbeit</v>
      </c>
      <c r="E60" s="424" t="s">
        <v>265</v>
      </c>
      <c r="F60" s="425" t="s">
        <v>524</v>
      </c>
    </row>
    <row r="61" spans="1:6" x14ac:dyDescent="0.2">
      <c r="A61" s="423">
        <v>50</v>
      </c>
      <c r="B61" s="425" t="str">
        <f t="shared" si="0"/>
        <v>Eingabe der ausbezahlten Stunden Vorjahressaldo</v>
      </c>
      <c r="C61" s="424" t="s">
        <v>93</v>
      </c>
      <c r="D61" s="425" t="str">
        <f t="shared" si="1"/>
        <v>Eingabe der ausbezahlten Stunden Vorjahressaldo</v>
      </c>
      <c r="E61" s="424" t="s">
        <v>266</v>
      </c>
      <c r="F61" s="425" t="str">
        <f>C61</f>
        <v>Eingabe der ausbezahlten Stunden Vorjahressaldo</v>
      </c>
    </row>
    <row r="62" spans="1:6" x14ac:dyDescent="0.2">
      <c r="A62" s="423">
        <v>51</v>
      </c>
      <c r="B62" s="425" t="str">
        <f t="shared" si="0"/>
        <v>Eingabe der ausbezahlten Stunden laufendes Jahr (Überstunden)</v>
      </c>
      <c r="C62" s="424" t="s">
        <v>94</v>
      </c>
      <c r="D62" s="425" t="str">
        <f t="shared" si="1"/>
        <v>Eingabe der ausbezahlten Stunden laufendes Jahr (Überstunden)</v>
      </c>
      <c r="E62" s="424" t="s">
        <v>267</v>
      </c>
      <c r="F62" s="425" t="str">
        <f t="shared" ref="F62:F103" si="3">C62</f>
        <v>Eingabe der ausbezahlten Stunden laufendes Jahr (Überstunden)</v>
      </c>
    </row>
    <row r="63" spans="1:6" x14ac:dyDescent="0.2">
      <c r="A63" s="423">
        <v>52</v>
      </c>
      <c r="B63" s="425" t="str">
        <f t="shared" si="0"/>
        <v>Tage</v>
      </c>
      <c r="C63" s="424" t="s">
        <v>255</v>
      </c>
      <c r="D63" s="425" t="str">
        <f t="shared" si="1"/>
        <v>Tage</v>
      </c>
      <c r="E63" s="424" t="s">
        <v>256</v>
      </c>
      <c r="F63" s="425" t="str">
        <f t="shared" si="3"/>
        <v>Tage</v>
      </c>
    </row>
    <row r="64" spans="1:6" x14ac:dyDescent="0.2">
      <c r="A64" s="423">
        <v>53</v>
      </c>
      <c r="B64" s="425" t="str">
        <f t="shared" si="0"/>
        <v>Druckvorschau aufheben</v>
      </c>
      <c r="C64" s="424" t="s">
        <v>248</v>
      </c>
      <c r="D64" s="425" t="str">
        <f t="shared" si="1"/>
        <v>Druckvorschau aufheben</v>
      </c>
      <c r="E64" s="424" t="s">
        <v>247</v>
      </c>
      <c r="F64" s="425" t="str">
        <f t="shared" si="3"/>
        <v>Druckvorschau aufheben</v>
      </c>
    </row>
    <row r="65" spans="1:6" x14ac:dyDescent="0.2">
      <c r="A65" s="423">
        <v>54</v>
      </c>
      <c r="B65" s="425" t="str">
        <f t="shared" si="0"/>
        <v>Januar</v>
      </c>
      <c r="C65" s="424" t="s">
        <v>190</v>
      </c>
      <c r="D65" s="425" t="s">
        <v>379</v>
      </c>
      <c r="E65" s="424" t="s">
        <v>203</v>
      </c>
      <c r="F65" s="425" t="s">
        <v>525</v>
      </c>
    </row>
    <row r="66" spans="1:6" x14ac:dyDescent="0.2">
      <c r="A66" s="423">
        <v>55</v>
      </c>
      <c r="B66" s="425" t="str">
        <f t="shared" si="0"/>
        <v>Februar</v>
      </c>
      <c r="C66" s="424" t="s">
        <v>191</v>
      </c>
      <c r="D66" s="425" t="s">
        <v>380</v>
      </c>
      <c r="E66" s="424" t="s">
        <v>204</v>
      </c>
      <c r="F66" s="425" t="s">
        <v>526</v>
      </c>
    </row>
    <row r="67" spans="1:6" x14ac:dyDescent="0.2">
      <c r="A67" s="423">
        <v>56</v>
      </c>
      <c r="B67" s="425" t="str">
        <f t="shared" si="0"/>
        <v>März</v>
      </c>
      <c r="C67" s="424" t="s">
        <v>192</v>
      </c>
      <c r="D67" s="425" t="s">
        <v>381</v>
      </c>
      <c r="E67" s="424" t="s">
        <v>205</v>
      </c>
      <c r="F67" s="425" t="s">
        <v>527</v>
      </c>
    </row>
    <row r="68" spans="1:6" x14ac:dyDescent="0.2">
      <c r="A68" s="423">
        <v>57</v>
      </c>
      <c r="B68" s="425" t="str">
        <f t="shared" si="0"/>
        <v>April</v>
      </c>
      <c r="C68" s="424" t="s">
        <v>193</v>
      </c>
      <c r="D68" s="425" t="s">
        <v>193</v>
      </c>
      <c r="E68" s="424" t="s">
        <v>193</v>
      </c>
      <c r="F68" s="425" t="s">
        <v>528</v>
      </c>
    </row>
    <row r="69" spans="1:6" x14ac:dyDescent="0.2">
      <c r="A69" s="423">
        <v>58</v>
      </c>
      <c r="B69" s="425" t="str">
        <f t="shared" si="0"/>
        <v>Mai</v>
      </c>
      <c r="C69" s="424" t="s">
        <v>24</v>
      </c>
      <c r="D69" s="425" t="s">
        <v>342</v>
      </c>
      <c r="E69" s="424" t="s">
        <v>24</v>
      </c>
      <c r="F69" s="425" t="s">
        <v>529</v>
      </c>
    </row>
    <row r="70" spans="1:6" x14ac:dyDescent="0.2">
      <c r="A70" s="423">
        <v>59</v>
      </c>
      <c r="B70" s="425" t="str">
        <f t="shared" si="0"/>
        <v>Juni</v>
      </c>
      <c r="C70" s="424" t="s">
        <v>194</v>
      </c>
      <c r="D70" s="425" t="s">
        <v>382</v>
      </c>
      <c r="E70" s="424" t="s">
        <v>240</v>
      </c>
      <c r="F70" s="425" t="s">
        <v>530</v>
      </c>
    </row>
    <row r="71" spans="1:6" x14ac:dyDescent="0.2">
      <c r="A71" s="423">
        <v>60</v>
      </c>
      <c r="B71" s="425" t="str">
        <f t="shared" si="0"/>
        <v>Juli</v>
      </c>
      <c r="C71" s="424" t="s">
        <v>195</v>
      </c>
      <c r="D71" s="425" t="s">
        <v>383</v>
      </c>
      <c r="E71" s="424" t="s">
        <v>241</v>
      </c>
      <c r="F71" s="425" t="s">
        <v>531</v>
      </c>
    </row>
    <row r="72" spans="1:6" x14ac:dyDescent="0.2">
      <c r="A72" s="423">
        <v>61</v>
      </c>
      <c r="B72" s="425" t="str">
        <f t="shared" si="0"/>
        <v>August</v>
      </c>
      <c r="C72" s="424" t="s">
        <v>196</v>
      </c>
      <c r="D72" s="425" t="s">
        <v>196</v>
      </c>
      <c r="E72" s="424" t="s">
        <v>242</v>
      </c>
      <c r="F72" s="425" t="s">
        <v>532</v>
      </c>
    </row>
    <row r="73" spans="1:6" x14ac:dyDescent="0.2">
      <c r="A73" s="423">
        <v>62</v>
      </c>
      <c r="B73" s="425" t="str">
        <f t="shared" si="0"/>
        <v>September</v>
      </c>
      <c r="C73" s="424" t="s">
        <v>197</v>
      </c>
      <c r="D73" s="425" t="s">
        <v>197</v>
      </c>
      <c r="E73" s="424" t="s">
        <v>243</v>
      </c>
      <c r="F73" s="425" t="s">
        <v>533</v>
      </c>
    </row>
    <row r="74" spans="1:6" x14ac:dyDescent="0.2">
      <c r="A74" s="423">
        <v>63</v>
      </c>
      <c r="B74" s="425" t="str">
        <f t="shared" si="0"/>
        <v>Oktober</v>
      </c>
      <c r="C74" s="424" t="s">
        <v>198</v>
      </c>
      <c r="D74" s="425" t="s">
        <v>384</v>
      </c>
      <c r="E74" s="424" t="s">
        <v>244</v>
      </c>
      <c r="F74" s="425" t="s">
        <v>534</v>
      </c>
    </row>
    <row r="75" spans="1:6" x14ac:dyDescent="0.2">
      <c r="A75" s="423">
        <v>64</v>
      </c>
      <c r="B75" s="425" t="str">
        <f t="shared" si="0"/>
        <v>November</v>
      </c>
      <c r="C75" s="424" t="s">
        <v>199</v>
      </c>
      <c r="D75" s="425" t="s">
        <v>199</v>
      </c>
      <c r="E75" s="424" t="s">
        <v>245</v>
      </c>
      <c r="F75" s="425" t="s">
        <v>245</v>
      </c>
    </row>
    <row r="76" spans="1:6" x14ac:dyDescent="0.2">
      <c r="A76" s="423">
        <v>65</v>
      </c>
      <c r="B76" s="425" t="str">
        <f t="shared" si="0"/>
        <v>Dezember</v>
      </c>
      <c r="C76" s="424" t="s">
        <v>200</v>
      </c>
      <c r="D76" s="425" t="s">
        <v>385</v>
      </c>
      <c r="E76" s="424" t="s">
        <v>246</v>
      </c>
      <c r="F76" s="425" t="s">
        <v>535</v>
      </c>
    </row>
    <row r="77" spans="1:6" x14ac:dyDescent="0.2">
      <c r="A77" s="423">
        <v>66</v>
      </c>
      <c r="B77" s="425" t="str">
        <f t="shared" ref="B77:B140" si="4">HLOOKUP($B$3,$C$12:$F$506,A77,FALSE)</f>
        <v>Jan</v>
      </c>
      <c r="C77" s="424" t="s">
        <v>20</v>
      </c>
      <c r="D77" s="424" t="s">
        <v>20</v>
      </c>
      <c r="E77" s="424" t="s">
        <v>20</v>
      </c>
      <c r="F77" s="425" t="s">
        <v>536</v>
      </c>
    </row>
    <row r="78" spans="1:6" x14ac:dyDescent="0.2">
      <c r="A78" s="423">
        <v>67</v>
      </c>
      <c r="B78" s="425" t="str">
        <f t="shared" si="4"/>
        <v>Feb</v>
      </c>
      <c r="C78" s="424" t="s">
        <v>21</v>
      </c>
      <c r="D78" s="424" t="s">
        <v>21</v>
      </c>
      <c r="E78" s="424" t="s">
        <v>339</v>
      </c>
      <c r="F78" s="425" t="s">
        <v>21</v>
      </c>
    </row>
    <row r="79" spans="1:6" x14ac:dyDescent="0.2">
      <c r="A79" s="423">
        <v>68</v>
      </c>
      <c r="B79" s="425" t="str">
        <f t="shared" si="4"/>
        <v>Mrz</v>
      </c>
      <c r="C79" s="424" t="s">
        <v>22</v>
      </c>
      <c r="D79" s="424" t="s">
        <v>336</v>
      </c>
      <c r="E79" s="424" t="s">
        <v>336</v>
      </c>
      <c r="F79" s="425" t="s">
        <v>336</v>
      </c>
    </row>
    <row r="80" spans="1:6" x14ac:dyDescent="0.2">
      <c r="A80" s="423">
        <v>69</v>
      </c>
      <c r="B80" s="425" t="str">
        <f t="shared" si="4"/>
        <v>Apr</v>
      </c>
      <c r="C80" s="424" t="s">
        <v>23</v>
      </c>
      <c r="D80" s="424" t="s">
        <v>23</v>
      </c>
      <c r="E80" s="424" t="s">
        <v>337</v>
      </c>
      <c r="F80" s="425" t="s">
        <v>23</v>
      </c>
    </row>
    <row r="81" spans="1:6" x14ac:dyDescent="0.2">
      <c r="A81" s="423">
        <v>70</v>
      </c>
      <c r="B81" s="425" t="str">
        <f t="shared" si="4"/>
        <v>Mai</v>
      </c>
      <c r="C81" s="424" t="s">
        <v>24</v>
      </c>
      <c r="D81" s="424" t="s">
        <v>342</v>
      </c>
      <c r="E81" s="424" t="s">
        <v>24</v>
      </c>
      <c r="F81" s="425" t="s">
        <v>537</v>
      </c>
    </row>
    <row r="82" spans="1:6" x14ac:dyDescent="0.2">
      <c r="A82" s="423">
        <v>71</v>
      </c>
      <c r="B82" s="425" t="str">
        <f t="shared" si="4"/>
        <v>Jun</v>
      </c>
      <c r="C82" s="424" t="s">
        <v>25</v>
      </c>
      <c r="D82" s="424" t="s">
        <v>25</v>
      </c>
      <c r="E82" s="424" t="s">
        <v>25</v>
      </c>
      <c r="F82" s="425" t="s">
        <v>538</v>
      </c>
    </row>
    <row r="83" spans="1:6" x14ac:dyDescent="0.2">
      <c r="A83" s="423">
        <v>72</v>
      </c>
      <c r="B83" s="425" t="str">
        <f t="shared" si="4"/>
        <v>Jul</v>
      </c>
      <c r="C83" s="424" t="s">
        <v>26</v>
      </c>
      <c r="D83" s="424" t="s">
        <v>26</v>
      </c>
      <c r="E83" s="424" t="s">
        <v>26</v>
      </c>
      <c r="F83" s="425" t="s">
        <v>539</v>
      </c>
    </row>
    <row r="84" spans="1:6" x14ac:dyDescent="0.2">
      <c r="A84" s="423">
        <v>73</v>
      </c>
      <c r="B84" s="425" t="str">
        <f t="shared" si="4"/>
        <v>Aug</v>
      </c>
      <c r="C84" s="424" t="s">
        <v>27</v>
      </c>
      <c r="D84" s="424" t="s">
        <v>27</v>
      </c>
      <c r="E84" s="424" t="s">
        <v>338</v>
      </c>
      <c r="F84" s="425" t="s">
        <v>540</v>
      </c>
    </row>
    <row r="85" spans="1:6" x14ac:dyDescent="0.2">
      <c r="A85" s="423">
        <v>74</v>
      </c>
      <c r="B85" s="425" t="str">
        <f t="shared" si="4"/>
        <v>Sep</v>
      </c>
      <c r="C85" s="424" t="s">
        <v>28</v>
      </c>
      <c r="D85" s="424" t="s">
        <v>28</v>
      </c>
      <c r="E85" s="424" t="s">
        <v>28</v>
      </c>
      <c r="F85" s="425" t="s">
        <v>541</v>
      </c>
    </row>
    <row r="86" spans="1:6" x14ac:dyDescent="0.2">
      <c r="A86" s="423">
        <v>75</v>
      </c>
      <c r="B86" s="425" t="str">
        <f t="shared" si="4"/>
        <v>Okt</v>
      </c>
      <c r="C86" s="424" t="s">
        <v>29</v>
      </c>
      <c r="D86" s="424" t="s">
        <v>340</v>
      </c>
      <c r="E86" s="424" t="s">
        <v>340</v>
      </c>
      <c r="F86" s="425" t="s">
        <v>542</v>
      </c>
    </row>
    <row r="87" spans="1:6" x14ac:dyDescent="0.2">
      <c r="A87" s="423">
        <v>76</v>
      </c>
      <c r="B87" s="425" t="str">
        <f t="shared" si="4"/>
        <v>Nov</v>
      </c>
      <c r="C87" s="424" t="s">
        <v>30</v>
      </c>
      <c r="D87" s="424" t="s">
        <v>30</v>
      </c>
      <c r="E87" s="424" t="s">
        <v>30</v>
      </c>
      <c r="F87" s="425" t="s">
        <v>30</v>
      </c>
    </row>
    <row r="88" spans="1:6" x14ac:dyDescent="0.2">
      <c r="A88" s="423">
        <v>77</v>
      </c>
      <c r="B88" s="425" t="str">
        <f t="shared" si="4"/>
        <v>Dez</v>
      </c>
      <c r="C88" s="424" t="s">
        <v>31</v>
      </c>
      <c r="D88" s="424" t="s">
        <v>343</v>
      </c>
      <c r="E88" s="424" t="s">
        <v>341</v>
      </c>
      <c r="F88" s="425" t="s">
        <v>543</v>
      </c>
    </row>
    <row r="89" spans="1:6" x14ac:dyDescent="0.2">
      <c r="A89" s="423">
        <v>78</v>
      </c>
      <c r="B89" s="425" t="str">
        <f t="shared" si="4"/>
        <v>im Januar</v>
      </c>
      <c r="C89" s="424" t="s">
        <v>3</v>
      </c>
      <c r="D89" s="425" t="s">
        <v>465</v>
      </c>
      <c r="E89" s="424" t="s">
        <v>320</v>
      </c>
      <c r="F89" s="425" t="s">
        <v>544</v>
      </c>
    </row>
    <row r="90" spans="1:6" x14ac:dyDescent="0.2">
      <c r="A90" s="423">
        <v>79</v>
      </c>
      <c r="B90" s="425" t="str">
        <f t="shared" si="4"/>
        <v>im Februar</v>
      </c>
      <c r="C90" s="424" t="s">
        <v>8</v>
      </c>
      <c r="D90" s="425" t="s">
        <v>466</v>
      </c>
      <c r="E90" s="424" t="s">
        <v>321</v>
      </c>
      <c r="F90" s="425" t="s">
        <v>545</v>
      </c>
    </row>
    <row r="91" spans="1:6" x14ac:dyDescent="0.2">
      <c r="A91" s="423">
        <v>80</v>
      </c>
      <c r="B91" s="425" t="str">
        <f t="shared" si="4"/>
        <v>im März</v>
      </c>
      <c r="C91" s="424" t="s">
        <v>9</v>
      </c>
      <c r="D91" s="425" t="s">
        <v>467</v>
      </c>
      <c r="E91" s="424" t="s">
        <v>322</v>
      </c>
      <c r="F91" s="425" t="s">
        <v>546</v>
      </c>
    </row>
    <row r="92" spans="1:6" x14ac:dyDescent="0.2">
      <c r="A92" s="423">
        <v>81</v>
      </c>
      <c r="B92" s="425" t="str">
        <f t="shared" si="4"/>
        <v>im April</v>
      </c>
      <c r="C92" s="424" t="s">
        <v>10</v>
      </c>
      <c r="D92" s="425" t="s">
        <v>468</v>
      </c>
      <c r="E92" s="424" t="s">
        <v>323</v>
      </c>
      <c r="F92" s="425" t="s">
        <v>547</v>
      </c>
    </row>
    <row r="93" spans="1:6" x14ac:dyDescent="0.2">
      <c r="A93" s="423">
        <v>82</v>
      </c>
      <c r="B93" s="425" t="str">
        <f t="shared" si="4"/>
        <v>im Mai</v>
      </c>
      <c r="C93" s="424" t="s">
        <v>11</v>
      </c>
      <c r="D93" s="425" t="s">
        <v>469</v>
      </c>
      <c r="E93" s="424" t="s">
        <v>324</v>
      </c>
      <c r="F93" s="425" t="s">
        <v>548</v>
      </c>
    </row>
    <row r="94" spans="1:6" x14ac:dyDescent="0.2">
      <c r="A94" s="423">
        <v>83</v>
      </c>
      <c r="B94" s="425" t="str">
        <f t="shared" si="4"/>
        <v>im Juni</v>
      </c>
      <c r="C94" s="424" t="s">
        <v>12</v>
      </c>
      <c r="D94" s="425" t="s">
        <v>470</v>
      </c>
      <c r="E94" s="424" t="s">
        <v>325</v>
      </c>
      <c r="F94" s="425" t="s">
        <v>549</v>
      </c>
    </row>
    <row r="95" spans="1:6" x14ac:dyDescent="0.2">
      <c r="A95" s="423">
        <v>84</v>
      </c>
      <c r="B95" s="425" t="str">
        <f t="shared" si="4"/>
        <v>im Juli</v>
      </c>
      <c r="C95" s="424" t="s">
        <v>13</v>
      </c>
      <c r="D95" s="425" t="s">
        <v>471</v>
      </c>
      <c r="E95" s="424" t="s">
        <v>326</v>
      </c>
      <c r="F95" s="425" t="s">
        <v>550</v>
      </c>
    </row>
    <row r="96" spans="1:6" x14ac:dyDescent="0.2">
      <c r="A96" s="423">
        <v>85</v>
      </c>
      <c r="B96" s="425" t="str">
        <f t="shared" si="4"/>
        <v>im August</v>
      </c>
      <c r="C96" s="424" t="s">
        <v>14</v>
      </c>
      <c r="D96" s="425" t="s">
        <v>472</v>
      </c>
      <c r="E96" s="424" t="s">
        <v>327</v>
      </c>
      <c r="F96" s="425" t="s">
        <v>551</v>
      </c>
    </row>
    <row r="97" spans="1:6" x14ac:dyDescent="0.2">
      <c r="A97" s="423">
        <v>86</v>
      </c>
      <c r="B97" s="425" t="str">
        <f t="shared" si="4"/>
        <v>im September</v>
      </c>
      <c r="C97" s="424" t="s">
        <v>15</v>
      </c>
      <c r="D97" s="425" t="s">
        <v>473</v>
      </c>
      <c r="E97" s="424" t="s">
        <v>328</v>
      </c>
      <c r="F97" s="425" t="s">
        <v>552</v>
      </c>
    </row>
    <row r="98" spans="1:6" x14ac:dyDescent="0.2">
      <c r="A98" s="423">
        <v>87</v>
      </c>
      <c r="B98" s="425" t="str">
        <f t="shared" si="4"/>
        <v>im Oktober</v>
      </c>
      <c r="C98" s="424" t="s">
        <v>16</v>
      </c>
      <c r="D98" s="425" t="s">
        <v>474</v>
      </c>
      <c r="E98" s="424" t="s">
        <v>329</v>
      </c>
      <c r="F98" s="425" t="s">
        <v>553</v>
      </c>
    </row>
    <row r="99" spans="1:6" x14ac:dyDescent="0.2">
      <c r="A99" s="423">
        <v>88</v>
      </c>
      <c r="B99" s="425" t="str">
        <f t="shared" si="4"/>
        <v>im November</v>
      </c>
      <c r="C99" s="424" t="s">
        <v>17</v>
      </c>
      <c r="D99" s="425" t="s">
        <v>475</v>
      </c>
      <c r="E99" s="424" t="s">
        <v>330</v>
      </c>
      <c r="F99" s="425" t="s">
        <v>554</v>
      </c>
    </row>
    <row r="100" spans="1:6" x14ac:dyDescent="0.2">
      <c r="A100" s="423">
        <v>89</v>
      </c>
      <c r="B100" s="425" t="str">
        <f t="shared" si="4"/>
        <v>im Dezember</v>
      </c>
      <c r="C100" s="424" t="s">
        <v>18</v>
      </c>
      <c r="D100" s="425" t="s">
        <v>476</v>
      </c>
      <c r="E100" s="424" t="s">
        <v>331</v>
      </c>
      <c r="F100" s="425" t="s">
        <v>555</v>
      </c>
    </row>
    <row r="101" spans="1:6" x14ac:dyDescent="0.2">
      <c r="A101" s="423">
        <v>90</v>
      </c>
      <c r="B101" s="425" t="str">
        <f t="shared" si="4"/>
        <v>Jahr</v>
      </c>
      <c r="C101" s="424" t="s">
        <v>116</v>
      </c>
      <c r="D101" s="425" t="s">
        <v>477</v>
      </c>
      <c r="E101" s="424" t="s">
        <v>268</v>
      </c>
      <c r="F101" s="425" t="s">
        <v>556</v>
      </c>
    </row>
    <row r="102" spans="1:6" x14ac:dyDescent="0.2">
      <c r="A102" s="423">
        <v>91</v>
      </c>
      <c r="B102" s="425" t="str">
        <f t="shared" si="4"/>
        <v>Total</v>
      </c>
      <c r="C102" s="424" t="s">
        <v>34</v>
      </c>
      <c r="D102" s="425" t="s">
        <v>34</v>
      </c>
      <c r="E102" s="424" t="s">
        <v>34</v>
      </c>
      <c r="F102" s="425" t="str">
        <f t="shared" si="3"/>
        <v>Total</v>
      </c>
    </row>
    <row r="103" spans="1:6" x14ac:dyDescent="0.2">
      <c r="A103" s="423">
        <v>92</v>
      </c>
      <c r="B103" s="425" t="str">
        <f t="shared" si="4"/>
        <v>Zusammenstellung</v>
      </c>
      <c r="C103" s="424" t="s">
        <v>117</v>
      </c>
      <c r="D103" s="425" t="s">
        <v>478</v>
      </c>
      <c r="E103" s="424" t="s">
        <v>269</v>
      </c>
      <c r="F103" s="425" t="str">
        <f t="shared" si="3"/>
        <v>Zusammenstellung</v>
      </c>
    </row>
    <row r="104" spans="1:6" x14ac:dyDescent="0.2">
      <c r="A104" s="423">
        <v>93</v>
      </c>
      <c r="B104" s="425" t="str">
        <f t="shared" si="4"/>
        <v>Sollstunden gemäss GAV</v>
      </c>
      <c r="C104" s="424" t="s">
        <v>45</v>
      </c>
      <c r="D104" s="425" t="s">
        <v>479</v>
      </c>
      <c r="E104" s="424" t="s">
        <v>270</v>
      </c>
      <c r="F104" s="425" t="s">
        <v>480</v>
      </c>
    </row>
    <row r="105" spans="1:6" x14ac:dyDescent="0.2">
      <c r="A105" s="423">
        <v>94</v>
      </c>
      <c r="B105" s="425" t="str">
        <f t="shared" si="4"/>
        <v>Produktive Stunden</v>
      </c>
      <c r="C105" s="424" t="s">
        <v>119</v>
      </c>
      <c r="D105" s="425" t="str">
        <f>C105</f>
        <v>Produktive Stunden</v>
      </c>
      <c r="E105" s="424" t="s">
        <v>271</v>
      </c>
      <c r="F105" s="425" t="s">
        <v>481</v>
      </c>
    </row>
    <row r="106" spans="1:6" x14ac:dyDescent="0.2">
      <c r="A106" s="423">
        <v>95</v>
      </c>
      <c r="B106" s="425" t="str">
        <f t="shared" si="4"/>
        <v>06.00 - 20.00 Uhr</v>
      </c>
      <c r="C106" s="424" t="s">
        <v>216</v>
      </c>
      <c r="D106" s="425" t="str">
        <f t="shared" ref="D106:D169" si="5">C106</f>
        <v>06.00 - 20.00 Uhr</v>
      </c>
      <c r="E106" s="424" t="s">
        <v>272</v>
      </c>
      <c r="F106" s="425" t="s">
        <v>482</v>
      </c>
    </row>
    <row r="107" spans="1:6" x14ac:dyDescent="0.2">
      <c r="A107" s="423">
        <v>96</v>
      </c>
      <c r="B107" s="425" t="str">
        <f t="shared" si="4"/>
        <v>Nacht-, Sonn-, Feiertagsarbeit</v>
      </c>
      <c r="C107" s="424" t="s">
        <v>118</v>
      </c>
      <c r="D107" s="425" t="str">
        <f t="shared" si="5"/>
        <v>Nacht-, Sonn-, Feiertagsarbeit</v>
      </c>
      <c r="E107" s="424" t="s">
        <v>273</v>
      </c>
      <c r="F107" s="425" t="s">
        <v>483</v>
      </c>
    </row>
    <row r="108" spans="1:6" x14ac:dyDescent="0.2">
      <c r="A108" s="423">
        <v>97</v>
      </c>
      <c r="B108" s="425" t="str">
        <f t="shared" si="4"/>
        <v>Zeitzuschläge</v>
      </c>
      <c r="C108" s="424" t="s">
        <v>126</v>
      </c>
      <c r="D108" s="425" t="str">
        <f t="shared" si="5"/>
        <v>Zeitzuschläge</v>
      </c>
      <c r="E108" s="424" t="s">
        <v>274</v>
      </c>
      <c r="F108" s="425" t="s">
        <v>484</v>
      </c>
    </row>
    <row r="109" spans="1:6" x14ac:dyDescent="0.2">
      <c r="A109" s="423">
        <v>98</v>
      </c>
      <c r="B109" s="425" t="str">
        <f t="shared" si="4"/>
        <v>aus Wochentotal</v>
      </c>
      <c r="C109" s="424" t="s">
        <v>136</v>
      </c>
      <c r="D109" s="425" t="str">
        <f t="shared" si="5"/>
        <v>aus Wochentotal</v>
      </c>
      <c r="E109" s="424" t="s">
        <v>275</v>
      </c>
      <c r="F109" s="425" t="s">
        <v>485</v>
      </c>
    </row>
    <row r="110" spans="1:6" x14ac:dyDescent="0.2">
      <c r="A110" s="423">
        <v>99</v>
      </c>
      <c r="B110" s="425" t="str">
        <f t="shared" si="4"/>
        <v>aus Nacht-, Sonn-, Feiertagsarbeiten</v>
      </c>
      <c r="C110" s="424" t="s">
        <v>128</v>
      </c>
      <c r="D110" s="425" t="str">
        <f t="shared" si="5"/>
        <v>aus Nacht-, Sonn-, Feiertagsarbeiten</v>
      </c>
      <c r="E110" s="424" t="s">
        <v>273</v>
      </c>
      <c r="F110" s="425" t="s">
        <v>486</v>
      </c>
    </row>
    <row r="111" spans="1:6" x14ac:dyDescent="0.2">
      <c r="A111" s="423">
        <v>100</v>
      </c>
      <c r="B111" s="425" t="str">
        <f t="shared" si="4"/>
        <v>Unproduktive Stunden</v>
      </c>
      <c r="C111" s="424" t="s">
        <v>100</v>
      </c>
      <c r="D111" s="425" t="str">
        <f t="shared" si="5"/>
        <v>Unproduktive Stunden</v>
      </c>
      <c r="E111" s="424" t="s">
        <v>276</v>
      </c>
      <c r="F111" s="425" t="s">
        <v>487</v>
      </c>
    </row>
    <row r="112" spans="1:6" x14ac:dyDescent="0.2">
      <c r="A112" s="423">
        <v>101</v>
      </c>
      <c r="B112" s="425" t="str">
        <f t="shared" si="4"/>
        <v xml:space="preserve">   Absenzen, Kurzabsenzen Art. 11 GAV</v>
      </c>
      <c r="C112" s="424" t="s">
        <v>101</v>
      </c>
      <c r="D112" s="425" t="str">
        <f t="shared" si="5"/>
        <v xml:space="preserve">   Absenzen, Kurzabsenzen Art. 11 GAV</v>
      </c>
      <c r="E112" s="424" t="s">
        <v>345</v>
      </c>
      <c r="F112" s="425" t="s">
        <v>488</v>
      </c>
    </row>
    <row r="113" spans="1:6" x14ac:dyDescent="0.2">
      <c r="A113" s="423">
        <v>102</v>
      </c>
      <c r="B113" s="425" t="str">
        <f t="shared" si="4"/>
        <v>a</v>
      </c>
      <c r="C113" s="424" t="s">
        <v>38</v>
      </c>
      <c r="D113" s="425" t="str">
        <f t="shared" si="5"/>
        <v>a</v>
      </c>
      <c r="E113" s="424" t="s">
        <v>277</v>
      </c>
      <c r="F113" s="425" t="s">
        <v>489</v>
      </c>
    </row>
    <row r="114" spans="1:6" x14ac:dyDescent="0.2">
      <c r="A114" s="423">
        <v>103</v>
      </c>
      <c r="B114" s="425" t="str">
        <f t="shared" si="4"/>
        <v xml:space="preserve">   Ferien Art. 12.1 GAV</v>
      </c>
      <c r="C114" s="424" t="s">
        <v>102</v>
      </c>
      <c r="D114" s="425" t="str">
        <f t="shared" si="5"/>
        <v xml:space="preserve">   Ferien Art. 12.1 GAV</v>
      </c>
      <c r="E114" s="424" t="s">
        <v>353</v>
      </c>
      <c r="F114" s="425" t="s">
        <v>490</v>
      </c>
    </row>
    <row r="115" spans="1:6" x14ac:dyDescent="0.2">
      <c r="A115" s="423">
        <v>104</v>
      </c>
      <c r="B115" s="425" t="str">
        <f t="shared" si="4"/>
        <v>f</v>
      </c>
      <c r="C115" s="424" t="s">
        <v>39</v>
      </c>
      <c r="D115" s="425" t="str">
        <f t="shared" si="5"/>
        <v>f</v>
      </c>
      <c r="E115" s="424" t="s">
        <v>278</v>
      </c>
      <c r="F115" s="425" t="s">
        <v>278</v>
      </c>
    </row>
    <row r="116" spans="1:6" x14ac:dyDescent="0.2">
      <c r="A116" s="423">
        <v>105</v>
      </c>
      <c r="B116" s="425" t="str">
        <f t="shared" si="4"/>
        <v xml:space="preserve">   Feiertage Art. 12.2 GAV</v>
      </c>
      <c r="C116" s="424" t="s">
        <v>103</v>
      </c>
      <c r="D116" s="425" t="str">
        <f t="shared" si="5"/>
        <v xml:space="preserve">   Feiertage Art. 12.2 GAV</v>
      </c>
      <c r="E116" s="424" t="s">
        <v>352</v>
      </c>
      <c r="F116" s="425" t="s">
        <v>491</v>
      </c>
    </row>
    <row r="117" spans="1:6" x14ac:dyDescent="0.2">
      <c r="A117" s="423">
        <v>106</v>
      </c>
      <c r="B117" s="425" t="str">
        <f t="shared" si="4"/>
        <v>zu viele ft !)</v>
      </c>
      <c r="C117" s="424" t="s">
        <v>559</v>
      </c>
      <c r="D117" s="425" t="str">
        <f t="shared" si="5"/>
        <v>zu viele ft !)</v>
      </c>
      <c r="E117" s="424" t="s">
        <v>558</v>
      </c>
      <c r="F117" s="425" t="s">
        <v>492</v>
      </c>
    </row>
    <row r="118" spans="1:6" x14ac:dyDescent="0.2">
      <c r="A118" s="423">
        <v>107</v>
      </c>
      <c r="B118" s="425" t="str">
        <f t="shared" si="4"/>
        <v>ft</v>
      </c>
      <c r="C118" s="424" t="s">
        <v>37</v>
      </c>
      <c r="D118" s="425" t="str">
        <f t="shared" si="5"/>
        <v>ft</v>
      </c>
      <c r="E118" s="424" t="s">
        <v>279</v>
      </c>
      <c r="F118" s="425" t="s">
        <v>493</v>
      </c>
    </row>
    <row r="119" spans="1:6" x14ac:dyDescent="0.2">
      <c r="A119" s="423">
        <v>108</v>
      </c>
      <c r="B119" s="425" t="str">
        <f t="shared" si="4"/>
        <v xml:space="preserve">   Krankheit Art. 13 GAV</v>
      </c>
      <c r="C119" s="424" t="s">
        <v>104</v>
      </c>
      <c r="D119" s="425" t="str">
        <f t="shared" si="5"/>
        <v xml:space="preserve">   Krankheit Art. 13 GAV</v>
      </c>
      <c r="E119" s="424" t="s">
        <v>351</v>
      </c>
      <c r="F119" s="425" t="s">
        <v>494</v>
      </c>
    </row>
    <row r="120" spans="1:6" x14ac:dyDescent="0.2">
      <c r="A120" s="423">
        <v>109</v>
      </c>
      <c r="B120" s="425" t="str">
        <f t="shared" si="4"/>
        <v>k</v>
      </c>
      <c r="C120" s="424" t="s">
        <v>47</v>
      </c>
      <c r="D120" s="425" t="str">
        <f t="shared" si="5"/>
        <v>k</v>
      </c>
      <c r="E120" s="424" t="s">
        <v>280</v>
      </c>
      <c r="F120" s="425" t="s">
        <v>280</v>
      </c>
    </row>
    <row r="121" spans="1:6" x14ac:dyDescent="0.2">
      <c r="A121" s="423">
        <v>110</v>
      </c>
      <c r="B121" s="425" t="str">
        <f t="shared" si="4"/>
        <v xml:space="preserve">   Unfall Art. 14 GAV</v>
      </c>
      <c r="C121" s="424" t="s">
        <v>105</v>
      </c>
      <c r="D121" s="425" t="str">
        <f t="shared" si="5"/>
        <v xml:space="preserve">   Unfall Art. 14 GAV</v>
      </c>
      <c r="E121" s="424" t="s">
        <v>350</v>
      </c>
      <c r="F121" s="425" t="s">
        <v>495</v>
      </c>
    </row>
    <row r="122" spans="1:6" x14ac:dyDescent="0.2">
      <c r="A122" s="423">
        <v>111</v>
      </c>
      <c r="B122" s="425" t="str">
        <f t="shared" si="4"/>
        <v>u</v>
      </c>
      <c r="C122" s="424" t="s">
        <v>42</v>
      </c>
      <c r="D122" s="425" t="str">
        <f t="shared" si="5"/>
        <v>u</v>
      </c>
      <c r="E122" s="424" t="s">
        <v>281</v>
      </c>
      <c r="F122" s="425" t="s">
        <v>496</v>
      </c>
    </row>
    <row r="123" spans="1:6" x14ac:dyDescent="0.2">
      <c r="A123" s="423">
        <v>112</v>
      </c>
      <c r="B123" s="425" t="str">
        <f t="shared" si="4"/>
        <v xml:space="preserve">   Schwangerschaft/Mutterschaft Art. 15 GAV</v>
      </c>
      <c r="C123" s="424" t="s">
        <v>106</v>
      </c>
      <c r="D123" s="425" t="str">
        <f t="shared" si="5"/>
        <v xml:space="preserve">   Schwangerschaft/Mutterschaft Art. 15 GAV</v>
      </c>
      <c r="E123" s="424" t="s">
        <v>349</v>
      </c>
      <c r="F123" s="425" t="s">
        <v>497</v>
      </c>
    </row>
    <row r="124" spans="1:6" x14ac:dyDescent="0.2">
      <c r="A124" s="423">
        <v>113</v>
      </c>
      <c r="B124" s="425" t="str">
        <f t="shared" si="4"/>
        <v>s</v>
      </c>
      <c r="C124" s="424" t="s">
        <v>41</v>
      </c>
      <c r="D124" s="425" t="str">
        <f t="shared" si="5"/>
        <v>s</v>
      </c>
      <c r="E124" s="424" t="s">
        <v>282</v>
      </c>
      <c r="F124" s="425" t="s">
        <v>282</v>
      </c>
    </row>
    <row r="125" spans="1:6" x14ac:dyDescent="0.2">
      <c r="A125" s="423">
        <v>114</v>
      </c>
      <c r="B125" s="425" t="str">
        <f t="shared" si="4"/>
        <v xml:space="preserve">   Militär/Beförderung/Zivilschutz Art. 16 GAV</v>
      </c>
      <c r="C125" s="424" t="s">
        <v>107</v>
      </c>
      <c r="D125" s="425" t="str">
        <f t="shared" si="5"/>
        <v xml:space="preserve">   Militär/Beförderung/Zivilschutz Art. 16 GAV</v>
      </c>
      <c r="E125" s="424" t="s">
        <v>348</v>
      </c>
      <c r="F125" s="425" t="s">
        <v>498</v>
      </c>
    </row>
    <row r="126" spans="1:6" x14ac:dyDescent="0.2">
      <c r="A126" s="423">
        <v>115</v>
      </c>
      <c r="B126" s="425" t="str">
        <f t="shared" si="4"/>
        <v>m</v>
      </c>
      <c r="C126" s="424" t="s">
        <v>40</v>
      </c>
      <c r="D126" s="425" t="str">
        <f t="shared" si="5"/>
        <v>m</v>
      </c>
      <c r="E126" s="424" t="s">
        <v>283</v>
      </c>
      <c r="F126" s="425" t="s">
        <v>283</v>
      </c>
    </row>
    <row r="127" spans="1:6" x14ac:dyDescent="0.2">
      <c r="A127" s="423">
        <v>116</v>
      </c>
      <c r="B127" s="425" t="str">
        <f t="shared" si="4"/>
        <v xml:space="preserve">   Kurzarbeit und Schlechtwetterausfälle</v>
      </c>
      <c r="C127" s="424" t="s">
        <v>108</v>
      </c>
      <c r="D127" s="425" t="str">
        <f t="shared" si="5"/>
        <v xml:space="preserve">   Kurzarbeit und Schlechtwetterausfälle</v>
      </c>
      <c r="E127" s="424" t="s">
        <v>371</v>
      </c>
      <c r="F127" s="425" t="str">
        <f>C127</f>
        <v xml:space="preserve">   Kurzarbeit und Schlechtwetterausfälle</v>
      </c>
    </row>
    <row r="128" spans="1:6" x14ac:dyDescent="0.2">
      <c r="A128" s="423">
        <v>117</v>
      </c>
      <c r="B128" s="425" t="str">
        <f t="shared" si="4"/>
        <v>ka</v>
      </c>
      <c r="C128" s="424" t="s">
        <v>95</v>
      </c>
      <c r="D128" s="425" t="str">
        <f t="shared" si="5"/>
        <v>ka</v>
      </c>
      <c r="E128" s="424" t="s">
        <v>284</v>
      </c>
      <c r="F128" s="425" t="str">
        <f t="shared" ref="F128:F191" si="6">C128</f>
        <v>ka</v>
      </c>
    </row>
    <row r="129" spans="1:6" x14ac:dyDescent="0.2">
      <c r="A129" s="423">
        <v>118</v>
      </c>
      <c r="B129" s="425" t="str">
        <f t="shared" si="4"/>
        <v xml:space="preserve">   Berufsschule</v>
      </c>
      <c r="C129" s="424" t="s">
        <v>109</v>
      </c>
      <c r="D129" s="425" t="str">
        <f t="shared" si="5"/>
        <v xml:space="preserve">   Berufsschule</v>
      </c>
      <c r="E129" s="424" t="s">
        <v>347</v>
      </c>
      <c r="F129" s="425" t="str">
        <f t="shared" si="6"/>
        <v xml:space="preserve">   Berufsschule</v>
      </c>
    </row>
    <row r="130" spans="1:6" x14ac:dyDescent="0.2">
      <c r="A130" s="423">
        <v>119</v>
      </c>
      <c r="B130" s="425" t="str">
        <f t="shared" si="4"/>
        <v>bs</v>
      </c>
      <c r="C130" s="424" t="s">
        <v>73</v>
      </c>
      <c r="D130" s="425" t="str">
        <f t="shared" si="5"/>
        <v>bs</v>
      </c>
      <c r="E130" s="424" t="s">
        <v>285</v>
      </c>
      <c r="F130" s="425" t="str">
        <f t="shared" si="6"/>
        <v>bs</v>
      </c>
    </row>
    <row r="131" spans="1:6" x14ac:dyDescent="0.2">
      <c r="A131" s="423">
        <v>120</v>
      </c>
      <c r="B131" s="425" t="str">
        <f t="shared" si="4"/>
        <v xml:space="preserve">   Kurse</v>
      </c>
      <c r="C131" s="424" t="s">
        <v>110</v>
      </c>
      <c r="D131" s="425" t="str">
        <f t="shared" si="5"/>
        <v xml:space="preserve">   Kurse</v>
      </c>
      <c r="E131" s="424" t="s">
        <v>346</v>
      </c>
      <c r="F131" s="425" t="str">
        <f t="shared" si="6"/>
        <v xml:space="preserve">   Kurse</v>
      </c>
    </row>
    <row r="132" spans="1:6" x14ac:dyDescent="0.2">
      <c r="A132" s="423">
        <v>121</v>
      </c>
      <c r="B132" s="425" t="str">
        <f t="shared" si="4"/>
        <v>ku</v>
      </c>
      <c r="C132" s="424" t="s">
        <v>76</v>
      </c>
      <c r="D132" s="425" t="str">
        <f t="shared" si="5"/>
        <v>ku</v>
      </c>
      <c r="E132" s="424" t="s">
        <v>286</v>
      </c>
      <c r="F132" s="425" t="str">
        <f t="shared" si="6"/>
        <v>ku</v>
      </c>
    </row>
    <row r="133" spans="1:6" x14ac:dyDescent="0.2">
      <c r="A133" s="423">
        <v>122</v>
      </c>
      <c r="B133" s="425" t="str">
        <f t="shared" si="4"/>
        <v>Kompensations-Std</v>
      </c>
      <c r="C133" s="424" t="s">
        <v>125</v>
      </c>
      <c r="D133" s="425" t="str">
        <f t="shared" si="5"/>
        <v>Kompensations-Std</v>
      </c>
      <c r="E133" s="424" t="s">
        <v>287</v>
      </c>
      <c r="F133" s="425" t="str">
        <f t="shared" si="6"/>
        <v>Kompensations-Std</v>
      </c>
    </row>
    <row r="134" spans="1:6" x14ac:dyDescent="0.2">
      <c r="A134" s="423">
        <v>123</v>
      </c>
      <c r="B134" s="425" t="str">
        <f t="shared" si="4"/>
        <v>aus Vorjahr</v>
      </c>
      <c r="C134" s="424" t="s">
        <v>129</v>
      </c>
      <c r="D134" s="425" t="str">
        <f t="shared" si="5"/>
        <v>aus Vorjahr</v>
      </c>
      <c r="E134" s="424" t="s">
        <v>288</v>
      </c>
      <c r="F134" s="425" t="str">
        <f t="shared" si="6"/>
        <v>aus Vorjahr</v>
      </c>
    </row>
    <row r="135" spans="1:6" x14ac:dyDescent="0.2">
      <c r="A135" s="423">
        <v>124</v>
      </c>
      <c r="B135" s="425" t="str">
        <f t="shared" si="4"/>
        <v>kv</v>
      </c>
      <c r="C135" s="424" t="s">
        <v>49</v>
      </c>
      <c r="D135" s="425" t="str">
        <f t="shared" si="5"/>
        <v>kv</v>
      </c>
      <c r="E135" s="424" t="s">
        <v>289</v>
      </c>
      <c r="F135" s="425" t="str">
        <f t="shared" si="6"/>
        <v>kv</v>
      </c>
    </row>
    <row r="136" spans="1:6" x14ac:dyDescent="0.2">
      <c r="A136" s="423">
        <v>125</v>
      </c>
      <c r="B136" s="425" t="str">
        <f t="shared" si="4"/>
        <v>aus laufendem Jahr (Kontrolle)</v>
      </c>
      <c r="C136" s="424" t="s">
        <v>130</v>
      </c>
      <c r="D136" s="425" t="str">
        <f t="shared" si="5"/>
        <v>aus laufendem Jahr (Kontrolle)</v>
      </c>
      <c r="E136" s="424" t="s">
        <v>290</v>
      </c>
      <c r="F136" s="425" t="str">
        <f t="shared" si="6"/>
        <v>aus laufendem Jahr (Kontrolle)</v>
      </c>
    </row>
    <row r="137" spans="1:6" x14ac:dyDescent="0.2">
      <c r="A137" s="423">
        <v>126</v>
      </c>
      <c r="B137" s="425" t="str">
        <f t="shared" si="4"/>
        <v>kj</v>
      </c>
      <c r="C137" s="424" t="s">
        <v>48</v>
      </c>
      <c r="D137" s="425" t="str">
        <f t="shared" si="5"/>
        <v>kj</v>
      </c>
      <c r="E137" s="424" t="s">
        <v>291</v>
      </c>
      <c r="F137" s="425" t="str">
        <f t="shared" si="6"/>
        <v>kj</v>
      </c>
    </row>
    <row r="138" spans="1:6" x14ac:dyDescent="0.2">
      <c r="A138" s="423">
        <v>127</v>
      </c>
      <c r="B138" s="425" t="str">
        <f t="shared" si="4"/>
        <v>Auszahlung</v>
      </c>
      <c r="C138" s="424" t="s">
        <v>217</v>
      </c>
      <c r="D138" s="425" t="str">
        <f t="shared" si="5"/>
        <v>Auszahlung</v>
      </c>
      <c r="E138" s="424" t="s">
        <v>292</v>
      </c>
      <c r="F138" s="425" t="str">
        <f t="shared" si="6"/>
        <v>Auszahlung</v>
      </c>
    </row>
    <row r="139" spans="1:6" x14ac:dyDescent="0.2">
      <c r="A139" s="423">
        <v>128</v>
      </c>
      <c r="B139" s="425" t="str">
        <f t="shared" si="4"/>
        <v>Stunden Vorjahressaldo</v>
      </c>
      <c r="C139" s="424" t="s">
        <v>120</v>
      </c>
      <c r="D139" s="425" t="str">
        <f t="shared" si="5"/>
        <v>Stunden Vorjahressaldo</v>
      </c>
      <c r="E139" s="424" t="s">
        <v>288</v>
      </c>
      <c r="F139" s="425" t="str">
        <f t="shared" si="6"/>
        <v>Stunden Vorjahressaldo</v>
      </c>
    </row>
    <row r="140" spans="1:6" x14ac:dyDescent="0.2">
      <c r="A140" s="423">
        <v>129</v>
      </c>
      <c r="B140" s="425" t="str">
        <f t="shared" si="4"/>
        <v>Differenz</v>
      </c>
      <c r="C140" s="424" t="s">
        <v>121</v>
      </c>
      <c r="D140" s="425" t="str">
        <f t="shared" si="5"/>
        <v>Differenz</v>
      </c>
      <c r="E140" s="424" t="s">
        <v>293</v>
      </c>
      <c r="F140" s="425" t="str">
        <f t="shared" si="6"/>
        <v>Differenz</v>
      </c>
    </row>
    <row r="141" spans="1:6" x14ac:dyDescent="0.2">
      <c r="A141" s="423">
        <v>130</v>
      </c>
      <c r="B141" s="425" t="str">
        <f t="shared" ref="B141:B204" si="7">HLOOKUP($B$3,$C$12:$F$506,A141,FALSE)</f>
        <v>nach Kompensation und Auszahlung</v>
      </c>
      <c r="C141" s="424" t="s">
        <v>131</v>
      </c>
      <c r="D141" s="425" t="str">
        <f t="shared" si="5"/>
        <v>nach Kompensation und Auszahlung</v>
      </c>
      <c r="E141" s="424" t="s">
        <v>294</v>
      </c>
      <c r="F141" s="425" t="str">
        <f t="shared" si="6"/>
        <v>nach Kompensation und Auszahlung</v>
      </c>
    </row>
    <row r="142" spans="1:6" x14ac:dyDescent="0.2">
      <c r="A142" s="423">
        <v>131</v>
      </c>
      <c r="B142" s="425" t="str">
        <f t="shared" si="7"/>
        <v>Stunden laufendes Jahr</v>
      </c>
      <c r="C142" s="424" t="s">
        <v>122</v>
      </c>
      <c r="D142" s="425" t="str">
        <f t="shared" si="5"/>
        <v>Stunden laufendes Jahr</v>
      </c>
      <c r="E142" s="424" t="s">
        <v>295</v>
      </c>
      <c r="F142" s="425" t="str">
        <f t="shared" si="6"/>
        <v>Stunden laufendes Jahr</v>
      </c>
    </row>
    <row r="143" spans="1:6" x14ac:dyDescent="0.2">
      <c r="A143" s="423">
        <v>132</v>
      </c>
      <c r="B143" s="425" t="str">
        <f t="shared" si="7"/>
        <v>Fehlstunden</v>
      </c>
      <c r="C143" s="424" t="s">
        <v>1</v>
      </c>
      <c r="D143" s="425" t="str">
        <f t="shared" si="5"/>
        <v>Fehlstunden</v>
      </c>
      <c r="E143" s="424" t="s">
        <v>296</v>
      </c>
      <c r="F143" s="425" t="str">
        <f t="shared" si="6"/>
        <v>Fehlstunden</v>
      </c>
    </row>
    <row r="144" spans="1:6" x14ac:dyDescent="0.2">
      <c r="A144" s="423">
        <v>133</v>
      </c>
      <c r="B144" s="425" t="str">
        <f t="shared" si="7"/>
        <v>laufendes Jahr (Kontrolle)</v>
      </c>
      <c r="C144" s="424" t="s">
        <v>132</v>
      </c>
      <c r="D144" s="425" t="str">
        <f t="shared" si="5"/>
        <v>laufendes Jahr (Kontrolle)</v>
      </c>
      <c r="E144" s="424" t="s">
        <v>290</v>
      </c>
      <c r="F144" s="425" t="str">
        <f t="shared" si="6"/>
        <v>laufendes Jahr (Kontrolle)</v>
      </c>
    </row>
    <row r="145" spans="1:6" x14ac:dyDescent="0.2">
      <c r="A145" s="423">
        <v>134</v>
      </c>
      <c r="B145" s="425" t="str">
        <f t="shared" si="7"/>
        <v>fe</v>
      </c>
      <c r="C145" s="424" t="s">
        <v>91</v>
      </c>
      <c r="D145" s="425" t="str">
        <f t="shared" si="5"/>
        <v>fe</v>
      </c>
      <c r="E145" s="424" t="s">
        <v>297</v>
      </c>
      <c r="F145" s="425" t="str">
        <f t="shared" si="6"/>
        <v>fe</v>
      </c>
    </row>
    <row r="146" spans="1:6" x14ac:dyDescent="0.2">
      <c r="A146" s="423">
        <v>135</v>
      </c>
      <c r="B146" s="425" t="str">
        <f t="shared" si="7"/>
        <v>Total inkl. Zeitzuschläge</v>
      </c>
      <c r="C146" s="424" t="s">
        <v>135</v>
      </c>
      <c r="D146" s="425" t="str">
        <f t="shared" si="5"/>
        <v>Total inkl. Zeitzuschläge</v>
      </c>
      <c r="E146" s="424" t="s">
        <v>298</v>
      </c>
      <c r="F146" s="425" t="str">
        <f t="shared" si="6"/>
        <v>Total inkl. Zeitzuschläge</v>
      </c>
    </row>
    <row r="147" spans="1:6" x14ac:dyDescent="0.2">
      <c r="A147" s="423">
        <v>136</v>
      </c>
      <c r="B147" s="425" t="str">
        <f t="shared" si="7"/>
        <v>Stunden produktiv und unproduktiv</v>
      </c>
      <c r="C147" s="424" t="s">
        <v>123</v>
      </c>
      <c r="D147" s="425" t="str">
        <f t="shared" si="5"/>
        <v>Stunden produktiv und unproduktiv</v>
      </c>
      <c r="E147" s="424" t="s">
        <v>299</v>
      </c>
      <c r="F147" s="425" t="str">
        <f t="shared" si="6"/>
        <v>Stunden produktiv und unproduktiv</v>
      </c>
    </row>
    <row r="148" spans="1:6" x14ac:dyDescent="0.2">
      <c r="A148" s="423">
        <v>137</v>
      </c>
      <c r="B148" s="425" t="str">
        <f t="shared" si="7"/>
        <v>Vergleich</v>
      </c>
      <c r="C148" s="424" t="s">
        <v>127</v>
      </c>
      <c r="D148" s="425" t="str">
        <f t="shared" si="5"/>
        <v>Vergleich</v>
      </c>
      <c r="E148" s="424" t="s">
        <v>300</v>
      </c>
      <c r="F148" s="425" t="str">
        <f t="shared" si="6"/>
        <v>Vergleich</v>
      </c>
    </row>
    <row r="149" spans="1:6" ht="25.5" x14ac:dyDescent="0.2">
      <c r="A149" s="423">
        <v>138</v>
      </c>
      <c r="B149" s="425" t="str">
        <f t="shared" si="7"/>
        <v>Stunden zu Soll-Stunden (inkl. allfälli-
ge Minusstunden Vorjahr)</v>
      </c>
      <c r="C149" s="427" t="s">
        <v>142</v>
      </c>
      <c r="D149" s="425" t="str">
        <f t="shared" si="5"/>
        <v>Stunden zu Soll-Stunden (inkl. allfälli-
ge Minusstunden Vorjahr)</v>
      </c>
      <c r="E149" s="427" t="s">
        <v>301</v>
      </c>
      <c r="F149" s="425" t="str">
        <f t="shared" si="6"/>
        <v>Stunden zu Soll-Stunden (inkl. allfälli-
ge Minusstunden Vorjahr)</v>
      </c>
    </row>
    <row r="150" spans="1:6" x14ac:dyDescent="0.2">
      <c r="A150" s="423">
        <v>139</v>
      </c>
      <c r="B150" s="425" t="str">
        <f t="shared" si="7"/>
        <v>[]</v>
      </c>
      <c r="C150" s="424" t="s">
        <v>302</v>
      </c>
      <c r="D150" s="425" t="str">
        <f t="shared" si="5"/>
        <v>[]</v>
      </c>
      <c r="E150" s="424" t="s">
        <v>302</v>
      </c>
      <c r="F150" s="425" t="str">
        <f t="shared" si="6"/>
        <v>[]</v>
      </c>
    </row>
    <row r="151" spans="1:6" x14ac:dyDescent="0.2">
      <c r="A151" s="423">
        <v>140</v>
      </c>
      <c r="B151" s="425" t="str">
        <f t="shared" si="7"/>
        <v>Stunden zu Soll-Stunden (kumuliert)</v>
      </c>
      <c r="C151" s="424" t="s">
        <v>355</v>
      </c>
      <c r="D151" s="425" t="str">
        <f t="shared" si="5"/>
        <v>Stunden zu Soll-Stunden (kumuliert)</v>
      </c>
      <c r="E151" s="424" t="s">
        <v>356</v>
      </c>
      <c r="F151" s="425" t="str">
        <f t="shared" si="6"/>
        <v>Stunden zu Soll-Stunden (kumuliert)</v>
      </c>
    </row>
    <row r="152" spans="1:6" x14ac:dyDescent="0.2">
      <c r="A152" s="423">
        <v>141</v>
      </c>
      <c r="B152" s="424" t="str">
        <f t="shared" si="7"/>
        <v>.</v>
      </c>
      <c r="C152" s="424" t="s">
        <v>185</v>
      </c>
      <c r="D152" s="425" t="str">
        <f t="shared" si="5"/>
        <v>.</v>
      </c>
      <c r="E152" s="424" t="s">
        <v>185</v>
      </c>
      <c r="F152" s="425" t="str">
        <f t="shared" si="6"/>
        <v>.</v>
      </c>
    </row>
    <row r="153" spans="1:6" x14ac:dyDescent="0.2">
      <c r="A153" s="423">
        <v>142</v>
      </c>
      <c r="B153" s="425" t="str">
        <f t="shared" si="7"/>
        <v>Ferienkontrolle</v>
      </c>
      <c r="C153" s="424" t="s">
        <v>124</v>
      </c>
      <c r="D153" s="425" t="str">
        <f t="shared" si="5"/>
        <v>Ferienkontrolle</v>
      </c>
      <c r="E153" s="424" t="s">
        <v>303</v>
      </c>
      <c r="F153" s="425" t="str">
        <f t="shared" si="6"/>
        <v>Ferienkontrolle</v>
      </c>
    </row>
    <row r="154" spans="1:6" x14ac:dyDescent="0.2">
      <c r="A154" s="423">
        <v>143</v>
      </c>
      <c r="B154" s="425" t="str">
        <f t="shared" si="7"/>
        <v>Ferienguthaben Vorjahr</v>
      </c>
      <c r="C154" s="424" t="s">
        <v>69</v>
      </c>
      <c r="D154" s="425" t="str">
        <f t="shared" si="5"/>
        <v>Ferienguthaben Vorjahr</v>
      </c>
      <c r="E154" s="424" t="s">
        <v>304</v>
      </c>
      <c r="F154" s="425" t="str">
        <f t="shared" si="6"/>
        <v>Ferienguthaben Vorjahr</v>
      </c>
    </row>
    <row r="155" spans="1:6" ht="25.5" x14ac:dyDescent="0.2">
      <c r="A155" s="423">
        <v>144</v>
      </c>
      <c r="B155" s="425" t="str">
        <f t="shared" si="7"/>
        <v>Ferienguthaben nach 
Art. 12.1 GAV</v>
      </c>
      <c r="C155" s="427" t="s">
        <v>133</v>
      </c>
      <c r="D155" s="425" t="str">
        <f t="shared" si="5"/>
        <v>Ferienguthaben nach 
Art. 12.1 GAV</v>
      </c>
      <c r="E155" s="427" t="s">
        <v>357</v>
      </c>
      <c r="F155" s="425" t="str">
        <f t="shared" si="6"/>
        <v>Ferienguthaben nach 
Art. 12.1 GAV</v>
      </c>
    </row>
    <row r="156" spans="1:6" x14ac:dyDescent="0.2">
      <c r="A156" s="423">
        <v>145</v>
      </c>
      <c r="B156" s="425" t="str">
        <f t="shared" si="7"/>
        <v>Ferienguthaben total</v>
      </c>
      <c r="C156" s="424" t="s">
        <v>71</v>
      </c>
      <c r="D156" s="425" t="str">
        <f t="shared" si="5"/>
        <v>Ferienguthaben total</v>
      </c>
      <c r="E156" s="424" t="s">
        <v>305</v>
      </c>
      <c r="F156" s="425" t="str">
        <f t="shared" si="6"/>
        <v>Ferienguthaben total</v>
      </c>
    </row>
    <row r="157" spans="1:6" x14ac:dyDescent="0.2">
      <c r="A157" s="423">
        <v>146</v>
      </c>
      <c r="B157" s="425" t="str">
        <f t="shared" si="7"/>
        <v>Ferien bezogen</v>
      </c>
      <c r="C157" s="424" t="s">
        <v>70</v>
      </c>
      <c r="D157" s="425" t="str">
        <f t="shared" si="5"/>
        <v>Ferien bezogen</v>
      </c>
      <c r="E157" s="424" t="s">
        <v>306</v>
      </c>
      <c r="F157" s="425" t="str">
        <f t="shared" si="6"/>
        <v>Ferien bezogen</v>
      </c>
    </row>
    <row r="158" spans="1:6" x14ac:dyDescent="0.2">
      <c r="A158" s="423">
        <v>147</v>
      </c>
      <c r="B158" s="425" t="str">
        <f t="shared" si="7"/>
        <v>Aktuelles Ferienguthaben</v>
      </c>
      <c r="C158" s="424" t="s">
        <v>72</v>
      </c>
      <c r="D158" s="425" t="str">
        <f t="shared" si="5"/>
        <v>Aktuelles Ferienguthaben</v>
      </c>
      <c r="E158" s="424" t="s">
        <v>307</v>
      </c>
      <c r="F158" s="425" t="str">
        <f t="shared" si="6"/>
        <v>Aktuelles Ferienguthaben</v>
      </c>
    </row>
    <row r="159" spans="1:6" x14ac:dyDescent="0.2">
      <c r="A159" s="423">
        <v>148</v>
      </c>
      <c r="B159" s="425" t="str">
        <f t="shared" si="7"/>
        <v>Bemerkungen</v>
      </c>
      <c r="C159" s="424" t="s">
        <v>7</v>
      </c>
      <c r="D159" s="425" t="str">
        <f t="shared" si="5"/>
        <v>Bemerkungen</v>
      </c>
      <c r="E159" s="424" t="s">
        <v>308</v>
      </c>
      <c r="F159" s="425" t="str">
        <f t="shared" si="6"/>
        <v>Bemerkungen</v>
      </c>
    </row>
    <row r="160" spans="1:6" x14ac:dyDescent="0.2">
      <c r="A160" s="423">
        <v>149</v>
      </c>
      <c r="B160" s="425" t="str">
        <f t="shared" si="7"/>
        <v>Anzahl ft</v>
      </c>
      <c r="C160" s="424" t="s">
        <v>43</v>
      </c>
      <c r="D160" s="425" t="str">
        <f t="shared" si="5"/>
        <v>Anzahl ft</v>
      </c>
      <c r="E160" s="424" t="s">
        <v>388</v>
      </c>
      <c r="F160" s="425" t="str">
        <f t="shared" si="6"/>
        <v>Anzahl ft</v>
      </c>
    </row>
    <row r="161" spans="1:6" x14ac:dyDescent="0.2">
      <c r="A161" s="423">
        <v>150</v>
      </c>
      <c r="B161" s="425" t="str">
        <f t="shared" si="7"/>
        <v>Meldung</v>
      </c>
      <c r="C161" s="424" t="s">
        <v>44</v>
      </c>
      <c r="D161" s="425" t="str">
        <f t="shared" si="5"/>
        <v>Meldung</v>
      </c>
      <c r="E161" s="424" t="s">
        <v>389</v>
      </c>
      <c r="F161" s="425" t="str">
        <f t="shared" si="6"/>
        <v>Meldung</v>
      </c>
    </row>
    <row r="162" spans="1:6" x14ac:dyDescent="0.2">
      <c r="A162" s="423">
        <v>151</v>
      </c>
      <c r="B162" s="425" t="str">
        <f t="shared" si="7"/>
        <v>Feiertagzuschläge gemäss Anstellungsprozent</v>
      </c>
      <c r="C162" s="424" t="s">
        <v>60</v>
      </c>
      <c r="D162" s="425" t="str">
        <f t="shared" si="5"/>
        <v>Feiertagzuschläge gemäss Anstellungsprozent</v>
      </c>
      <c r="E162" s="424" t="s">
        <v>390</v>
      </c>
      <c r="F162" s="425" t="str">
        <f t="shared" si="6"/>
        <v>Feiertagzuschläge gemäss Anstellungsprozent</v>
      </c>
    </row>
    <row r="163" spans="1:6" x14ac:dyDescent="0.2">
      <c r="A163" s="423">
        <v>152</v>
      </c>
      <c r="B163" s="425" t="str">
        <f t="shared" si="7"/>
        <v>div</v>
      </c>
      <c r="C163" s="424" t="s">
        <v>335</v>
      </c>
      <c r="D163" s="425" t="str">
        <f t="shared" si="5"/>
        <v>div</v>
      </c>
      <c r="E163" s="424" t="s">
        <v>335</v>
      </c>
      <c r="F163" s="425" t="str">
        <f t="shared" si="6"/>
        <v>div</v>
      </c>
    </row>
    <row r="164" spans="1:6" ht="89.25" x14ac:dyDescent="0.2">
      <c r="A164" s="423">
        <v>153</v>
      </c>
      <c r="B164" s="425" t="str">
        <f t="shared" si="7"/>
        <v xml:space="preserve">
Den gewünschten Monat mit einem Klick
wählen (gehe zu)
Den gewünschten Monat mit einem Klick
in die Druckvorschau versetzen (für Druck)</v>
      </c>
      <c r="C164" s="427" t="s">
        <v>189</v>
      </c>
      <c r="D164" s="425" t="str">
        <f t="shared" si="5"/>
        <v xml:space="preserve">
Den gewünschten Monat mit einem Klick
wählen (gehe zu)
Den gewünschten Monat mit einem Klick
in die Druckvorschau versetzen (für Druck)</v>
      </c>
      <c r="E164" s="427" t="s">
        <v>344</v>
      </c>
      <c r="F164" s="425" t="str">
        <f t="shared" si="6"/>
        <v xml:space="preserve">
Den gewünschten Monat mit einem Klick
wählen (gehe zu)
Den gewünschten Monat mit einem Klick
in die Druckvorschau versetzen (für Druck)</v>
      </c>
    </row>
    <row r="165" spans="1:6" x14ac:dyDescent="0.2">
      <c r="A165" s="423">
        <v>154</v>
      </c>
      <c r="B165" s="425" t="str">
        <f t="shared" si="7"/>
        <v>Produktivstunden</v>
      </c>
      <c r="C165" s="425" t="s">
        <v>168</v>
      </c>
      <c r="D165" s="425" t="str">
        <f t="shared" si="5"/>
        <v>Produktivstunden</v>
      </c>
      <c r="E165" s="425" t="s">
        <v>358</v>
      </c>
      <c r="F165" s="425" t="str">
        <f t="shared" si="6"/>
        <v>Produktivstunden</v>
      </c>
    </row>
    <row r="166" spans="1:6" x14ac:dyDescent="0.2">
      <c r="A166" s="423">
        <v>155</v>
      </c>
      <c r="B166" s="425" t="str">
        <f t="shared" si="7"/>
        <v>Feiertage [ft]</v>
      </c>
      <c r="C166" s="425" t="s">
        <v>184</v>
      </c>
      <c r="D166" s="425" t="str">
        <f t="shared" si="5"/>
        <v>Feiertage [ft]</v>
      </c>
      <c r="E166" s="425" t="s">
        <v>359</v>
      </c>
      <c r="F166" s="425" t="str">
        <f t="shared" si="6"/>
        <v>Feiertage [ft]</v>
      </c>
    </row>
    <row r="167" spans="1:6" x14ac:dyDescent="0.2">
      <c r="A167" s="423">
        <v>156</v>
      </c>
      <c r="B167" s="425" t="str">
        <f t="shared" si="7"/>
        <v>Ferien [f]</v>
      </c>
      <c r="C167" s="425" t="s">
        <v>172</v>
      </c>
      <c r="D167" s="425" t="str">
        <f t="shared" si="5"/>
        <v>Ferien [f]</v>
      </c>
      <c r="E167" s="425" t="s">
        <v>360</v>
      </c>
      <c r="F167" s="425" t="str">
        <f t="shared" si="6"/>
        <v>Ferien [f]</v>
      </c>
    </row>
    <row r="168" spans="1:6" x14ac:dyDescent="0.2">
      <c r="A168" s="423">
        <v>157</v>
      </c>
      <c r="B168" s="425" t="str">
        <f t="shared" si="7"/>
        <v>Kompensation (Vorjahr) [kv]</v>
      </c>
      <c r="C168" s="425" t="s">
        <v>173</v>
      </c>
      <c r="D168" s="425" t="str">
        <f t="shared" si="5"/>
        <v>Kompensation (Vorjahr) [kv]</v>
      </c>
      <c r="E168" s="425" t="s">
        <v>361</v>
      </c>
      <c r="F168" s="425" t="str">
        <f t="shared" si="6"/>
        <v>Kompensation (Vorjahr) [kv]</v>
      </c>
    </row>
    <row r="169" spans="1:6" x14ac:dyDescent="0.2">
      <c r="A169" s="423">
        <v>158</v>
      </c>
      <c r="B169" s="425" t="str">
        <f t="shared" si="7"/>
        <v>Kompensation (laufend) [kj]</v>
      </c>
      <c r="C169" s="425" t="s">
        <v>174</v>
      </c>
      <c r="D169" s="425" t="str">
        <f t="shared" si="5"/>
        <v>Kompensation (laufend) [kj]</v>
      </c>
      <c r="E169" s="425" t="s">
        <v>362</v>
      </c>
      <c r="F169" s="425" t="str">
        <f t="shared" si="6"/>
        <v>Kompensation (laufend) [kj]</v>
      </c>
    </row>
    <row r="170" spans="1:6" x14ac:dyDescent="0.2">
      <c r="A170" s="423">
        <v>159</v>
      </c>
      <c r="B170" s="425" t="str">
        <f t="shared" si="7"/>
        <v>Absenzen, Kurzabsenzen [a]</v>
      </c>
      <c r="C170" s="425" t="s">
        <v>175</v>
      </c>
      <c r="D170" s="425" t="str">
        <f t="shared" ref="D170:D209" si="8">C170</f>
        <v>Absenzen, Kurzabsenzen [a]</v>
      </c>
      <c r="E170" s="425" t="s">
        <v>363</v>
      </c>
      <c r="F170" s="425" t="str">
        <f t="shared" si="6"/>
        <v>Absenzen, Kurzabsenzen [a]</v>
      </c>
    </row>
    <row r="171" spans="1:6" x14ac:dyDescent="0.2">
      <c r="A171" s="423">
        <v>160</v>
      </c>
      <c r="B171" s="425" t="str">
        <f t="shared" si="7"/>
        <v>Krankheit [k]</v>
      </c>
      <c r="C171" s="425" t="s">
        <v>176</v>
      </c>
      <c r="D171" s="425" t="str">
        <f t="shared" si="8"/>
        <v>Krankheit [k]</v>
      </c>
      <c r="E171" s="425" t="s">
        <v>364</v>
      </c>
      <c r="F171" s="425" t="str">
        <f t="shared" si="6"/>
        <v>Krankheit [k]</v>
      </c>
    </row>
    <row r="172" spans="1:6" x14ac:dyDescent="0.2">
      <c r="A172" s="423">
        <v>161</v>
      </c>
      <c r="B172" s="425" t="str">
        <f t="shared" si="7"/>
        <v>Unfall [u]</v>
      </c>
      <c r="C172" s="425" t="s">
        <v>177</v>
      </c>
      <c r="D172" s="425" t="str">
        <f t="shared" si="8"/>
        <v>Unfall [u]</v>
      </c>
      <c r="E172" s="425" t="s">
        <v>365</v>
      </c>
      <c r="F172" s="425" t="str">
        <f t="shared" si="6"/>
        <v>Unfall [u]</v>
      </c>
    </row>
    <row r="173" spans="1:6" x14ac:dyDescent="0.2">
      <c r="A173" s="423">
        <v>162</v>
      </c>
      <c r="B173" s="425" t="str">
        <f t="shared" si="7"/>
        <v>Schwangerschaft/Mutterschaft [s]</v>
      </c>
      <c r="C173" s="425" t="s">
        <v>178</v>
      </c>
      <c r="D173" s="425" t="str">
        <f t="shared" si="8"/>
        <v>Schwangerschaft/Mutterschaft [s]</v>
      </c>
      <c r="E173" s="425" t="s">
        <v>366</v>
      </c>
      <c r="F173" s="425" t="str">
        <f t="shared" si="6"/>
        <v>Schwangerschaft/Mutterschaft [s]</v>
      </c>
    </row>
    <row r="174" spans="1:6" x14ac:dyDescent="0.2">
      <c r="A174" s="423">
        <v>163</v>
      </c>
      <c r="B174" s="425" t="str">
        <f t="shared" si="7"/>
        <v>Militär/Beförderung/Zivilschutz [m]</v>
      </c>
      <c r="C174" s="425" t="s">
        <v>179</v>
      </c>
      <c r="D174" s="425" t="str">
        <f t="shared" si="8"/>
        <v>Militär/Beförderung/Zivilschutz [m]</v>
      </c>
      <c r="E174" s="425" t="s">
        <v>367</v>
      </c>
      <c r="F174" s="425" t="str">
        <f t="shared" si="6"/>
        <v>Militär/Beförderung/Zivilschutz [m]</v>
      </c>
    </row>
    <row r="175" spans="1:6" x14ac:dyDescent="0.2">
      <c r="A175" s="423">
        <v>164</v>
      </c>
      <c r="B175" s="425" t="str">
        <f t="shared" si="7"/>
        <v>Berufsschule [bs]</v>
      </c>
      <c r="C175" s="425" t="s">
        <v>180</v>
      </c>
      <c r="D175" s="425" t="str">
        <f t="shared" si="8"/>
        <v>Berufsschule [bs]</v>
      </c>
      <c r="E175" s="425" t="s">
        <v>368</v>
      </c>
      <c r="F175" s="425" t="str">
        <f t="shared" si="6"/>
        <v>Berufsschule [bs]</v>
      </c>
    </row>
    <row r="176" spans="1:6" x14ac:dyDescent="0.2">
      <c r="A176" s="423">
        <v>165</v>
      </c>
      <c r="B176" s="425" t="str">
        <f t="shared" si="7"/>
        <v>Kurse [ku]</v>
      </c>
      <c r="C176" s="425" t="s">
        <v>181</v>
      </c>
      <c r="D176" s="425" t="str">
        <f t="shared" si="8"/>
        <v>Kurse [ku]</v>
      </c>
      <c r="E176" s="425" t="s">
        <v>369</v>
      </c>
      <c r="F176" s="425" t="str">
        <f t="shared" si="6"/>
        <v>Kurse [ku]</v>
      </c>
    </row>
    <row r="177" spans="1:6" x14ac:dyDescent="0.2">
      <c r="A177" s="423">
        <v>166</v>
      </c>
      <c r="B177" s="425" t="str">
        <f t="shared" si="7"/>
        <v>Kurzarbeit und Schlechtwetter [ka]</v>
      </c>
      <c r="C177" s="425" t="s">
        <v>182</v>
      </c>
      <c r="D177" s="425" t="str">
        <f t="shared" si="8"/>
        <v>Kurzarbeit und Schlechtwetter [ka]</v>
      </c>
      <c r="E177" s="425" t="s">
        <v>372</v>
      </c>
      <c r="F177" s="425" t="str">
        <f t="shared" si="6"/>
        <v>Kurzarbeit und Schlechtwetter [ka]</v>
      </c>
    </row>
    <row r="178" spans="1:6" x14ac:dyDescent="0.2">
      <c r="A178" s="423">
        <v>167</v>
      </c>
      <c r="B178" s="425" t="str">
        <f t="shared" si="7"/>
        <v>Fehlstunden (unbezahlt) [fe]</v>
      </c>
      <c r="C178" s="425" t="s">
        <v>183</v>
      </c>
      <c r="D178" s="425" t="str">
        <f t="shared" si="8"/>
        <v>Fehlstunden (unbezahlt) [fe]</v>
      </c>
      <c r="E178" s="425" t="s">
        <v>370</v>
      </c>
      <c r="F178" s="425" t="str">
        <f t="shared" si="6"/>
        <v>Fehlstunden (unbezahlt) [fe]</v>
      </c>
    </row>
    <row r="179" spans="1:6" x14ac:dyDescent="0.2">
      <c r="A179" s="423">
        <v>168</v>
      </c>
      <c r="B179" s="425">
        <f t="shared" si="7"/>
        <v>0</v>
      </c>
      <c r="D179" s="425">
        <f t="shared" si="8"/>
        <v>0</v>
      </c>
      <c r="F179" s="425">
        <f t="shared" si="6"/>
        <v>0</v>
      </c>
    </row>
    <row r="180" spans="1:6" x14ac:dyDescent="0.2">
      <c r="A180" s="423">
        <v>169</v>
      </c>
      <c r="B180" s="425">
        <f t="shared" si="7"/>
        <v>0</v>
      </c>
      <c r="D180" s="425">
        <f t="shared" si="8"/>
        <v>0</v>
      </c>
      <c r="F180" s="425">
        <f t="shared" si="6"/>
        <v>0</v>
      </c>
    </row>
    <row r="181" spans="1:6" x14ac:dyDescent="0.2">
      <c r="A181" s="423">
        <v>170</v>
      </c>
      <c r="B181" s="425">
        <f t="shared" si="7"/>
        <v>0</v>
      </c>
      <c r="D181" s="425">
        <f t="shared" si="8"/>
        <v>0</v>
      </c>
      <c r="F181" s="425">
        <f t="shared" si="6"/>
        <v>0</v>
      </c>
    </row>
    <row r="182" spans="1:6" x14ac:dyDescent="0.2">
      <c r="A182" s="423">
        <v>171</v>
      </c>
      <c r="B182" s="425">
        <f t="shared" si="7"/>
        <v>0</v>
      </c>
      <c r="D182" s="425">
        <f t="shared" si="8"/>
        <v>0</v>
      </c>
      <c r="F182" s="425">
        <f t="shared" si="6"/>
        <v>0</v>
      </c>
    </row>
    <row r="183" spans="1:6" x14ac:dyDescent="0.2">
      <c r="A183" s="423">
        <v>172</v>
      </c>
      <c r="B183" s="425">
        <f t="shared" si="7"/>
        <v>0</v>
      </c>
      <c r="D183" s="425">
        <f t="shared" si="8"/>
        <v>0</v>
      </c>
      <c r="F183" s="425">
        <f t="shared" si="6"/>
        <v>0</v>
      </c>
    </row>
    <row r="184" spans="1:6" x14ac:dyDescent="0.2">
      <c r="A184" s="423">
        <v>173</v>
      </c>
      <c r="B184" s="425">
        <f t="shared" si="7"/>
        <v>0</v>
      </c>
      <c r="D184" s="425">
        <f t="shared" si="8"/>
        <v>0</v>
      </c>
      <c r="F184" s="425">
        <f t="shared" si="6"/>
        <v>0</v>
      </c>
    </row>
    <row r="185" spans="1:6" x14ac:dyDescent="0.2">
      <c r="A185" s="423">
        <v>174</v>
      </c>
      <c r="B185" s="425">
        <f t="shared" si="7"/>
        <v>0</v>
      </c>
      <c r="D185" s="425">
        <f t="shared" si="8"/>
        <v>0</v>
      </c>
      <c r="F185" s="425">
        <f t="shared" si="6"/>
        <v>0</v>
      </c>
    </row>
    <row r="186" spans="1:6" x14ac:dyDescent="0.2">
      <c r="A186" s="423">
        <v>175</v>
      </c>
      <c r="B186" s="425">
        <f t="shared" si="7"/>
        <v>0</v>
      </c>
      <c r="D186" s="425">
        <f t="shared" si="8"/>
        <v>0</v>
      </c>
      <c r="F186" s="425">
        <f t="shared" si="6"/>
        <v>0</v>
      </c>
    </row>
    <row r="187" spans="1:6" x14ac:dyDescent="0.2">
      <c r="A187" s="423">
        <v>176</v>
      </c>
      <c r="B187" s="425">
        <f t="shared" si="7"/>
        <v>0</v>
      </c>
      <c r="D187" s="425">
        <f t="shared" si="8"/>
        <v>0</v>
      </c>
      <c r="F187" s="425">
        <f t="shared" si="6"/>
        <v>0</v>
      </c>
    </row>
    <row r="188" spans="1:6" x14ac:dyDescent="0.2">
      <c r="A188" s="423">
        <v>177</v>
      </c>
      <c r="B188" s="425">
        <f t="shared" si="7"/>
        <v>0</v>
      </c>
      <c r="D188" s="425">
        <f t="shared" si="8"/>
        <v>0</v>
      </c>
      <c r="F188" s="425">
        <f t="shared" si="6"/>
        <v>0</v>
      </c>
    </row>
    <row r="189" spans="1:6" x14ac:dyDescent="0.2">
      <c r="A189" s="423">
        <v>178</v>
      </c>
      <c r="B189" s="425">
        <f t="shared" si="7"/>
        <v>0</v>
      </c>
      <c r="D189" s="425">
        <f t="shared" si="8"/>
        <v>0</v>
      </c>
      <c r="F189" s="425">
        <f t="shared" si="6"/>
        <v>0</v>
      </c>
    </row>
    <row r="190" spans="1:6" x14ac:dyDescent="0.2">
      <c r="A190" s="423">
        <v>179</v>
      </c>
      <c r="B190" s="425">
        <f t="shared" si="7"/>
        <v>0</v>
      </c>
      <c r="D190" s="425">
        <f t="shared" si="8"/>
        <v>0</v>
      </c>
      <c r="F190" s="425">
        <f t="shared" si="6"/>
        <v>0</v>
      </c>
    </row>
    <row r="191" spans="1:6" x14ac:dyDescent="0.2">
      <c r="A191" s="423">
        <v>180</v>
      </c>
      <c r="B191" s="425">
        <f t="shared" si="7"/>
        <v>0</v>
      </c>
      <c r="D191" s="425">
        <f t="shared" si="8"/>
        <v>0</v>
      </c>
      <c r="F191" s="425">
        <f t="shared" si="6"/>
        <v>0</v>
      </c>
    </row>
    <row r="192" spans="1:6" x14ac:dyDescent="0.2">
      <c r="A192" s="423">
        <v>181</v>
      </c>
      <c r="B192" s="425">
        <f t="shared" si="7"/>
        <v>0</v>
      </c>
      <c r="D192" s="425">
        <f t="shared" si="8"/>
        <v>0</v>
      </c>
      <c r="F192" s="425">
        <f t="shared" ref="F192:F230" si="9">C192</f>
        <v>0</v>
      </c>
    </row>
    <row r="193" spans="1:6" x14ac:dyDescent="0.2">
      <c r="A193" s="423">
        <v>182</v>
      </c>
      <c r="B193" s="425">
        <f t="shared" si="7"/>
        <v>0</v>
      </c>
      <c r="D193" s="425">
        <f t="shared" si="8"/>
        <v>0</v>
      </c>
      <c r="F193" s="425">
        <f t="shared" si="9"/>
        <v>0</v>
      </c>
    </row>
    <row r="194" spans="1:6" x14ac:dyDescent="0.2">
      <c r="A194" s="423">
        <v>183</v>
      </c>
      <c r="B194" s="425">
        <f t="shared" si="7"/>
        <v>0</v>
      </c>
      <c r="D194" s="425">
        <f t="shared" si="8"/>
        <v>0</v>
      </c>
      <c r="F194" s="425">
        <f t="shared" si="9"/>
        <v>0</v>
      </c>
    </row>
    <row r="195" spans="1:6" x14ac:dyDescent="0.2">
      <c r="A195" s="423">
        <v>184</v>
      </c>
      <c r="B195" s="425">
        <f t="shared" si="7"/>
        <v>0</v>
      </c>
      <c r="D195" s="425">
        <f t="shared" si="8"/>
        <v>0</v>
      </c>
      <c r="F195" s="425">
        <f t="shared" si="9"/>
        <v>0</v>
      </c>
    </row>
    <row r="196" spans="1:6" x14ac:dyDescent="0.2">
      <c r="A196" s="423">
        <v>185</v>
      </c>
      <c r="B196" s="425">
        <f t="shared" si="7"/>
        <v>0</v>
      </c>
      <c r="D196" s="425">
        <f t="shared" si="8"/>
        <v>0</v>
      </c>
      <c r="F196" s="425">
        <f t="shared" si="9"/>
        <v>0</v>
      </c>
    </row>
    <row r="197" spans="1:6" x14ac:dyDescent="0.2">
      <c r="A197" s="423">
        <v>186</v>
      </c>
      <c r="B197" s="425">
        <f t="shared" si="7"/>
        <v>0</v>
      </c>
      <c r="D197" s="425">
        <f t="shared" si="8"/>
        <v>0</v>
      </c>
      <c r="F197" s="425">
        <f t="shared" si="9"/>
        <v>0</v>
      </c>
    </row>
    <row r="198" spans="1:6" x14ac:dyDescent="0.2">
      <c r="A198" s="423">
        <v>187</v>
      </c>
      <c r="B198" s="425">
        <f t="shared" si="7"/>
        <v>0</v>
      </c>
      <c r="D198" s="425">
        <f t="shared" si="8"/>
        <v>0</v>
      </c>
      <c r="F198" s="425">
        <f t="shared" si="9"/>
        <v>0</v>
      </c>
    </row>
    <row r="199" spans="1:6" x14ac:dyDescent="0.2">
      <c r="A199" s="423">
        <v>188</v>
      </c>
      <c r="B199" s="425">
        <f t="shared" si="7"/>
        <v>0</v>
      </c>
      <c r="D199" s="425">
        <f t="shared" si="8"/>
        <v>0</v>
      </c>
      <c r="F199" s="425">
        <f t="shared" si="9"/>
        <v>0</v>
      </c>
    </row>
    <row r="200" spans="1:6" x14ac:dyDescent="0.2">
      <c r="A200" s="423">
        <v>189</v>
      </c>
      <c r="B200" s="425">
        <f t="shared" si="7"/>
        <v>0</v>
      </c>
      <c r="D200" s="425">
        <f t="shared" si="8"/>
        <v>0</v>
      </c>
      <c r="F200" s="425">
        <f t="shared" si="9"/>
        <v>0</v>
      </c>
    </row>
    <row r="201" spans="1:6" x14ac:dyDescent="0.2">
      <c r="A201" s="423">
        <v>190</v>
      </c>
      <c r="B201" s="425">
        <f t="shared" si="7"/>
        <v>0</v>
      </c>
      <c r="D201" s="425">
        <f t="shared" si="8"/>
        <v>0</v>
      </c>
      <c r="F201" s="425">
        <f t="shared" si="9"/>
        <v>0</v>
      </c>
    </row>
    <row r="202" spans="1:6" x14ac:dyDescent="0.2">
      <c r="A202" s="423">
        <v>191</v>
      </c>
      <c r="B202" s="425">
        <f t="shared" si="7"/>
        <v>0</v>
      </c>
      <c r="D202" s="425">
        <f t="shared" si="8"/>
        <v>0</v>
      </c>
      <c r="F202" s="425">
        <f t="shared" si="9"/>
        <v>0</v>
      </c>
    </row>
    <row r="203" spans="1:6" x14ac:dyDescent="0.2">
      <c r="A203" s="423">
        <v>192</v>
      </c>
      <c r="B203" s="425">
        <f t="shared" si="7"/>
        <v>0</v>
      </c>
      <c r="D203" s="425">
        <f t="shared" si="8"/>
        <v>0</v>
      </c>
      <c r="F203" s="425">
        <f t="shared" si="9"/>
        <v>0</v>
      </c>
    </row>
    <row r="204" spans="1:6" x14ac:dyDescent="0.2">
      <c r="A204" s="423">
        <v>193</v>
      </c>
      <c r="B204" s="425">
        <f t="shared" si="7"/>
        <v>0</v>
      </c>
      <c r="D204" s="425">
        <f t="shared" si="8"/>
        <v>0</v>
      </c>
      <c r="F204" s="425">
        <f t="shared" si="9"/>
        <v>0</v>
      </c>
    </row>
    <row r="205" spans="1:6" x14ac:dyDescent="0.2">
      <c r="A205" s="423">
        <v>194</v>
      </c>
      <c r="B205" s="425">
        <f t="shared" ref="B205:B268" si="10">HLOOKUP($B$3,$C$12:$F$506,A205,FALSE)</f>
        <v>0</v>
      </c>
      <c r="D205" s="425">
        <f t="shared" si="8"/>
        <v>0</v>
      </c>
      <c r="F205" s="425">
        <f t="shared" si="9"/>
        <v>0</v>
      </c>
    </row>
    <row r="206" spans="1:6" x14ac:dyDescent="0.2">
      <c r="A206" s="423">
        <v>195</v>
      </c>
      <c r="B206" s="425">
        <f t="shared" si="10"/>
        <v>0</v>
      </c>
      <c r="D206" s="425">
        <f t="shared" si="8"/>
        <v>0</v>
      </c>
      <c r="F206" s="425">
        <f t="shared" si="9"/>
        <v>0</v>
      </c>
    </row>
    <row r="207" spans="1:6" x14ac:dyDescent="0.2">
      <c r="A207" s="423">
        <v>196</v>
      </c>
      <c r="B207" s="425">
        <f t="shared" si="10"/>
        <v>0</v>
      </c>
      <c r="D207" s="425">
        <f t="shared" si="8"/>
        <v>0</v>
      </c>
      <c r="F207" s="425">
        <f t="shared" si="9"/>
        <v>0</v>
      </c>
    </row>
    <row r="208" spans="1:6" x14ac:dyDescent="0.2">
      <c r="A208" s="423">
        <v>197</v>
      </c>
      <c r="B208" s="425">
        <f t="shared" si="10"/>
        <v>0</v>
      </c>
      <c r="D208" s="425">
        <f t="shared" si="8"/>
        <v>0</v>
      </c>
      <c r="F208" s="425">
        <f t="shared" si="9"/>
        <v>0</v>
      </c>
    </row>
    <row r="209" spans="1:6" x14ac:dyDescent="0.2">
      <c r="A209" s="423">
        <v>198</v>
      </c>
      <c r="B209" s="425">
        <f t="shared" si="10"/>
        <v>0</v>
      </c>
      <c r="D209" s="425">
        <f t="shared" si="8"/>
        <v>0</v>
      </c>
      <c r="F209" s="425">
        <f t="shared" si="9"/>
        <v>0</v>
      </c>
    </row>
    <row r="210" spans="1:6" x14ac:dyDescent="0.2">
      <c r="A210" s="423">
        <v>199</v>
      </c>
      <c r="B210" s="425" t="str">
        <f t="shared" si="10"/>
        <v>Befehlsschaltflächen</v>
      </c>
      <c r="C210" s="425" t="s">
        <v>376</v>
      </c>
      <c r="D210" s="425" t="s">
        <v>377</v>
      </c>
      <c r="E210" s="425" t="s">
        <v>378</v>
      </c>
      <c r="F210" s="425" t="str">
        <f t="shared" si="9"/>
        <v>Befehlsschaltflächen</v>
      </c>
    </row>
    <row r="211" spans="1:6" x14ac:dyDescent="0.2">
      <c r="A211" s="423">
        <v>200</v>
      </c>
      <c r="B211" s="425" t="str">
        <f t="shared" si="10"/>
        <v>Januar</v>
      </c>
      <c r="C211" s="425" t="s">
        <v>190</v>
      </c>
      <c r="D211" s="425" t="s">
        <v>379</v>
      </c>
      <c r="E211" s="424" t="s">
        <v>203</v>
      </c>
      <c r="F211" s="425" t="s">
        <v>525</v>
      </c>
    </row>
    <row r="212" spans="1:6" x14ac:dyDescent="0.2">
      <c r="A212" s="423">
        <v>201</v>
      </c>
      <c r="B212" s="425" t="str">
        <f t="shared" si="10"/>
        <v>Februar</v>
      </c>
      <c r="C212" s="425" t="s">
        <v>191</v>
      </c>
      <c r="D212" s="425" t="s">
        <v>380</v>
      </c>
      <c r="E212" s="424" t="s">
        <v>204</v>
      </c>
      <c r="F212" s="425" t="s">
        <v>526</v>
      </c>
    </row>
    <row r="213" spans="1:6" x14ac:dyDescent="0.2">
      <c r="A213" s="423">
        <v>202</v>
      </c>
      <c r="B213" s="425" t="str">
        <f t="shared" si="10"/>
        <v>März</v>
      </c>
      <c r="C213" s="425" t="s">
        <v>192</v>
      </c>
      <c r="D213" s="425" t="s">
        <v>381</v>
      </c>
      <c r="E213" s="424" t="s">
        <v>205</v>
      </c>
      <c r="F213" s="425" t="s">
        <v>527</v>
      </c>
    </row>
    <row r="214" spans="1:6" x14ac:dyDescent="0.2">
      <c r="A214" s="423">
        <v>203</v>
      </c>
      <c r="B214" s="425" t="str">
        <f t="shared" si="10"/>
        <v>April</v>
      </c>
      <c r="C214" s="425" t="s">
        <v>193</v>
      </c>
      <c r="D214" s="425" t="s">
        <v>193</v>
      </c>
      <c r="E214" s="424" t="s">
        <v>193</v>
      </c>
      <c r="F214" s="425" t="s">
        <v>528</v>
      </c>
    </row>
    <row r="215" spans="1:6" x14ac:dyDescent="0.2">
      <c r="A215" s="423">
        <v>204</v>
      </c>
      <c r="B215" s="425" t="str">
        <f t="shared" si="10"/>
        <v>Mai</v>
      </c>
      <c r="C215" s="425" t="s">
        <v>24</v>
      </c>
      <c r="D215" s="425" t="s">
        <v>342</v>
      </c>
      <c r="E215" s="424" t="s">
        <v>24</v>
      </c>
      <c r="F215" s="425" t="s">
        <v>529</v>
      </c>
    </row>
    <row r="216" spans="1:6" x14ac:dyDescent="0.2">
      <c r="A216" s="423">
        <v>205</v>
      </c>
      <c r="B216" s="425" t="str">
        <f t="shared" si="10"/>
        <v>Juni</v>
      </c>
      <c r="C216" s="425" t="s">
        <v>194</v>
      </c>
      <c r="D216" s="425" t="s">
        <v>382</v>
      </c>
      <c r="E216" s="424" t="s">
        <v>240</v>
      </c>
      <c r="F216" s="425" t="s">
        <v>530</v>
      </c>
    </row>
    <row r="217" spans="1:6" x14ac:dyDescent="0.2">
      <c r="A217" s="423">
        <v>206</v>
      </c>
      <c r="B217" s="425" t="str">
        <f t="shared" si="10"/>
        <v>Juli</v>
      </c>
      <c r="C217" s="425" t="s">
        <v>195</v>
      </c>
      <c r="D217" s="425" t="s">
        <v>383</v>
      </c>
      <c r="E217" s="424" t="s">
        <v>241</v>
      </c>
      <c r="F217" s="425" t="s">
        <v>531</v>
      </c>
    </row>
    <row r="218" spans="1:6" x14ac:dyDescent="0.2">
      <c r="A218" s="423">
        <v>207</v>
      </c>
      <c r="B218" s="425" t="str">
        <f t="shared" si="10"/>
        <v>August</v>
      </c>
      <c r="C218" s="425" t="s">
        <v>196</v>
      </c>
      <c r="D218" s="425" t="s">
        <v>196</v>
      </c>
      <c r="E218" s="424" t="s">
        <v>242</v>
      </c>
      <c r="F218" s="425" t="s">
        <v>532</v>
      </c>
    </row>
    <row r="219" spans="1:6" x14ac:dyDescent="0.2">
      <c r="A219" s="423">
        <v>208</v>
      </c>
      <c r="B219" s="425" t="str">
        <f t="shared" si="10"/>
        <v>September</v>
      </c>
      <c r="C219" s="425" t="s">
        <v>197</v>
      </c>
      <c r="D219" s="425" t="s">
        <v>197</v>
      </c>
      <c r="E219" s="424" t="s">
        <v>243</v>
      </c>
      <c r="F219" s="425" t="s">
        <v>533</v>
      </c>
    </row>
    <row r="220" spans="1:6" x14ac:dyDescent="0.2">
      <c r="A220" s="423">
        <v>209</v>
      </c>
      <c r="B220" s="425" t="str">
        <f t="shared" si="10"/>
        <v>Oktober</v>
      </c>
      <c r="C220" s="425" t="s">
        <v>198</v>
      </c>
      <c r="D220" s="425" t="s">
        <v>384</v>
      </c>
      <c r="E220" s="424" t="s">
        <v>244</v>
      </c>
      <c r="F220" s="425" t="s">
        <v>534</v>
      </c>
    </row>
    <row r="221" spans="1:6" x14ac:dyDescent="0.2">
      <c r="A221" s="423">
        <v>210</v>
      </c>
      <c r="B221" s="425" t="str">
        <f t="shared" si="10"/>
        <v>November</v>
      </c>
      <c r="C221" s="425" t="s">
        <v>199</v>
      </c>
      <c r="D221" s="425" t="s">
        <v>199</v>
      </c>
      <c r="E221" s="424" t="s">
        <v>245</v>
      </c>
      <c r="F221" s="425" t="s">
        <v>245</v>
      </c>
    </row>
    <row r="222" spans="1:6" x14ac:dyDescent="0.2">
      <c r="A222" s="423">
        <v>211</v>
      </c>
      <c r="B222" s="425" t="str">
        <f t="shared" si="10"/>
        <v>Dezember</v>
      </c>
      <c r="C222" s="425" t="s">
        <v>200</v>
      </c>
      <c r="D222" s="425" t="s">
        <v>385</v>
      </c>
      <c r="E222" s="424" t="s">
        <v>246</v>
      </c>
      <c r="F222" s="425" t="s">
        <v>535</v>
      </c>
    </row>
    <row r="223" spans="1:6" x14ac:dyDescent="0.2">
      <c r="A223" s="423">
        <v>212</v>
      </c>
      <c r="B223" s="425" t="str">
        <f t="shared" si="10"/>
        <v>Absenzen</v>
      </c>
      <c r="C223" s="425" t="s">
        <v>169</v>
      </c>
      <c r="D223" s="425" t="s">
        <v>234</v>
      </c>
      <c r="E223" s="425" t="s">
        <v>234</v>
      </c>
      <c r="F223" s="425" t="s">
        <v>557</v>
      </c>
    </row>
    <row r="224" spans="1:6" x14ac:dyDescent="0.2">
      <c r="A224" s="423">
        <v>213</v>
      </c>
      <c r="B224" s="425" t="str">
        <f t="shared" si="10"/>
        <v>Druckvorschau aufheben</v>
      </c>
      <c r="C224" s="425" t="s">
        <v>248</v>
      </c>
      <c r="D224" s="425" t="s">
        <v>387</v>
      </c>
      <c r="E224" s="425" t="s">
        <v>386</v>
      </c>
      <c r="F224" s="425" t="str">
        <f t="shared" si="9"/>
        <v>Druckvorschau aufheben</v>
      </c>
    </row>
    <row r="225" spans="1:6" x14ac:dyDescent="0.2">
      <c r="A225" s="423">
        <v>214</v>
      </c>
      <c r="B225" s="425">
        <f t="shared" si="10"/>
        <v>0</v>
      </c>
      <c r="F225" s="425">
        <f t="shared" si="9"/>
        <v>0</v>
      </c>
    </row>
    <row r="226" spans="1:6" x14ac:dyDescent="0.2">
      <c r="A226" s="423">
        <v>215</v>
      </c>
      <c r="B226" s="425">
        <f t="shared" si="10"/>
        <v>0</v>
      </c>
      <c r="F226" s="425">
        <f t="shared" si="9"/>
        <v>0</v>
      </c>
    </row>
    <row r="227" spans="1:6" x14ac:dyDescent="0.2">
      <c r="A227" s="423">
        <v>216</v>
      </c>
      <c r="B227" s="425">
        <f t="shared" si="10"/>
        <v>0</v>
      </c>
      <c r="F227" s="425">
        <f t="shared" si="9"/>
        <v>0</v>
      </c>
    </row>
    <row r="228" spans="1:6" x14ac:dyDescent="0.2">
      <c r="A228" s="423">
        <v>217</v>
      </c>
      <c r="B228" s="425">
        <f t="shared" si="10"/>
        <v>0</v>
      </c>
      <c r="F228" s="425">
        <f t="shared" si="9"/>
        <v>0</v>
      </c>
    </row>
    <row r="229" spans="1:6" x14ac:dyDescent="0.2">
      <c r="A229" s="423">
        <v>218</v>
      </c>
      <c r="B229" s="425">
        <f t="shared" si="10"/>
        <v>0</v>
      </c>
      <c r="F229" s="425">
        <f t="shared" si="9"/>
        <v>0</v>
      </c>
    </row>
    <row r="230" spans="1:6" x14ac:dyDescent="0.2">
      <c r="A230" s="423">
        <v>219</v>
      </c>
      <c r="B230" s="425">
        <f t="shared" si="10"/>
        <v>0</v>
      </c>
      <c r="F230" s="425">
        <f t="shared" si="9"/>
        <v>0</v>
      </c>
    </row>
    <row r="231" spans="1:6" x14ac:dyDescent="0.2">
      <c r="A231" s="423">
        <v>220</v>
      </c>
      <c r="B231" s="425">
        <f t="shared" si="10"/>
        <v>0</v>
      </c>
    </row>
    <row r="232" spans="1:6" x14ac:dyDescent="0.2">
      <c r="A232" s="423">
        <v>221</v>
      </c>
      <c r="B232" s="425">
        <f t="shared" si="10"/>
        <v>0</v>
      </c>
    </row>
    <row r="233" spans="1:6" x14ac:dyDescent="0.2">
      <c r="A233" s="423">
        <v>222</v>
      </c>
      <c r="B233" s="425">
        <f t="shared" si="10"/>
        <v>0</v>
      </c>
    </row>
    <row r="234" spans="1:6" x14ac:dyDescent="0.2">
      <c r="A234" s="423">
        <v>223</v>
      </c>
      <c r="B234" s="425">
        <f t="shared" si="10"/>
        <v>0</v>
      </c>
    </row>
    <row r="235" spans="1:6" x14ac:dyDescent="0.2">
      <c r="A235" s="423">
        <v>224</v>
      </c>
      <c r="B235" s="425">
        <f t="shared" si="10"/>
        <v>0</v>
      </c>
    </row>
    <row r="236" spans="1:6" x14ac:dyDescent="0.2">
      <c r="A236" s="423">
        <v>225</v>
      </c>
      <c r="B236" s="425">
        <f t="shared" si="10"/>
        <v>0</v>
      </c>
    </row>
    <row r="237" spans="1:6" x14ac:dyDescent="0.2">
      <c r="A237" s="423">
        <v>226</v>
      </c>
      <c r="B237" s="425">
        <f t="shared" si="10"/>
        <v>0</v>
      </c>
    </row>
    <row r="238" spans="1:6" x14ac:dyDescent="0.2">
      <c r="A238" s="423">
        <v>227</v>
      </c>
      <c r="B238" s="425">
        <f t="shared" si="10"/>
        <v>0</v>
      </c>
    </row>
    <row r="239" spans="1:6" x14ac:dyDescent="0.2">
      <c r="A239" s="423">
        <v>228</v>
      </c>
      <c r="B239" s="425">
        <f t="shared" si="10"/>
        <v>0</v>
      </c>
    </row>
    <row r="240" spans="1:6" x14ac:dyDescent="0.2">
      <c r="A240" s="423">
        <v>229</v>
      </c>
      <c r="B240" s="425">
        <f t="shared" si="10"/>
        <v>0</v>
      </c>
    </row>
    <row r="241" spans="1:2" x14ac:dyDescent="0.2">
      <c r="A241" s="423">
        <v>230</v>
      </c>
      <c r="B241" s="425">
        <f t="shared" si="10"/>
        <v>0</v>
      </c>
    </row>
    <row r="242" spans="1:2" x14ac:dyDescent="0.2">
      <c r="A242" s="423">
        <v>231</v>
      </c>
      <c r="B242" s="425">
        <f t="shared" si="10"/>
        <v>0</v>
      </c>
    </row>
    <row r="243" spans="1:2" x14ac:dyDescent="0.2">
      <c r="A243" s="423">
        <v>232</v>
      </c>
      <c r="B243" s="425">
        <f t="shared" si="10"/>
        <v>0</v>
      </c>
    </row>
    <row r="244" spans="1:2" x14ac:dyDescent="0.2">
      <c r="A244" s="423">
        <v>233</v>
      </c>
      <c r="B244" s="425">
        <f t="shared" si="10"/>
        <v>0</v>
      </c>
    </row>
    <row r="245" spans="1:2" x14ac:dyDescent="0.2">
      <c r="A245" s="423">
        <v>234</v>
      </c>
      <c r="B245" s="425">
        <f t="shared" si="10"/>
        <v>0</v>
      </c>
    </row>
    <row r="246" spans="1:2" x14ac:dyDescent="0.2">
      <c r="A246" s="423">
        <v>235</v>
      </c>
      <c r="B246" s="425">
        <f t="shared" si="10"/>
        <v>0</v>
      </c>
    </row>
    <row r="247" spans="1:2" x14ac:dyDescent="0.2">
      <c r="A247" s="423">
        <v>236</v>
      </c>
      <c r="B247" s="425">
        <f t="shared" si="10"/>
        <v>0</v>
      </c>
    </row>
    <row r="248" spans="1:2" x14ac:dyDescent="0.2">
      <c r="A248" s="423">
        <v>237</v>
      </c>
      <c r="B248" s="425">
        <f t="shared" si="10"/>
        <v>0</v>
      </c>
    </row>
    <row r="249" spans="1:2" x14ac:dyDescent="0.2">
      <c r="A249" s="423">
        <v>238</v>
      </c>
      <c r="B249" s="425">
        <f t="shared" si="10"/>
        <v>0</v>
      </c>
    </row>
    <row r="250" spans="1:2" x14ac:dyDescent="0.2">
      <c r="A250" s="423">
        <v>239</v>
      </c>
      <c r="B250" s="425">
        <f t="shared" si="10"/>
        <v>0</v>
      </c>
    </row>
    <row r="251" spans="1:2" x14ac:dyDescent="0.2">
      <c r="A251" s="423">
        <v>240</v>
      </c>
      <c r="B251" s="425">
        <f t="shared" si="10"/>
        <v>0</v>
      </c>
    </row>
    <row r="252" spans="1:2" x14ac:dyDescent="0.2">
      <c r="A252" s="423">
        <v>241</v>
      </c>
      <c r="B252" s="425">
        <f t="shared" si="10"/>
        <v>0</v>
      </c>
    </row>
    <row r="253" spans="1:2" x14ac:dyDescent="0.2">
      <c r="A253" s="423">
        <v>242</v>
      </c>
      <c r="B253" s="425">
        <f t="shared" si="10"/>
        <v>0</v>
      </c>
    </row>
    <row r="254" spans="1:2" x14ac:dyDescent="0.2">
      <c r="A254" s="423">
        <v>243</v>
      </c>
      <c r="B254" s="425">
        <f t="shared" si="10"/>
        <v>0</v>
      </c>
    </row>
    <row r="255" spans="1:2" x14ac:dyDescent="0.2">
      <c r="A255" s="423">
        <v>244</v>
      </c>
      <c r="B255" s="425">
        <f t="shared" si="10"/>
        <v>0</v>
      </c>
    </row>
    <row r="256" spans="1:2" x14ac:dyDescent="0.2">
      <c r="A256" s="423">
        <v>245</v>
      </c>
      <c r="B256" s="425">
        <f t="shared" si="10"/>
        <v>0</v>
      </c>
    </row>
    <row r="257" spans="1:2" x14ac:dyDescent="0.2">
      <c r="A257" s="423">
        <v>246</v>
      </c>
      <c r="B257" s="425">
        <f t="shared" si="10"/>
        <v>0</v>
      </c>
    </row>
    <row r="258" spans="1:2" x14ac:dyDescent="0.2">
      <c r="A258" s="423">
        <v>247</v>
      </c>
      <c r="B258" s="425">
        <f t="shared" si="10"/>
        <v>0</v>
      </c>
    </row>
    <row r="259" spans="1:2" x14ac:dyDescent="0.2">
      <c r="A259" s="423">
        <v>248</v>
      </c>
      <c r="B259" s="425">
        <f t="shared" si="10"/>
        <v>0</v>
      </c>
    </row>
    <row r="260" spans="1:2" x14ac:dyDescent="0.2">
      <c r="A260" s="423">
        <v>249</v>
      </c>
      <c r="B260" s="425">
        <f t="shared" si="10"/>
        <v>0</v>
      </c>
    </row>
    <row r="261" spans="1:2" x14ac:dyDescent="0.2">
      <c r="A261" s="423">
        <v>250</v>
      </c>
      <c r="B261" s="425">
        <f t="shared" si="10"/>
        <v>0</v>
      </c>
    </row>
    <row r="262" spans="1:2" x14ac:dyDescent="0.2">
      <c r="A262" s="423">
        <v>251</v>
      </c>
      <c r="B262" s="425">
        <f t="shared" si="10"/>
        <v>0</v>
      </c>
    </row>
    <row r="263" spans="1:2" x14ac:dyDescent="0.2">
      <c r="A263" s="423">
        <v>252</v>
      </c>
      <c r="B263" s="425">
        <f t="shared" si="10"/>
        <v>0</v>
      </c>
    </row>
    <row r="264" spans="1:2" x14ac:dyDescent="0.2">
      <c r="A264" s="423">
        <v>253</v>
      </c>
      <c r="B264" s="425">
        <f t="shared" si="10"/>
        <v>0</v>
      </c>
    </row>
    <row r="265" spans="1:2" x14ac:dyDescent="0.2">
      <c r="A265" s="423">
        <v>254</v>
      </c>
      <c r="B265" s="425">
        <f t="shared" si="10"/>
        <v>0</v>
      </c>
    </row>
    <row r="266" spans="1:2" x14ac:dyDescent="0.2">
      <c r="A266" s="423">
        <v>255</v>
      </c>
      <c r="B266" s="425">
        <f t="shared" si="10"/>
        <v>0</v>
      </c>
    </row>
    <row r="267" spans="1:2" x14ac:dyDescent="0.2">
      <c r="A267" s="423">
        <v>256</v>
      </c>
      <c r="B267" s="425">
        <f t="shared" si="10"/>
        <v>0</v>
      </c>
    </row>
    <row r="268" spans="1:2" x14ac:dyDescent="0.2">
      <c r="A268" s="423">
        <v>257</v>
      </c>
      <c r="B268" s="425">
        <f t="shared" si="10"/>
        <v>0</v>
      </c>
    </row>
    <row r="269" spans="1:2" x14ac:dyDescent="0.2">
      <c r="A269" s="423">
        <v>258</v>
      </c>
      <c r="B269" s="425">
        <f t="shared" ref="B269:B332" si="11">HLOOKUP($B$3,$C$12:$F$506,A269,FALSE)</f>
        <v>0</v>
      </c>
    </row>
    <row r="270" spans="1:2" x14ac:dyDescent="0.2">
      <c r="A270" s="423">
        <v>259</v>
      </c>
      <c r="B270" s="425">
        <f t="shared" si="11"/>
        <v>0</v>
      </c>
    </row>
    <row r="271" spans="1:2" x14ac:dyDescent="0.2">
      <c r="A271" s="423">
        <v>260</v>
      </c>
      <c r="B271" s="425">
        <f t="shared" si="11"/>
        <v>0</v>
      </c>
    </row>
    <row r="272" spans="1:2" x14ac:dyDescent="0.2">
      <c r="A272" s="423">
        <v>261</v>
      </c>
      <c r="B272" s="425">
        <f t="shared" si="11"/>
        <v>0</v>
      </c>
    </row>
    <row r="273" spans="1:2" x14ac:dyDescent="0.2">
      <c r="A273" s="423">
        <v>262</v>
      </c>
      <c r="B273" s="425">
        <f t="shared" si="11"/>
        <v>0</v>
      </c>
    </row>
    <row r="274" spans="1:2" x14ac:dyDescent="0.2">
      <c r="A274" s="423">
        <v>263</v>
      </c>
      <c r="B274" s="425">
        <f t="shared" si="11"/>
        <v>0</v>
      </c>
    </row>
    <row r="275" spans="1:2" x14ac:dyDescent="0.2">
      <c r="A275" s="423">
        <v>264</v>
      </c>
      <c r="B275" s="425">
        <f t="shared" si="11"/>
        <v>0</v>
      </c>
    </row>
    <row r="276" spans="1:2" x14ac:dyDescent="0.2">
      <c r="A276" s="423">
        <v>265</v>
      </c>
      <c r="B276" s="425">
        <f t="shared" si="11"/>
        <v>0</v>
      </c>
    </row>
    <row r="277" spans="1:2" x14ac:dyDescent="0.2">
      <c r="A277" s="423">
        <v>266</v>
      </c>
      <c r="B277" s="425">
        <f t="shared" si="11"/>
        <v>0</v>
      </c>
    </row>
    <row r="278" spans="1:2" x14ac:dyDescent="0.2">
      <c r="A278" s="423">
        <v>267</v>
      </c>
      <c r="B278" s="425">
        <f t="shared" si="11"/>
        <v>0</v>
      </c>
    </row>
    <row r="279" spans="1:2" x14ac:dyDescent="0.2">
      <c r="A279" s="423">
        <v>268</v>
      </c>
      <c r="B279" s="425">
        <f t="shared" si="11"/>
        <v>0</v>
      </c>
    </row>
    <row r="280" spans="1:2" x14ac:dyDescent="0.2">
      <c r="A280" s="423">
        <v>269</v>
      </c>
      <c r="B280" s="425">
        <f t="shared" si="11"/>
        <v>0</v>
      </c>
    </row>
    <row r="281" spans="1:2" x14ac:dyDescent="0.2">
      <c r="A281" s="423">
        <v>270</v>
      </c>
      <c r="B281" s="425">
        <f t="shared" si="11"/>
        <v>0</v>
      </c>
    </row>
    <row r="282" spans="1:2" x14ac:dyDescent="0.2">
      <c r="A282" s="423">
        <v>271</v>
      </c>
      <c r="B282" s="425">
        <f t="shared" si="11"/>
        <v>0</v>
      </c>
    </row>
    <row r="283" spans="1:2" x14ac:dyDescent="0.2">
      <c r="A283" s="423">
        <v>272</v>
      </c>
      <c r="B283" s="425">
        <f t="shared" si="11"/>
        <v>0</v>
      </c>
    </row>
    <row r="284" spans="1:2" x14ac:dyDescent="0.2">
      <c r="A284" s="423">
        <v>273</v>
      </c>
      <c r="B284" s="425">
        <f t="shared" si="11"/>
        <v>0</v>
      </c>
    </row>
    <row r="285" spans="1:2" x14ac:dyDescent="0.2">
      <c r="A285" s="423">
        <v>274</v>
      </c>
      <c r="B285" s="425">
        <f t="shared" si="11"/>
        <v>0</v>
      </c>
    </row>
    <row r="286" spans="1:2" x14ac:dyDescent="0.2">
      <c r="A286" s="423">
        <v>275</v>
      </c>
      <c r="B286" s="425">
        <f t="shared" si="11"/>
        <v>0</v>
      </c>
    </row>
    <row r="287" spans="1:2" x14ac:dyDescent="0.2">
      <c r="A287" s="423">
        <v>276</v>
      </c>
      <c r="B287" s="425">
        <f t="shared" si="11"/>
        <v>0</v>
      </c>
    </row>
    <row r="288" spans="1:2" x14ac:dyDescent="0.2">
      <c r="A288" s="423">
        <v>277</v>
      </c>
      <c r="B288" s="425">
        <f t="shared" si="11"/>
        <v>0</v>
      </c>
    </row>
    <row r="289" spans="1:5" x14ac:dyDescent="0.2">
      <c r="A289" s="423">
        <v>278</v>
      </c>
      <c r="B289" s="425">
        <f t="shared" si="11"/>
        <v>0</v>
      </c>
    </row>
    <row r="290" spans="1:5" x14ac:dyDescent="0.2">
      <c r="A290" s="423">
        <v>279</v>
      </c>
      <c r="B290" s="425">
        <f t="shared" si="11"/>
        <v>0</v>
      </c>
    </row>
    <row r="291" spans="1:5" x14ac:dyDescent="0.2">
      <c r="A291" s="423">
        <v>280</v>
      </c>
      <c r="B291" s="425" t="str">
        <f t="shared" si="11"/>
        <v>Tabellenregister / Arbeitsblattregister</v>
      </c>
      <c r="C291" s="425" t="s">
        <v>424</v>
      </c>
      <c r="D291" s="425" t="s">
        <v>425</v>
      </c>
      <c r="E291" s="425" t="s">
        <v>426</v>
      </c>
    </row>
    <row r="292" spans="1:5" x14ac:dyDescent="0.2">
      <c r="A292" s="423">
        <v>281</v>
      </c>
      <c r="B292" s="425" t="str">
        <f t="shared" si="11"/>
        <v>ERKLÄRUNGEN</v>
      </c>
      <c r="C292" s="425" t="s">
        <v>427</v>
      </c>
      <c r="D292" s="425" t="s">
        <v>428</v>
      </c>
      <c r="E292" s="425" t="s">
        <v>429</v>
      </c>
    </row>
    <row r="293" spans="1:5" x14ac:dyDescent="0.2">
      <c r="A293" s="423">
        <v>282</v>
      </c>
      <c r="B293" s="425" t="str">
        <f t="shared" si="11"/>
        <v>KALENDER</v>
      </c>
      <c r="C293" s="425" t="s">
        <v>402</v>
      </c>
      <c r="D293" s="425" t="s">
        <v>430</v>
      </c>
      <c r="E293" s="425" t="s">
        <v>431</v>
      </c>
    </row>
    <row r="294" spans="1:5" x14ac:dyDescent="0.2">
      <c r="A294" s="423">
        <v>283</v>
      </c>
      <c r="B294" s="425" t="str">
        <f t="shared" si="11"/>
        <v>MITARBEITER</v>
      </c>
      <c r="C294" s="425" t="s">
        <v>432</v>
      </c>
      <c r="D294" s="425" t="s">
        <v>434</v>
      </c>
      <c r="E294" s="425" t="s">
        <v>433</v>
      </c>
    </row>
    <row r="295" spans="1:5" x14ac:dyDescent="0.2">
      <c r="A295" s="423">
        <v>284</v>
      </c>
      <c r="B295" s="425" t="str">
        <f t="shared" si="11"/>
        <v>KONTROLLE</v>
      </c>
      <c r="C295" s="425" t="s">
        <v>435</v>
      </c>
      <c r="D295" s="425" t="s">
        <v>436</v>
      </c>
      <c r="E295" s="425" t="s">
        <v>437</v>
      </c>
    </row>
    <row r="296" spans="1:5" x14ac:dyDescent="0.2">
      <c r="A296" s="423">
        <v>285</v>
      </c>
      <c r="B296" s="425">
        <f t="shared" si="11"/>
        <v>0</v>
      </c>
    </row>
    <row r="297" spans="1:5" x14ac:dyDescent="0.2">
      <c r="A297" s="423">
        <v>286</v>
      </c>
      <c r="B297" s="425">
        <f t="shared" si="11"/>
        <v>0</v>
      </c>
    </row>
    <row r="298" spans="1:5" x14ac:dyDescent="0.2">
      <c r="A298" s="423">
        <v>287</v>
      </c>
      <c r="B298" s="425">
        <f t="shared" si="11"/>
        <v>0</v>
      </c>
    </row>
    <row r="299" spans="1:5" x14ac:dyDescent="0.2">
      <c r="A299" s="423">
        <v>288</v>
      </c>
      <c r="B299" s="425">
        <f t="shared" si="11"/>
        <v>0</v>
      </c>
    </row>
    <row r="300" spans="1:5" x14ac:dyDescent="0.2">
      <c r="A300" s="423">
        <v>289</v>
      </c>
      <c r="B300" s="425">
        <f t="shared" si="11"/>
        <v>0</v>
      </c>
    </row>
    <row r="301" spans="1:5" x14ac:dyDescent="0.2">
      <c r="A301" s="423">
        <v>290</v>
      </c>
      <c r="B301" s="425" t="str">
        <f t="shared" si="11"/>
        <v>Texte Mitarbeiter-Tabelle DE</v>
      </c>
      <c r="C301" s="425" t="s">
        <v>440</v>
      </c>
      <c r="D301" s="425" t="s">
        <v>438</v>
      </c>
      <c r="E301" s="425" t="s">
        <v>439</v>
      </c>
    </row>
    <row r="302" spans="1:5" x14ac:dyDescent="0.2">
      <c r="A302" s="423">
        <v>291</v>
      </c>
      <c r="B302" s="425" t="str">
        <f t="shared" si="11"/>
        <v>Nummer</v>
      </c>
      <c r="C302" s="425" t="s">
        <v>82</v>
      </c>
      <c r="D302" s="425" t="s">
        <v>444</v>
      </c>
      <c r="E302" s="425" t="s">
        <v>443</v>
      </c>
    </row>
    <row r="303" spans="1:5" x14ac:dyDescent="0.2">
      <c r="A303" s="423">
        <v>292</v>
      </c>
      <c r="B303" s="425" t="str">
        <f t="shared" si="11"/>
        <v>Name</v>
      </c>
      <c r="C303" s="425" t="s">
        <v>77</v>
      </c>
      <c r="D303" s="425" t="s">
        <v>447</v>
      </c>
      <c r="E303" s="425" t="s">
        <v>445</v>
      </c>
    </row>
    <row r="304" spans="1:5" x14ac:dyDescent="0.2">
      <c r="A304" s="423">
        <v>293</v>
      </c>
      <c r="B304" s="425" t="str">
        <f t="shared" si="11"/>
        <v>Vorname</v>
      </c>
      <c r="C304" s="425" t="s">
        <v>78</v>
      </c>
      <c r="D304" s="425" t="s">
        <v>446</v>
      </c>
      <c r="E304" s="425" t="s">
        <v>448</v>
      </c>
    </row>
    <row r="305" spans="1:5" x14ac:dyDescent="0.2">
      <c r="A305" s="423">
        <v>294</v>
      </c>
      <c r="B305" s="425" t="str">
        <f t="shared" si="11"/>
        <v>Adresse</v>
      </c>
      <c r="C305" s="425" t="s">
        <v>79</v>
      </c>
      <c r="D305" s="425" t="s">
        <v>449</v>
      </c>
      <c r="E305" s="425" t="s">
        <v>79</v>
      </c>
    </row>
    <row r="306" spans="1:5" x14ac:dyDescent="0.2">
      <c r="A306" s="423">
        <v>295</v>
      </c>
      <c r="B306" s="425" t="str">
        <f t="shared" si="11"/>
        <v>PLZ</v>
      </c>
      <c r="C306" s="425" t="s">
        <v>80</v>
      </c>
      <c r="D306" s="425" t="s">
        <v>450</v>
      </c>
      <c r="E306" s="425" t="s">
        <v>451</v>
      </c>
    </row>
    <row r="307" spans="1:5" x14ac:dyDescent="0.2">
      <c r="A307" s="423">
        <v>296</v>
      </c>
      <c r="B307" s="425" t="str">
        <f t="shared" si="11"/>
        <v>Ort</v>
      </c>
      <c r="C307" s="425" t="s">
        <v>81</v>
      </c>
      <c r="D307" s="425" t="s">
        <v>452</v>
      </c>
      <c r="E307" s="425" t="s">
        <v>453</v>
      </c>
    </row>
    <row r="308" spans="1:5" x14ac:dyDescent="0.2">
      <c r="A308" s="423">
        <v>297</v>
      </c>
      <c r="B308" s="425" t="str">
        <f t="shared" si="11"/>
        <v>Telefon</v>
      </c>
      <c r="C308" s="425" t="s">
        <v>86</v>
      </c>
      <c r="D308" s="425" t="s">
        <v>454</v>
      </c>
      <c r="E308" s="425" t="s">
        <v>455</v>
      </c>
    </row>
    <row r="309" spans="1:5" x14ac:dyDescent="0.2">
      <c r="A309" s="423">
        <v>298</v>
      </c>
      <c r="B309" s="425" t="str">
        <f t="shared" si="11"/>
        <v>eMail</v>
      </c>
      <c r="C309" s="425" t="s">
        <v>441</v>
      </c>
      <c r="D309" s="425" t="s">
        <v>441</v>
      </c>
      <c r="E309" s="425" t="s">
        <v>456</v>
      </c>
    </row>
    <row r="310" spans="1:5" x14ac:dyDescent="0.2">
      <c r="A310" s="423">
        <v>299</v>
      </c>
      <c r="B310" s="425">
        <f t="shared" si="11"/>
        <v>0</v>
      </c>
    </row>
    <row r="311" spans="1:5" x14ac:dyDescent="0.2">
      <c r="A311" s="423">
        <v>300</v>
      </c>
      <c r="B311" s="425">
        <f t="shared" si="11"/>
        <v>0</v>
      </c>
    </row>
    <row r="312" spans="1:5" x14ac:dyDescent="0.2">
      <c r="A312" s="423">
        <v>301</v>
      </c>
      <c r="B312" s="425">
        <f t="shared" si="11"/>
        <v>0</v>
      </c>
    </row>
    <row r="313" spans="1:5" x14ac:dyDescent="0.2">
      <c r="A313" s="423">
        <v>302</v>
      </c>
      <c r="B313" s="425">
        <f t="shared" si="11"/>
        <v>0</v>
      </c>
    </row>
    <row r="314" spans="1:5" x14ac:dyDescent="0.2">
      <c r="A314" s="423">
        <v>303</v>
      </c>
      <c r="B314" s="425">
        <f t="shared" si="11"/>
        <v>0</v>
      </c>
    </row>
    <row r="315" spans="1:5" x14ac:dyDescent="0.2">
      <c r="A315" s="423">
        <v>304</v>
      </c>
      <c r="B315" s="425">
        <f t="shared" si="11"/>
        <v>0</v>
      </c>
    </row>
    <row r="316" spans="1:5" x14ac:dyDescent="0.2">
      <c r="A316" s="423">
        <v>305</v>
      </c>
      <c r="B316" s="425" t="str">
        <f t="shared" si="11"/>
        <v>Muster</v>
      </c>
      <c r="C316" s="425" t="s">
        <v>83</v>
      </c>
      <c r="E316" s="425" t="s">
        <v>457</v>
      </c>
    </row>
    <row r="317" spans="1:5" x14ac:dyDescent="0.2">
      <c r="A317" s="423">
        <v>306</v>
      </c>
      <c r="B317" s="425" t="str">
        <f t="shared" si="11"/>
        <v>Peter</v>
      </c>
      <c r="C317" s="425" t="s">
        <v>84</v>
      </c>
      <c r="E317" s="425" t="s">
        <v>458</v>
      </c>
    </row>
    <row r="318" spans="1:5" x14ac:dyDescent="0.2">
      <c r="A318" s="423">
        <v>307</v>
      </c>
      <c r="B318" s="425" t="str">
        <f t="shared" si="11"/>
        <v>Mustergasse 550</v>
      </c>
      <c r="C318" s="425" t="s">
        <v>85</v>
      </c>
      <c r="E318" s="425" t="s">
        <v>459</v>
      </c>
    </row>
    <row r="319" spans="1:5" x14ac:dyDescent="0.2">
      <c r="A319" s="423">
        <v>308</v>
      </c>
      <c r="B319" s="425" t="str">
        <f t="shared" si="11"/>
        <v>CH-5000</v>
      </c>
      <c r="C319" s="425" t="s">
        <v>442</v>
      </c>
      <c r="E319" s="425" t="s">
        <v>460</v>
      </c>
    </row>
    <row r="320" spans="1:5" x14ac:dyDescent="0.2">
      <c r="A320" s="423">
        <v>309</v>
      </c>
      <c r="B320" s="425" t="str">
        <f t="shared" si="11"/>
        <v>Aarau</v>
      </c>
      <c r="C320" s="425" t="s">
        <v>88</v>
      </c>
      <c r="E320" s="425" t="s">
        <v>461</v>
      </c>
    </row>
    <row r="321" spans="1:5" x14ac:dyDescent="0.2">
      <c r="A321" s="423">
        <v>310</v>
      </c>
      <c r="B321" s="425" t="str">
        <f t="shared" si="11"/>
        <v>+41 00 000 00 00</v>
      </c>
      <c r="C321" s="463" t="s">
        <v>87</v>
      </c>
      <c r="E321" s="463" t="s">
        <v>462</v>
      </c>
    </row>
    <row r="322" spans="1:5" x14ac:dyDescent="0.2">
      <c r="A322" s="423">
        <v>311</v>
      </c>
      <c r="B322" s="425">
        <f t="shared" si="11"/>
        <v>0</v>
      </c>
    </row>
    <row r="323" spans="1:5" x14ac:dyDescent="0.2">
      <c r="A323" s="423">
        <v>312</v>
      </c>
      <c r="B323" s="425">
        <f t="shared" si="11"/>
        <v>0</v>
      </c>
    </row>
    <row r="324" spans="1:5" x14ac:dyDescent="0.2">
      <c r="A324" s="423">
        <v>313</v>
      </c>
      <c r="B324" s="425">
        <f t="shared" si="11"/>
        <v>0</v>
      </c>
    </row>
    <row r="325" spans="1:5" x14ac:dyDescent="0.2">
      <c r="A325" s="423">
        <v>314</v>
      </c>
      <c r="B325" s="425">
        <f t="shared" si="11"/>
        <v>0</v>
      </c>
    </row>
    <row r="326" spans="1:5" x14ac:dyDescent="0.2">
      <c r="A326" s="423">
        <v>315</v>
      </c>
      <c r="B326" s="425">
        <f t="shared" si="11"/>
        <v>0</v>
      </c>
    </row>
    <row r="327" spans="1:5" x14ac:dyDescent="0.2">
      <c r="A327" s="423">
        <v>316</v>
      </c>
      <c r="B327" s="425">
        <f t="shared" si="11"/>
        <v>0</v>
      </c>
    </row>
    <row r="328" spans="1:5" x14ac:dyDescent="0.2">
      <c r="A328" s="423">
        <v>317</v>
      </c>
      <c r="B328" s="425">
        <f t="shared" si="11"/>
        <v>0</v>
      </c>
    </row>
    <row r="329" spans="1:5" x14ac:dyDescent="0.2">
      <c r="A329" s="423">
        <v>318</v>
      </c>
      <c r="B329" s="425">
        <f t="shared" si="11"/>
        <v>0</v>
      </c>
    </row>
    <row r="330" spans="1:5" x14ac:dyDescent="0.2">
      <c r="A330" s="423">
        <v>319</v>
      </c>
      <c r="B330" s="425">
        <f t="shared" si="11"/>
        <v>0</v>
      </c>
    </row>
    <row r="331" spans="1:5" x14ac:dyDescent="0.2">
      <c r="A331" s="423">
        <v>320</v>
      </c>
      <c r="B331" s="425" t="str">
        <f t="shared" si="11"/>
        <v>Texte Kalender-Tabelle DE</v>
      </c>
      <c r="C331" s="425" t="s">
        <v>463</v>
      </c>
    </row>
    <row r="332" spans="1:5" ht="25.5" x14ac:dyDescent="0.2">
      <c r="A332" s="423">
        <v>321</v>
      </c>
      <c r="B332" s="425" t="str">
        <f t="shared" si="11"/>
        <v>Auswahl der gesetzlichen Feiertage 
(mit einem kleinen x ankreuzen)</v>
      </c>
      <c r="C332" s="427" t="s">
        <v>464</v>
      </c>
    </row>
    <row r="333" spans="1:5" x14ac:dyDescent="0.2">
      <c r="A333" s="423">
        <v>322</v>
      </c>
      <c r="B333" s="425">
        <f t="shared" ref="B333:B396" si="12">HLOOKUP($B$3,$C$12:$F$506,A333,FALSE)</f>
        <v>0</v>
      </c>
    </row>
    <row r="334" spans="1:5" x14ac:dyDescent="0.2">
      <c r="A334" s="423">
        <v>323</v>
      </c>
      <c r="B334" s="425">
        <f t="shared" si="12"/>
        <v>0</v>
      </c>
    </row>
    <row r="335" spans="1:5" x14ac:dyDescent="0.2">
      <c r="A335" s="423">
        <v>324</v>
      </c>
      <c r="B335" s="425">
        <f t="shared" si="12"/>
        <v>0</v>
      </c>
    </row>
    <row r="336" spans="1:5" x14ac:dyDescent="0.2">
      <c r="A336" s="423">
        <v>325</v>
      </c>
      <c r="B336" s="425">
        <f t="shared" si="12"/>
        <v>0</v>
      </c>
    </row>
    <row r="337" spans="1:2" x14ac:dyDescent="0.2">
      <c r="A337" s="423">
        <v>326</v>
      </c>
      <c r="B337" s="425">
        <f t="shared" si="12"/>
        <v>0</v>
      </c>
    </row>
    <row r="338" spans="1:2" x14ac:dyDescent="0.2">
      <c r="A338" s="423">
        <v>327</v>
      </c>
      <c r="B338" s="425">
        <f t="shared" si="12"/>
        <v>0</v>
      </c>
    </row>
    <row r="339" spans="1:2" x14ac:dyDescent="0.2">
      <c r="A339" s="423">
        <v>328</v>
      </c>
      <c r="B339" s="425">
        <f t="shared" si="12"/>
        <v>0</v>
      </c>
    </row>
    <row r="340" spans="1:2" x14ac:dyDescent="0.2">
      <c r="A340" s="423">
        <v>329</v>
      </c>
      <c r="B340" s="425">
        <f t="shared" si="12"/>
        <v>0</v>
      </c>
    </row>
    <row r="341" spans="1:2" x14ac:dyDescent="0.2">
      <c r="A341" s="423">
        <v>330</v>
      </c>
      <c r="B341" s="425">
        <f t="shared" si="12"/>
        <v>0</v>
      </c>
    </row>
    <row r="342" spans="1:2" x14ac:dyDescent="0.2">
      <c r="A342" s="423">
        <v>331</v>
      </c>
      <c r="B342" s="425">
        <f t="shared" si="12"/>
        <v>0</v>
      </c>
    </row>
    <row r="343" spans="1:2" x14ac:dyDescent="0.2">
      <c r="A343" s="423">
        <v>332</v>
      </c>
      <c r="B343" s="425">
        <f t="shared" si="12"/>
        <v>0</v>
      </c>
    </row>
    <row r="344" spans="1:2" x14ac:dyDescent="0.2">
      <c r="A344" s="423">
        <v>333</v>
      </c>
      <c r="B344" s="425">
        <f t="shared" si="12"/>
        <v>0</v>
      </c>
    </row>
    <row r="345" spans="1:2" x14ac:dyDescent="0.2">
      <c r="A345" s="423">
        <v>334</v>
      </c>
      <c r="B345" s="425">
        <f t="shared" si="12"/>
        <v>0</v>
      </c>
    </row>
    <row r="346" spans="1:2" x14ac:dyDescent="0.2">
      <c r="A346" s="423">
        <v>335</v>
      </c>
      <c r="B346" s="425">
        <f t="shared" si="12"/>
        <v>0</v>
      </c>
    </row>
    <row r="347" spans="1:2" x14ac:dyDescent="0.2">
      <c r="A347" s="423">
        <v>336</v>
      </c>
      <c r="B347" s="425">
        <f t="shared" si="12"/>
        <v>0</v>
      </c>
    </row>
    <row r="348" spans="1:2" x14ac:dyDescent="0.2">
      <c r="A348" s="423">
        <v>337</v>
      </c>
      <c r="B348" s="425">
        <f t="shared" si="12"/>
        <v>0</v>
      </c>
    </row>
    <row r="349" spans="1:2" x14ac:dyDescent="0.2">
      <c r="A349" s="423">
        <v>338</v>
      </c>
      <c r="B349" s="425">
        <f t="shared" si="12"/>
        <v>0</v>
      </c>
    </row>
    <row r="350" spans="1:2" x14ac:dyDescent="0.2">
      <c r="A350" s="423">
        <v>339</v>
      </c>
      <c r="B350" s="425">
        <f t="shared" si="12"/>
        <v>0</v>
      </c>
    </row>
    <row r="351" spans="1:2" x14ac:dyDescent="0.2">
      <c r="A351" s="423">
        <v>340</v>
      </c>
      <c r="B351" s="425">
        <f t="shared" si="12"/>
        <v>0</v>
      </c>
    </row>
    <row r="352" spans="1:2" x14ac:dyDescent="0.2">
      <c r="A352" s="423">
        <v>341</v>
      </c>
      <c r="B352" s="425">
        <f t="shared" si="12"/>
        <v>0</v>
      </c>
    </row>
    <row r="353" spans="1:2" x14ac:dyDescent="0.2">
      <c r="A353" s="423">
        <v>342</v>
      </c>
      <c r="B353" s="425">
        <f t="shared" si="12"/>
        <v>0</v>
      </c>
    </row>
    <row r="354" spans="1:2" x14ac:dyDescent="0.2">
      <c r="A354" s="423">
        <v>343</v>
      </c>
      <c r="B354" s="425">
        <f t="shared" si="12"/>
        <v>0</v>
      </c>
    </row>
    <row r="355" spans="1:2" x14ac:dyDescent="0.2">
      <c r="A355" s="423">
        <v>344</v>
      </c>
      <c r="B355" s="425">
        <f t="shared" si="12"/>
        <v>0</v>
      </c>
    </row>
    <row r="356" spans="1:2" x14ac:dyDescent="0.2">
      <c r="A356" s="423">
        <v>345</v>
      </c>
      <c r="B356" s="425">
        <f t="shared" si="12"/>
        <v>0</v>
      </c>
    </row>
    <row r="357" spans="1:2" x14ac:dyDescent="0.2">
      <c r="A357" s="423">
        <v>346</v>
      </c>
      <c r="B357" s="425">
        <f t="shared" si="12"/>
        <v>0</v>
      </c>
    </row>
    <row r="358" spans="1:2" x14ac:dyDescent="0.2">
      <c r="A358" s="423">
        <v>347</v>
      </c>
      <c r="B358" s="425">
        <f t="shared" si="12"/>
        <v>0</v>
      </c>
    </row>
    <row r="359" spans="1:2" x14ac:dyDescent="0.2">
      <c r="A359" s="423">
        <v>348</v>
      </c>
      <c r="B359" s="425">
        <f t="shared" si="12"/>
        <v>0</v>
      </c>
    </row>
    <row r="360" spans="1:2" x14ac:dyDescent="0.2">
      <c r="A360" s="423">
        <v>349</v>
      </c>
      <c r="B360" s="425">
        <f t="shared" si="12"/>
        <v>0</v>
      </c>
    </row>
    <row r="361" spans="1:2" x14ac:dyDescent="0.2">
      <c r="A361" s="423">
        <v>350</v>
      </c>
      <c r="B361" s="425">
        <f t="shared" si="12"/>
        <v>0</v>
      </c>
    </row>
    <row r="362" spans="1:2" x14ac:dyDescent="0.2">
      <c r="A362" s="423">
        <v>351</v>
      </c>
      <c r="B362" s="425">
        <f t="shared" si="12"/>
        <v>0</v>
      </c>
    </row>
    <row r="363" spans="1:2" x14ac:dyDescent="0.2">
      <c r="A363" s="423">
        <v>352</v>
      </c>
      <c r="B363" s="425">
        <f t="shared" si="12"/>
        <v>0</v>
      </c>
    </row>
    <row r="364" spans="1:2" x14ac:dyDescent="0.2">
      <c r="A364" s="423">
        <v>353</v>
      </c>
      <c r="B364" s="425">
        <f t="shared" si="12"/>
        <v>0</v>
      </c>
    </row>
    <row r="365" spans="1:2" x14ac:dyDescent="0.2">
      <c r="A365" s="423">
        <v>354</v>
      </c>
      <c r="B365" s="425">
        <f t="shared" si="12"/>
        <v>0</v>
      </c>
    </row>
    <row r="366" spans="1:2" x14ac:dyDescent="0.2">
      <c r="A366" s="423">
        <v>355</v>
      </c>
      <c r="B366" s="425">
        <f t="shared" si="12"/>
        <v>0</v>
      </c>
    </row>
    <row r="367" spans="1:2" x14ac:dyDescent="0.2">
      <c r="A367" s="423">
        <v>356</v>
      </c>
      <c r="B367" s="425">
        <f t="shared" si="12"/>
        <v>0</v>
      </c>
    </row>
    <row r="368" spans="1:2" x14ac:dyDescent="0.2">
      <c r="A368" s="423">
        <v>357</v>
      </c>
      <c r="B368" s="425">
        <f t="shared" si="12"/>
        <v>0</v>
      </c>
    </row>
    <row r="369" spans="1:2" x14ac:dyDescent="0.2">
      <c r="A369" s="423">
        <v>358</v>
      </c>
      <c r="B369" s="425">
        <f t="shared" si="12"/>
        <v>0</v>
      </c>
    </row>
    <row r="370" spans="1:2" x14ac:dyDescent="0.2">
      <c r="A370" s="423">
        <v>359</v>
      </c>
      <c r="B370" s="425">
        <f t="shared" si="12"/>
        <v>0</v>
      </c>
    </row>
    <row r="371" spans="1:2" x14ac:dyDescent="0.2">
      <c r="A371" s="423">
        <v>360</v>
      </c>
      <c r="B371" s="425">
        <f t="shared" si="12"/>
        <v>0</v>
      </c>
    </row>
    <row r="372" spans="1:2" x14ac:dyDescent="0.2">
      <c r="A372" s="423">
        <v>361</v>
      </c>
      <c r="B372" s="425">
        <f t="shared" si="12"/>
        <v>0</v>
      </c>
    </row>
    <row r="373" spans="1:2" x14ac:dyDescent="0.2">
      <c r="A373" s="423">
        <v>362</v>
      </c>
      <c r="B373" s="425">
        <f t="shared" si="12"/>
        <v>0</v>
      </c>
    </row>
    <row r="374" spans="1:2" x14ac:dyDescent="0.2">
      <c r="A374" s="423">
        <v>363</v>
      </c>
      <c r="B374" s="425">
        <f t="shared" si="12"/>
        <v>0</v>
      </c>
    </row>
    <row r="375" spans="1:2" x14ac:dyDescent="0.2">
      <c r="A375" s="423">
        <v>364</v>
      </c>
      <c r="B375" s="425">
        <f t="shared" si="12"/>
        <v>0</v>
      </c>
    </row>
    <row r="376" spans="1:2" x14ac:dyDescent="0.2">
      <c r="A376" s="423">
        <v>365</v>
      </c>
      <c r="B376" s="425">
        <f t="shared" si="12"/>
        <v>0</v>
      </c>
    </row>
    <row r="377" spans="1:2" x14ac:dyDescent="0.2">
      <c r="A377" s="423">
        <v>366</v>
      </c>
      <c r="B377" s="425">
        <f t="shared" si="12"/>
        <v>0</v>
      </c>
    </row>
    <row r="378" spans="1:2" x14ac:dyDescent="0.2">
      <c r="A378" s="423">
        <v>367</v>
      </c>
      <c r="B378" s="425">
        <f t="shared" si="12"/>
        <v>0</v>
      </c>
    </row>
    <row r="379" spans="1:2" x14ac:dyDescent="0.2">
      <c r="A379" s="423">
        <v>368</v>
      </c>
      <c r="B379" s="425">
        <f t="shared" si="12"/>
        <v>0</v>
      </c>
    </row>
    <row r="380" spans="1:2" x14ac:dyDescent="0.2">
      <c r="A380" s="423">
        <v>369</v>
      </c>
      <c r="B380" s="425">
        <f t="shared" si="12"/>
        <v>0</v>
      </c>
    </row>
    <row r="381" spans="1:2" x14ac:dyDescent="0.2">
      <c r="A381" s="423">
        <v>370</v>
      </c>
      <c r="B381" s="425">
        <f t="shared" si="12"/>
        <v>0</v>
      </c>
    </row>
    <row r="382" spans="1:2" x14ac:dyDescent="0.2">
      <c r="A382" s="423">
        <v>371</v>
      </c>
      <c r="B382" s="425">
        <f t="shared" si="12"/>
        <v>0</v>
      </c>
    </row>
    <row r="383" spans="1:2" x14ac:dyDescent="0.2">
      <c r="A383" s="423">
        <v>372</v>
      </c>
      <c r="B383" s="425">
        <f t="shared" si="12"/>
        <v>0</v>
      </c>
    </row>
    <row r="384" spans="1:2" x14ac:dyDescent="0.2">
      <c r="A384" s="423">
        <v>373</v>
      </c>
      <c r="B384" s="425">
        <f t="shared" si="12"/>
        <v>0</v>
      </c>
    </row>
    <row r="385" spans="1:2" x14ac:dyDescent="0.2">
      <c r="A385" s="423">
        <v>374</v>
      </c>
      <c r="B385" s="425">
        <f t="shared" si="12"/>
        <v>0</v>
      </c>
    </row>
    <row r="386" spans="1:2" x14ac:dyDescent="0.2">
      <c r="A386" s="423">
        <v>375</v>
      </c>
      <c r="B386" s="425">
        <f t="shared" si="12"/>
        <v>0</v>
      </c>
    </row>
    <row r="387" spans="1:2" x14ac:dyDescent="0.2">
      <c r="A387" s="423">
        <v>376</v>
      </c>
      <c r="B387" s="425">
        <f t="shared" si="12"/>
        <v>0</v>
      </c>
    </row>
    <row r="388" spans="1:2" x14ac:dyDescent="0.2">
      <c r="A388" s="423">
        <v>377</v>
      </c>
      <c r="B388" s="425">
        <f t="shared" si="12"/>
        <v>0</v>
      </c>
    </row>
    <row r="389" spans="1:2" x14ac:dyDescent="0.2">
      <c r="A389" s="423">
        <v>378</v>
      </c>
      <c r="B389" s="425">
        <f t="shared" si="12"/>
        <v>0</v>
      </c>
    </row>
    <row r="390" spans="1:2" x14ac:dyDescent="0.2">
      <c r="A390" s="423">
        <v>379</v>
      </c>
      <c r="B390" s="425">
        <f t="shared" si="12"/>
        <v>0</v>
      </c>
    </row>
    <row r="391" spans="1:2" x14ac:dyDescent="0.2">
      <c r="A391" s="423">
        <v>380</v>
      </c>
      <c r="B391" s="425">
        <f t="shared" si="12"/>
        <v>0</v>
      </c>
    </row>
    <row r="392" spans="1:2" x14ac:dyDescent="0.2">
      <c r="A392" s="423">
        <v>381</v>
      </c>
      <c r="B392" s="425">
        <f t="shared" si="12"/>
        <v>0</v>
      </c>
    </row>
    <row r="393" spans="1:2" x14ac:dyDescent="0.2">
      <c r="A393" s="423">
        <v>382</v>
      </c>
      <c r="B393" s="425">
        <f t="shared" si="12"/>
        <v>0</v>
      </c>
    </row>
    <row r="394" spans="1:2" x14ac:dyDescent="0.2">
      <c r="A394" s="423">
        <v>383</v>
      </c>
      <c r="B394" s="425">
        <f t="shared" si="12"/>
        <v>0</v>
      </c>
    </row>
    <row r="395" spans="1:2" x14ac:dyDescent="0.2">
      <c r="A395" s="423">
        <v>384</v>
      </c>
      <c r="B395" s="425">
        <f t="shared" si="12"/>
        <v>0</v>
      </c>
    </row>
    <row r="396" spans="1:2" x14ac:dyDescent="0.2">
      <c r="A396" s="423">
        <v>385</v>
      </c>
      <c r="B396" s="425">
        <f t="shared" si="12"/>
        <v>0</v>
      </c>
    </row>
    <row r="397" spans="1:2" x14ac:dyDescent="0.2">
      <c r="A397" s="423">
        <v>386</v>
      </c>
      <c r="B397" s="425">
        <f t="shared" ref="B397:B460" si="13">HLOOKUP($B$3,$C$12:$F$506,A397,FALSE)</f>
        <v>0</v>
      </c>
    </row>
    <row r="398" spans="1:2" x14ac:dyDescent="0.2">
      <c r="A398" s="423">
        <v>387</v>
      </c>
      <c r="B398" s="425">
        <f t="shared" si="13"/>
        <v>0</v>
      </c>
    </row>
    <row r="399" spans="1:2" x14ac:dyDescent="0.2">
      <c r="A399" s="423">
        <v>388</v>
      </c>
      <c r="B399" s="425">
        <f t="shared" si="13"/>
        <v>0</v>
      </c>
    </row>
    <row r="400" spans="1:2" x14ac:dyDescent="0.2">
      <c r="A400" s="423">
        <v>389</v>
      </c>
      <c r="B400" s="425">
        <f t="shared" si="13"/>
        <v>0</v>
      </c>
    </row>
    <row r="401" spans="1:2" x14ac:dyDescent="0.2">
      <c r="A401" s="423">
        <v>390</v>
      </c>
      <c r="B401" s="425">
        <f t="shared" si="13"/>
        <v>0</v>
      </c>
    </row>
    <row r="402" spans="1:2" x14ac:dyDescent="0.2">
      <c r="A402" s="423">
        <v>391</v>
      </c>
      <c r="B402" s="425">
        <f t="shared" si="13"/>
        <v>0</v>
      </c>
    </row>
    <row r="403" spans="1:2" x14ac:dyDescent="0.2">
      <c r="A403" s="423">
        <v>392</v>
      </c>
      <c r="B403" s="425">
        <f t="shared" si="13"/>
        <v>0</v>
      </c>
    </row>
    <row r="404" spans="1:2" x14ac:dyDescent="0.2">
      <c r="A404" s="423">
        <v>393</v>
      </c>
      <c r="B404" s="425">
        <f t="shared" si="13"/>
        <v>0</v>
      </c>
    </row>
    <row r="405" spans="1:2" x14ac:dyDescent="0.2">
      <c r="A405" s="423">
        <v>394</v>
      </c>
      <c r="B405" s="425">
        <f t="shared" si="13"/>
        <v>0</v>
      </c>
    </row>
    <row r="406" spans="1:2" x14ac:dyDescent="0.2">
      <c r="A406" s="423">
        <v>395</v>
      </c>
      <c r="B406" s="425">
        <f t="shared" si="13"/>
        <v>0</v>
      </c>
    </row>
    <row r="407" spans="1:2" x14ac:dyDescent="0.2">
      <c r="A407" s="423">
        <v>396</v>
      </c>
      <c r="B407" s="425">
        <f t="shared" si="13"/>
        <v>0</v>
      </c>
    </row>
    <row r="408" spans="1:2" x14ac:dyDescent="0.2">
      <c r="A408" s="423">
        <v>397</v>
      </c>
      <c r="B408" s="425">
        <f t="shared" si="13"/>
        <v>0</v>
      </c>
    </row>
    <row r="409" spans="1:2" x14ac:dyDescent="0.2">
      <c r="A409" s="423">
        <v>398</v>
      </c>
      <c r="B409" s="425">
        <f t="shared" si="13"/>
        <v>0</v>
      </c>
    </row>
    <row r="410" spans="1:2" x14ac:dyDescent="0.2">
      <c r="A410" s="423">
        <v>399</v>
      </c>
      <c r="B410" s="425">
        <f t="shared" si="13"/>
        <v>0</v>
      </c>
    </row>
    <row r="411" spans="1:2" x14ac:dyDescent="0.2">
      <c r="A411" s="423">
        <v>400</v>
      </c>
      <c r="B411" s="425">
        <f t="shared" si="13"/>
        <v>0</v>
      </c>
    </row>
    <row r="412" spans="1:2" x14ac:dyDescent="0.2">
      <c r="A412" s="423">
        <v>401</v>
      </c>
      <c r="B412" s="425">
        <f t="shared" si="13"/>
        <v>0</v>
      </c>
    </row>
    <row r="413" spans="1:2" x14ac:dyDescent="0.2">
      <c r="A413" s="423">
        <v>402</v>
      </c>
      <c r="B413" s="425">
        <f t="shared" si="13"/>
        <v>0</v>
      </c>
    </row>
    <row r="414" spans="1:2" x14ac:dyDescent="0.2">
      <c r="A414" s="423">
        <v>403</v>
      </c>
      <c r="B414" s="425">
        <f t="shared" si="13"/>
        <v>0</v>
      </c>
    </row>
    <row r="415" spans="1:2" x14ac:dyDescent="0.2">
      <c r="A415" s="423">
        <v>404</v>
      </c>
      <c r="B415" s="425">
        <f t="shared" si="13"/>
        <v>0</v>
      </c>
    </row>
    <row r="416" spans="1:2" x14ac:dyDescent="0.2">
      <c r="A416" s="423">
        <v>405</v>
      </c>
      <c r="B416" s="425">
        <f t="shared" si="13"/>
        <v>0</v>
      </c>
    </row>
    <row r="417" spans="1:2" x14ac:dyDescent="0.2">
      <c r="A417" s="423">
        <v>406</v>
      </c>
      <c r="B417" s="425">
        <f t="shared" si="13"/>
        <v>0</v>
      </c>
    </row>
    <row r="418" spans="1:2" x14ac:dyDescent="0.2">
      <c r="A418" s="423">
        <v>407</v>
      </c>
      <c r="B418" s="425">
        <f t="shared" si="13"/>
        <v>0</v>
      </c>
    </row>
    <row r="419" spans="1:2" x14ac:dyDescent="0.2">
      <c r="A419" s="423">
        <v>408</v>
      </c>
      <c r="B419" s="425">
        <f t="shared" si="13"/>
        <v>0</v>
      </c>
    </row>
    <row r="420" spans="1:2" x14ac:dyDescent="0.2">
      <c r="A420" s="423">
        <v>409</v>
      </c>
      <c r="B420" s="425">
        <f t="shared" si="13"/>
        <v>0</v>
      </c>
    </row>
    <row r="421" spans="1:2" x14ac:dyDescent="0.2">
      <c r="A421" s="423">
        <v>410</v>
      </c>
      <c r="B421" s="425">
        <f t="shared" si="13"/>
        <v>0</v>
      </c>
    </row>
    <row r="422" spans="1:2" x14ac:dyDescent="0.2">
      <c r="A422" s="423">
        <v>411</v>
      </c>
      <c r="B422" s="425">
        <f t="shared" si="13"/>
        <v>0</v>
      </c>
    </row>
    <row r="423" spans="1:2" x14ac:dyDescent="0.2">
      <c r="A423" s="423">
        <v>412</v>
      </c>
      <c r="B423" s="425">
        <f t="shared" si="13"/>
        <v>0</v>
      </c>
    </row>
    <row r="424" spans="1:2" x14ac:dyDescent="0.2">
      <c r="A424" s="423">
        <v>413</v>
      </c>
      <c r="B424" s="425">
        <f t="shared" si="13"/>
        <v>0</v>
      </c>
    </row>
    <row r="425" spans="1:2" x14ac:dyDescent="0.2">
      <c r="A425" s="423">
        <v>414</v>
      </c>
      <c r="B425" s="425">
        <f t="shared" si="13"/>
        <v>0</v>
      </c>
    </row>
    <row r="426" spans="1:2" x14ac:dyDescent="0.2">
      <c r="A426" s="423">
        <v>415</v>
      </c>
      <c r="B426" s="425">
        <f t="shared" si="13"/>
        <v>0</v>
      </c>
    </row>
    <row r="427" spans="1:2" x14ac:dyDescent="0.2">
      <c r="A427" s="423">
        <v>416</v>
      </c>
      <c r="B427" s="425">
        <f t="shared" si="13"/>
        <v>0</v>
      </c>
    </row>
    <row r="428" spans="1:2" x14ac:dyDescent="0.2">
      <c r="A428" s="423">
        <v>417</v>
      </c>
      <c r="B428" s="425">
        <f t="shared" si="13"/>
        <v>0</v>
      </c>
    </row>
    <row r="429" spans="1:2" x14ac:dyDescent="0.2">
      <c r="A429" s="423">
        <v>418</v>
      </c>
      <c r="B429" s="425">
        <f t="shared" si="13"/>
        <v>0</v>
      </c>
    </row>
    <row r="430" spans="1:2" x14ac:dyDescent="0.2">
      <c r="A430" s="423">
        <v>419</v>
      </c>
      <c r="B430" s="425">
        <f t="shared" si="13"/>
        <v>0</v>
      </c>
    </row>
    <row r="431" spans="1:2" x14ac:dyDescent="0.2">
      <c r="A431" s="423">
        <v>420</v>
      </c>
      <c r="B431" s="425">
        <f t="shared" si="13"/>
        <v>0</v>
      </c>
    </row>
    <row r="432" spans="1:2" x14ac:dyDescent="0.2">
      <c r="A432" s="423">
        <v>421</v>
      </c>
      <c r="B432" s="425">
        <f t="shared" si="13"/>
        <v>0</v>
      </c>
    </row>
    <row r="433" spans="1:2" x14ac:dyDescent="0.2">
      <c r="A433" s="423">
        <v>422</v>
      </c>
      <c r="B433" s="425">
        <f t="shared" si="13"/>
        <v>0</v>
      </c>
    </row>
    <row r="434" spans="1:2" x14ac:dyDescent="0.2">
      <c r="A434" s="423">
        <v>423</v>
      </c>
      <c r="B434" s="425">
        <f t="shared" si="13"/>
        <v>0</v>
      </c>
    </row>
    <row r="435" spans="1:2" x14ac:dyDescent="0.2">
      <c r="A435" s="423">
        <v>424</v>
      </c>
      <c r="B435" s="425">
        <f t="shared" si="13"/>
        <v>0</v>
      </c>
    </row>
    <row r="436" spans="1:2" x14ac:dyDescent="0.2">
      <c r="A436" s="423">
        <v>425</v>
      </c>
      <c r="B436" s="425">
        <f t="shared" si="13"/>
        <v>0</v>
      </c>
    </row>
    <row r="437" spans="1:2" x14ac:dyDescent="0.2">
      <c r="A437" s="423">
        <v>426</v>
      </c>
      <c r="B437" s="425">
        <f t="shared" si="13"/>
        <v>0</v>
      </c>
    </row>
    <row r="438" spans="1:2" x14ac:dyDescent="0.2">
      <c r="A438" s="423">
        <v>427</v>
      </c>
      <c r="B438" s="425">
        <f t="shared" si="13"/>
        <v>0</v>
      </c>
    </row>
    <row r="439" spans="1:2" x14ac:dyDescent="0.2">
      <c r="A439" s="423">
        <v>428</v>
      </c>
      <c r="B439" s="425">
        <f t="shared" si="13"/>
        <v>0</v>
      </c>
    </row>
    <row r="440" spans="1:2" x14ac:dyDescent="0.2">
      <c r="A440" s="423">
        <v>429</v>
      </c>
      <c r="B440" s="425">
        <f t="shared" si="13"/>
        <v>0</v>
      </c>
    </row>
    <row r="441" spans="1:2" x14ac:dyDescent="0.2">
      <c r="A441" s="423">
        <v>430</v>
      </c>
      <c r="B441" s="425">
        <f t="shared" si="13"/>
        <v>0</v>
      </c>
    </row>
    <row r="442" spans="1:2" x14ac:dyDescent="0.2">
      <c r="A442" s="423">
        <v>431</v>
      </c>
      <c r="B442" s="425">
        <f t="shared" si="13"/>
        <v>0</v>
      </c>
    </row>
    <row r="443" spans="1:2" x14ac:dyDescent="0.2">
      <c r="A443" s="423">
        <v>432</v>
      </c>
      <c r="B443" s="425">
        <f t="shared" si="13"/>
        <v>0</v>
      </c>
    </row>
    <row r="444" spans="1:2" x14ac:dyDescent="0.2">
      <c r="A444" s="423">
        <v>433</v>
      </c>
      <c r="B444" s="425">
        <f t="shared" si="13"/>
        <v>0</v>
      </c>
    </row>
    <row r="445" spans="1:2" x14ac:dyDescent="0.2">
      <c r="A445" s="423">
        <v>434</v>
      </c>
      <c r="B445" s="425">
        <f t="shared" si="13"/>
        <v>0</v>
      </c>
    </row>
    <row r="446" spans="1:2" x14ac:dyDescent="0.2">
      <c r="A446" s="423">
        <v>435</v>
      </c>
      <c r="B446" s="425">
        <f t="shared" si="13"/>
        <v>0</v>
      </c>
    </row>
    <row r="447" spans="1:2" x14ac:dyDescent="0.2">
      <c r="A447" s="423">
        <v>436</v>
      </c>
      <c r="B447" s="425">
        <f t="shared" si="13"/>
        <v>0</v>
      </c>
    </row>
    <row r="448" spans="1:2" x14ac:dyDescent="0.2">
      <c r="A448" s="423">
        <v>437</v>
      </c>
      <c r="B448" s="425">
        <f t="shared" si="13"/>
        <v>0</v>
      </c>
    </row>
    <row r="449" spans="1:2" x14ac:dyDescent="0.2">
      <c r="A449" s="423">
        <v>438</v>
      </c>
      <c r="B449" s="425">
        <f t="shared" si="13"/>
        <v>0</v>
      </c>
    </row>
    <row r="450" spans="1:2" x14ac:dyDescent="0.2">
      <c r="A450" s="423">
        <v>439</v>
      </c>
      <c r="B450" s="425">
        <f t="shared" si="13"/>
        <v>0</v>
      </c>
    </row>
    <row r="451" spans="1:2" x14ac:dyDescent="0.2">
      <c r="A451" s="423">
        <v>440</v>
      </c>
      <c r="B451" s="425">
        <f t="shared" si="13"/>
        <v>0</v>
      </c>
    </row>
    <row r="452" spans="1:2" x14ac:dyDescent="0.2">
      <c r="A452" s="423">
        <v>441</v>
      </c>
      <c r="B452" s="425">
        <f t="shared" si="13"/>
        <v>0</v>
      </c>
    </row>
    <row r="453" spans="1:2" x14ac:dyDescent="0.2">
      <c r="A453" s="423">
        <v>442</v>
      </c>
      <c r="B453" s="425">
        <f t="shared" si="13"/>
        <v>0</v>
      </c>
    </row>
    <row r="454" spans="1:2" x14ac:dyDescent="0.2">
      <c r="A454" s="423">
        <v>443</v>
      </c>
      <c r="B454" s="425">
        <f t="shared" si="13"/>
        <v>0</v>
      </c>
    </row>
    <row r="455" spans="1:2" x14ac:dyDescent="0.2">
      <c r="A455" s="423">
        <v>444</v>
      </c>
      <c r="B455" s="425">
        <f t="shared" si="13"/>
        <v>0</v>
      </c>
    </row>
    <row r="456" spans="1:2" x14ac:dyDescent="0.2">
      <c r="A456" s="423">
        <v>445</v>
      </c>
      <c r="B456" s="425">
        <f t="shared" si="13"/>
        <v>0</v>
      </c>
    </row>
    <row r="457" spans="1:2" x14ac:dyDescent="0.2">
      <c r="A457" s="423">
        <v>446</v>
      </c>
      <c r="B457" s="425">
        <f t="shared" si="13"/>
        <v>0</v>
      </c>
    </row>
    <row r="458" spans="1:2" x14ac:dyDescent="0.2">
      <c r="A458" s="423">
        <v>447</v>
      </c>
      <c r="B458" s="425">
        <f t="shared" si="13"/>
        <v>0</v>
      </c>
    </row>
    <row r="459" spans="1:2" x14ac:dyDescent="0.2">
      <c r="A459" s="423">
        <v>448</v>
      </c>
      <c r="B459" s="425">
        <f t="shared" si="13"/>
        <v>0</v>
      </c>
    </row>
    <row r="460" spans="1:2" x14ac:dyDescent="0.2">
      <c r="A460" s="423">
        <v>449</v>
      </c>
      <c r="B460" s="425">
        <f t="shared" si="13"/>
        <v>0</v>
      </c>
    </row>
    <row r="461" spans="1:2" x14ac:dyDescent="0.2">
      <c r="A461" s="423">
        <v>450</v>
      </c>
      <c r="B461" s="425">
        <f t="shared" ref="B461:B506" si="14">HLOOKUP($B$3,$C$12:$F$506,A461,FALSE)</f>
        <v>0</v>
      </c>
    </row>
    <row r="462" spans="1:2" x14ac:dyDescent="0.2">
      <c r="A462" s="423">
        <v>451</v>
      </c>
      <c r="B462" s="425">
        <f t="shared" si="14"/>
        <v>0</v>
      </c>
    </row>
    <row r="463" spans="1:2" x14ac:dyDescent="0.2">
      <c r="A463" s="423">
        <v>452</v>
      </c>
      <c r="B463" s="425">
        <f t="shared" si="14"/>
        <v>0</v>
      </c>
    </row>
    <row r="464" spans="1:2" x14ac:dyDescent="0.2">
      <c r="A464" s="423">
        <v>453</v>
      </c>
      <c r="B464" s="425">
        <f t="shared" si="14"/>
        <v>0</v>
      </c>
    </row>
    <row r="465" spans="1:2" x14ac:dyDescent="0.2">
      <c r="A465" s="423">
        <v>454</v>
      </c>
      <c r="B465" s="425">
        <f t="shared" si="14"/>
        <v>0</v>
      </c>
    </row>
    <row r="466" spans="1:2" x14ac:dyDescent="0.2">
      <c r="A466" s="423">
        <v>455</v>
      </c>
      <c r="B466" s="425">
        <f t="shared" si="14"/>
        <v>0</v>
      </c>
    </row>
    <row r="467" spans="1:2" x14ac:dyDescent="0.2">
      <c r="A467" s="423">
        <v>456</v>
      </c>
      <c r="B467" s="425">
        <f t="shared" si="14"/>
        <v>0</v>
      </c>
    </row>
    <row r="468" spans="1:2" x14ac:dyDescent="0.2">
      <c r="A468" s="423">
        <v>457</v>
      </c>
      <c r="B468" s="425">
        <f t="shared" si="14"/>
        <v>0</v>
      </c>
    </row>
    <row r="469" spans="1:2" x14ac:dyDescent="0.2">
      <c r="A469" s="423">
        <v>458</v>
      </c>
      <c r="B469" s="425">
        <f t="shared" si="14"/>
        <v>0</v>
      </c>
    </row>
    <row r="470" spans="1:2" x14ac:dyDescent="0.2">
      <c r="A470" s="423">
        <v>459</v>
      </c>
      <c r="B470" s="425">
        <f t="shared" si="14"/>
        <v>0</v>
      </c>
    </row>
    <row r="471" spans="1:2" x14ac:dyDescent="0.2">
      <c r="A471" s="423">
        <v>460</v>
      </c>
      <c r="B471" s="425">
        <f t="shared" si="14"/>
        <v>0</v>
      </c>
    </row>
    <row r="472" spans="1:2" x14ac:dyDescent="0.2">
      <c r="A472" s="423">
        <v>461</v>
      </c>
      <c r="B472" s="425">
        <f t="shared" si="14"/>
        <v>0</v>
      </c>
    </row>
    <row r="473" spans="1:2" x14ac:dyDescent="0.2">
      <c r="A473" s="423">
        <v>462</v>
      </c>
      <c r="B473" s="425">
        <f t="shared" si="14"/>
        <v>0</v>
      </c>
    </row>
    <row r="474" spans="1:2" x14ac:dyDescent="0.2">
      <c r="A474" s="423">
        <v>463</v>
      </c>
      <c r="B474" s="425">
        <f t="shared" si="14"/>
        <v>0</v>
      </c>
    </row>
    <row r="475" spans="1:2" x14ac:dyDescent="0.2">
      <c r="A475" s="423">
        <v>464</v>
      </c>
      <c r="B475" s="425">
        <f t="shared" si="14"/>
        <v>0</v>
      </c>
    </row>
    <row r="476" spans="1:2" x14ac:dyDescent="0.2">
      <c r="A476" s="423">
        <v>465</v>
      </c>
      <c r="B476" s="425">
        <f t="shared" si="14"/>
        <v>0</v>
      </c>
    </row>
    <row r="477" spans="1:2" x14ac:dyDescent="0.2">
      <c r="A477" s="423">
        <v>466</v>
      </c>
      <c r="B477" s="425">
        <f t="shared" si="14"/>
        <v>0</v>
      </c>
    </row>
    <row r="478" spans="1:2" x14ac:dyDescent="0.2">
      <c r="A478" s="423">
        <v>467</v>
      </c>
      <c r="B478" s="425">
        <f t="shared" si="14"/>
        <v>0</v>
      </c>
    </row>
    <row r="479" spans="1:2" x14ac:dyDescent="0.2">
      <c r="A479" s="423">
        <v>468</v>
      </c>
      <c r="B479" s="425">
        <f t="shared" si="14"/>
        <v>0</v>
      </c>
    </row>
    <row r="480" spans="1:2" x14ac:dyDescent="0.2">
      <c r="A480" s="423">
        <v>469</v>
      </c>
      <c r="B480" s="425">
        <f t="shared" si="14"/>
        <v>0</v>
      </c>
    </row>
    <row r="481" spans="1:2" x14ac:dyDescent="0.2">
      <c r="A481" s="423">
        <v>470</v>
      </c>
      <c r="B481" s="425">
        <f t="shared" si="14"/>
        <v>0</v>
      </c>
    </row>
    <row r="482" spans="1:2" x14ac:dyDescent="0.2">
      <c r="A482" s="423">
        <v>471</v>
      </c>
      <c r="B482" s="425">
        <f t="shared" si="14"/>
        <v>0</v>
      </c>
    </row>
    <row r="483" spans="1:2" x14ac:dyDescent="0.2">
      <c r="A483" s="423">
        <v>472</v>
      </c>
      <c r="B483" s="425">
        <f t="shared" si="14"/>
        <v>0</v>
      </c>
    </row>
    <row r="484" spans="1:2" x14ac:dyDescent="0.2">
      <c r="A484" s="423">
        <v>473</v>
      </c>
      <c r="B484" s="425">
        <f t="shared" si="14"/>
        <v>0</v>
      </c>
    </row>
    <row r="485" spans="1:2" x14ac:dyDescent="0.2">
      <c r="A485" s="423">
        <v>474</v>
      </c>
      <c r="B485" s="425">
        <f t="shared" si="14"/>
        <v>0</v>
      </c>
    </row>
    <row r="486" spans="1:2" x14ac:dyDescent="0.2">
      <c r="A486" s="423">
        <v>475</v>
      </c>
      <c r="B486" s="425">
        <f t="shared" si="14"/>
        <v>0</v>
      </c>
    </row>
    <row r="487" spans="1:2" x14ac:dyDescent="0.2">
      <c r="A487" s="423">
        <v>476</v>
      </c>
      <c r="B487" s="425">
        <f t="shared" si="14"/>
        <v>0</v>
      </c>
    </row>
    <row r="488" spans="1:2" x14ac:dyDescent="0.2">
      <c r="A488" s="423">
        <v>477</v>
      </c>
      <c r="B488" s="425">
        <f t="shared" si="14"/>
        <v>0</v>
      </c>
    </row>
    <row r="489" spans="1:2" x14ac:dyDescent="0.2">
      <c r="A489" s="423">
        <v>478</v>
      </c>
      <c r="B489" s="425">
        <f t="shared" si="14"/>
        <v>0</v>
      </c>
    </row>
    <row r="490" spans="1:2" x14ac:dyDescent="0.2">
      <c r="A490" s="423">
        <v>479</v>
      </c>
      <c r="B490" s="425">
        <f t="shared" si="14"/>
        <v>0</v>
      </c>
    </row>
    <row r="491" spans="1:2" x14ac:dyDescent="0.2">
      <c r="A491" s="423">
        <v>480</v>
      </c>
      <c r="B491" s="425">
        <f t="shared" si="14"/>
        <v>0</v>
      </c>
    </row>
    <row r="492" spans="1:2" x14ac:dyDescent="0.2">
      <c r="A492" s="423">
        <v>481</v>
      </c>
      <c r="B492" s="425">
        <f t="shared" si="14"/>
        <v>0</v>
      </c>
    </row>
    <row r="493" spans="1:2" x14ac:dyDescent="0.2">
      <c r="A493" s="423">
        <v>482</v>
      </c>
      <c r="B493" s="425">
        <f t="shared" si="14"/>
        <v>0</v>
      </c>
    </row>
    <row r="494" spans="1:2" x14ac:dyDescent="0.2">
      <c r="A494" s="423">
        <v>483</v>
      </c>
      <c r="B494" s="425">
        <f t="shared" si="14"/>
        <v>0</v>
      </c>
    </row>
    <row r="495" spans="1:2" x14ac:dyDescent="0.2">
      <c r="A495" s="423">
        <v>484</v>
      </c>
      <c r="B495" s="425">
        <f t="shared" si="14"/>
        <v>0</v>
      </c>
    </row>
    <row r="496" spans="1:2" x14ac:dyDescent="0.2">
      <c r="A496" s="423">
        <v>485</v>
      </c>
      <c r="B496" s="425">
        <f t="shared" si="14"/>
        <v>0</v>
      </c>
    </row>
    <row r="497" spans="1:2" x14ac:dyDescent="0.2">
      <c r="A497" s="423">
        <v>486</v>
      </c>
      <c r="B497" s="425">
        <f t="shared" si="14"/>
        <v>0</v>
      </c>
    </row>
    <row r="498" spans="1:2" x14ac:dyDescent="0.2">
      <c r="A498" s="423">
        <v>487</v>
      </c>
      <c r="B498" s="425">
        <f t="shared" si="14"/>
        <v>0</v>
      </c>
    </row>
    <row r="499" spans="1:2" x14ac:dyDescent="0.2">
      <c r="A499" s="423">
        <v>488</v>
      </c>
      <c r="B499" s="425">
        <f t="shared" si="14"/>
        <v>0</v>
      </c>
    </row>
    <row r="500" spans="1:2" x14ac:dyDescent="0.2">
      <c r="A500" s="423">
        <v>489</v>
      </c>
      <c r="B500" s="425">
        <f t="shared" si="14"/>
        <v>0</v>
      </c>
    </row>
    <row r="501" spans="1:2" x14ac:dyDescent="0.2">
      <c r="A501" s="423">
        <v>490</v>
      </c>
      <c r="B501" s="425">
        <f t="shared" si="14"/>
        <v>0</v>
      </c>
    </row>
    <row r="502" spans="1:2" x14ac:dyDescent="0.2">
      <c r="A502" s="423">
        <v>491</v>
      </c>
      <c r="B502" s="425">
        <f t="shared" si="14"/>
        <v>0</v>
      </c>
    </row>
    <row r="503" spans="1:2" x14ac:dyDescent="0.2">
      <c r="A503" s="423">
        <v>492</v>
      </c>
      <c r="B503" s="425">
        <f t="shared" si="14"/>
        <v>0</v>
      </c>
    </row>
    <row r="504" spans="1:2" x14ac:dyDescent="0.2">
      <c r="A504" s="423">
        <v>493</v>
      </c>
      <c r="B504" s="425">
        <f t="shared" si="14"/>
        <v>0</v>
      </c>
    </row>
    <row r="505" spans="1:2" x14ac:dyDescent="0.2">
      <c r="A505" s="423">
        <v>494</v>
      </c>
      <c r="B505" s="425">
        <f t="shared" si="14"/>
        <v>0</v>
      </c>
    </row>
    <row r="506" spans="1:2" x14ac:dyDescent="0.2">
      <c r="A506" s="423">
        <v>495</v>
      </c>
      <c r="B506" s="425">
        <f t="shared" si="14"/>
        <v>0</v>
      </c>
    </row>
  </sheetData>
  <customSheetViews>
    <customSheetView guid="{AAA4D533-36AC-4D9A-85F4-EB15BCAB43D6}">
      <selection activeCell="B14" sqref="B14"/>
      <pageMargins left="0.7" right="0.7" top="0.78740157499999996" bottom="0.78740157499999996" header="0.3" footer="0.3"/>
    </customSheetView>
    <customSheetView guid="{F5BF5DFB-87FE-4DF9-9E82-BEE316A1D433}">
      <selection activeCell="B14" sqref="B14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ckupCAL">
    <pageSetUpPr autoPageBreaks="0" fitToPage="1"/>
  </sheetPr>
  <dimension ref="A1:AI72"/>
  <sheetViews>
    <sheetView showGridLines="0" topLeftCell="D1" zoomScaleNormal="100" workbookViewId="0">
      <selection activeCell="E11" sqref="E11"/>
    </sheetView>
  </sheetViews>
  <sheetFormatPr baseColWidth="10" defaultRowHeight="12.75" x14ac:dyDescent="0.2"/>
  <cols>
    <col min="1" max="3" width="11.42578125" hidden="1" customWidth="1"/>
    <col min="4" max="35" width="3.85546875" customWidth="1"/>
  </cols>
  <sheetData>
    <row r="1" spans="1:35" ht="45.75" customHeight="1" x14ac:dyDescent="0.2">
      <c r="A1" s="95"/>
      <c r="B1" s="95"/>
      <c r="C1" s="95"/>
      <c r="D1" s="484" t="s">
        <v>400</v>
      </c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485"/>
    </row>
    <row r="2" spans="1:35" ht="12" customHeight="1" x14ac:dyDescent="0.2">
      <c r="A2" s="96"/>
      <c r="B2" s="96"/>
      <c r="C2" s="96"/>
      <c r="D2" s="115" t="s">
        <v>20</v>
      </c>
      <c r="E2" s="98">
        <v>1</v>
      </c>
      <c r="F2" s="98">
        <v>2</v>
      </c>
      <c r="G2" s="98">
        <v>3</v>
      </c>
      <c r="H2" s="98">
        <v>4</v>
      </c>
      <c r="I2" s="98">
        <v>5</v>
      </c>
      <c r="J2" s="98">
        <v>6</v>
      </c>
      <c r="K2" s="98">
        <v>7</v>
      </c>
      <c r="L2" s="98">
        <v>8</v>
      </c>
      <c r="M2" s="98">
        <v>9</v>
      </c>
      <c r="N2" s="98">
        <v>10</v>
      </c>
      <c r="O2" s="98">
        <v>11</v>
      </c>
      <c r="P2" s="98">
        <v>12</v>
      </c>
      <c r="Q2" s="98">
        <v>13</v>
      </c>
      <c r="R2" s="98">
        <v>14</v>
      </c>
      <c r="S2" s="98">
        <v>15</v>
      </c>
      <c r="T2" s="98">
        <v>16</v>
      </c>
      <c r="U2" s="98">
        <v>17</v>
      </c>
      <c r="V2" s="98">
        <v>18</v>
      </c>
      <c r="W2" s="98">
        <v>19</v>
      </c>
      <c r="X2" s="98">
        <v>20</v>
      </c>
      <c r="Y2" s="98">
        <v>21</v>
      </c>
      <c r="Z2" s="98">
        <v>22</v>
      </c>
      <c r="AA2" s="98">
        <v>23</v>
      </c>
      <c r="AB2" s="98">
        <v>24</v>
      </c>
      <c r="AC2" s="98">
        <v>25</v>
      </c>
      <c r="AD2" s="98">
        <v>26</v>
      </c>
      <c r="AE2" s="98">
        <v>27</v>
      </c>
      <c r="AF2" s="98">
        <v>28</v>
      </c>
      <c r="AG2" s="98">
        <v>29</v>
      </c>
      <c r="AH2" s="98">
        <v>30</v>
      </c>
      <c r="AI2" s="113">
        <v>31</v>
      </c>
    </row>
    <row r="3" spans="1:35" s="322" customFormat="1" ht="18" customHeight="1" x14ac:dyDescent="0.2">
      <c r="A3" s="437"/>
      <c r="B3" s="437"/>
      <c r="C3" s="437"/>
      <c r="D3" s="100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</row>
    <row r="4" spans="1:35" ht="12" customHeight="1" x14ac:dyDescent="0.2">
      <c r="A4" s="97"/>
      <c r="B4" s="97"/>
      <c r="C4" s="97"/>
      <c r="D4" s="115" t="s">
        <v>21</v>
      </c>
      <c r="E4" s="99">
        <v>1</v>
      </c>
      <c r="F4" s="99">
        <v>2</v>
      </c>
      <c r="G4" s="99">
        <v>3</v>
      </c>
      <c r="H4" s="99">
        <v>4</v>
      </c>
      <c r="I4" s="99">
        <v>5</v>
      </c>
      <c r="J4" s="99">
        <v>6</v>
      </c>
      <c r="K4" s="99">
        <v>7</v>
      </c>
      <c r="L4" s="99">
        <v>8</v>
      </c>
      <c r="M4" s="99">
        <v>9</v>
      </c>
      <c r="N4" s="99">
        <v>10</v>
      </c>
      <c r="O4" s="99">
        <v>11</v>
      </c>
      <c r="P4" s="99">
        <v>12</v>
      </c>
      <c r="Q4" s="99">
        <v>13</v>
      </c>
      <c r="R4" s="99">
        <v>14</v>
      </c>
      <c r="S4" s="99">
        <v>15</v>
      </c>
      <c r="T4" s="99">
        <v>16</v>
      </c>
      <c r="U4" s="99">
        <v>17</v>
      </c>
      <c r="V4" s="99">
        <v>18</v>
      </c>
      <c r="W4" s="99">
        <v>19</v>
      </c>
      <c r="X4" s="99">
        <v>20</v>
      </c>
      <c r="Y4" s="99">
        <v>21</v>
      </c>
      <c r="Z4" s="99">
        <v>22</v>
      </c>
      <c r="AA4" s="99">
        <v>23</v>
      </c>
      <c r="AB4" s="99">
        <v>24</v>
      </c>
      <c r="AC4" s="99">
        <v>25</v>
      </c>
      <c r="AD4" s="99">
        <v>26</v>
      </c>
      <c r="AE4" s="99">
        <v>27</v>
      </c>
      <c r="AF4" s="114">
        <v>28</v>
      </c>
      <c r="AG4" s="99">
        <v>29</v>
      </c>
      <c r="AH4" s="100"/>
      <c r="AI4" s="100"/>
    </row>
    <row r="5" spans="1:35" s="322" customFormat="1" ht="18" customHeight="1" x14ac:dyDescent="0.2">
      <c r="A5" s="437"/>
      <c r="B5" s="437"/>
      <c r="C5" s="437"/>
      <c r="D5" s="100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100"/>
      <c r="AI5" s="100"/>
    </row>
    <row r="6" spans="1:35" ht="12" customHeight="1" x14ac:dyDescent="0.2">
      <c r="A6" s="97"/>
      <c r="B6" s="97"/>
      <c r="C6" s="97"/>
      <c r="D6" s="115" t="s">
        <v>22</v>
      </c>
      <c r="E6" s="99">
        <v>1</v>
      </c>
      <c r="F6" s="99">
        <v>2</v>
      </c>
      <c r="G6" s="99">
        <v>3</v>
      </c>
      <c r="H6" s="99">
        <v>4</v>
      </c>
      <c r="I6" s="99">
        <v>5</v>
      </c>
      <c r="J6" s="99">
        <v>6</v>
      </c>
      <c r="K6" s="99">
        <v>7</v>
      </c>
      <c r="L6" s="99">
        <v>8</v>
      </c>
      <c r="M6" s="99">
        <v>9</v>
      </c>
      <c r="N6" s="99">
        <v>10</v>
      </c>
      <c r="O6" s="99">
        <v>11</v>
      </c>
      <c r="P6" s="99">
        <v>12</v>
      </c>
      <c r="Q6" s="99">
        <v>13</v>
      </c>
      <c r="R6" s="99">
        <v>14</v>
      </c>
      <c r="S6" s="99">
        <v>15</v>
      </c>
      <c r="T6" s="99">
        <v>16</v>
      </c>
      <c r="U6" s="99">
        <v>17</v>
      </c>
      <c r="V6" s="99">
        <v>18</v>
      </c>
      <c r="W6" s="99">
        <v>19</v>
      </c>
      <c r="X6" s="99">
        <v>20</v>
      </c>
      <c r="Y6" s="99">
        <v>21</v>
      </c>
      <c r="Z6" s="99">
        <v>22</v>
      </c>
      <c r="AA6" s="99">
        <v>23</v>
      </c>
      <c r="AB6" s="99">
        <v>24</v>
      </c>
      <c r="AC6" s="99">
        <v>25</v>
      </c>
      <c r="AD6" s="99">
        <v>26</v>
      </c>
      <c r="AE6" s="99">
        <v>27</v>
      </c>
      <c r="AF6" s="99">
        <v>28</v>
      </c>
      <c r="AG6" s="101">
        <v>29</v>
      </c>
      <c r="AH6" s="101">
        <v>30</v>
      </c>
      <c r="AI6" s="113">
        <v>31</v>
      </c>
    </row>
    <row r="7" spans="1:35" s="322" customFormat="1" ht="18" customHeight="1" x14ac:dyDescent="0.2">
      <c r="A7" s="437"/>
      <c r="B7" s="437"/>
      <c r="C7" s="437"/>
      <c r="D7" s="100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8"/>
      <c r="AH7" s="438"/>
      <c r="AI7" s="438"/>
    </row>
    <row r="8" spans="1:35" ht="12" customHeight="1" x14ac:dyDescent="0.2">
      <c r="A8" s="97"/>
      <c r="B8" s="97"/>
      <c r="C8" s="97"/>
      <c r="D8" s="115" t="s">
        <v>23</v>
      </c>
      <c r="E8" s="99">
        <v>1</v>
      </c>
      <c r="F8" s="99">
        <v>2</v>
      </c>
      <c r="G8" s="99">
        <v>3</v>
      </c>
      <c r="H8" s="99">
        <v>4</v>
      </c>
      <c r="I8" s="99">
        <v>5</v>
      </c>
      <c r="J8" s="99">
        <v>6</v>
      </c>
      <c r="K8" s="99">
        <v>7</v>
      </c>
      <c r="L8" s="99">
        <v>8</v>
      </c>
      <c r="M8" s="99">
        <v>9</v>
      </c>
      <c r="N8" s="99">
        <v>10</v>
      </c>
      <c r="O8" s="99">
        <v>11</v>
      </c>
      <c r="P8" s="99">
        <v>12</v>
      </c>
      <c r="Q8" s="99">
        <v>13</v>
      </c>
      <c r="R8" s="99">
        <v>14</v>
      </c>
      <c r="S8" s="99">
        <v>15</v>
      </c>
      <c r="T8" s="99">
        <v>16</v>
      </c>
      <c r="U8" s="99">
        <v>17</v>
      </c>
      <c r="V8" s="99">
        <v>18</v>
      </c>
      <c r="W8" s="99">
        <v>19</v>
      </c>
      <c r="X8" s="99">
        <v>20</v>
      </c>
      <c r="Y8" s="99">
        <v>21</v>
      </c>
      <c r="Z8" s="99">
        <v>22</v>
      </c>
      <c r="AA8" s="99">
        <v>23</v>
      </c>
      <c r="AB8" s="99">
        <v>24</v>
      </c>
      <c r="AC8" s="99">
        <v>25</v>
      </c>
      <c r="AD8" s="99">
        <v>26</v>
      </c>
      <c r="AE8" s="99">
        <v>27</v>
      </c>
      <c r="AF8" s="99">
        <v>28</v>
      </c>
      <c r="AG8" s="99">
        <v>29</v>
      </c>
      <c r="AH8" s="114">
        <v>30</v>
      </c>
      <c r="AI8" s="100"/>
    </row>
    <row r="9" spans="1:35" s="322" customFormat="1" ht="18" customHeight="1" x14ac:dyDescent="0.2">
      <c r="A9" s="437"/>
      <c r="B9" s="437"/>
      <c r="C9" s="437"/>
      <c r="D9" s="100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100"/>
    </row>
    <row r="10" spans="1:35" ht="12" customHeight="1" x14ac:dyDescent="0.2">
      <c r="A10" s="97"/>
      <c r="B10" s="97"/>
      <c r="C10" s="97"/>
      <c r="D10" s="115" t="s">
        <v>24</v>
      </c>
      <c r="E10" s="99">
        <v>1</v>
      </c>
      <c r="F10" s="99">
        <v>2</v>
      </c>
      <c r="G10" s="99">
        <v>3</v>
      </c>
      <c r="H10" s="99">
        <v>4</v>
      </c>
      <c r="I10" s="99">
        <v>5</v>
      </c>
      <c r="J10" s="99">
        <v>6</v>
      </c>
      <c r="K10" s="99">
        <v>7</v>
      </c>
      <c r="L10" s="99">
        <v>8</v>
      </c>
      <c r="M10" s="99">
        <v>9</v>
      </c>
      <c r="N10" s="99">
        <v>10</v>
      </c>
      <c r="O10" s="99">
        <v>11</v>
      </c>
      <c r="P10" s="99">
        <v>12</v>
      </c>
      <c r="Q10" s="99">
        <v>13</v>
      </c>
      <c r="R10" s="99">
        <v>14</v>
      </c>
      <c r="S10" s="99">
        <v>15</v>
      </c>
      <c r="T10" s="99">
        <v>16</v>
      </c>
      <c r="U10" s="99">
        <v>17</v>
      </c>
      <c r="V10" s="99">
        <v>18</v>
      </c>
      <c r="W10" s="99">
        <v>19</v>
      </c>
      <c r="X10" s="99">
        <v>20</v>
      </c>
      <c r="Y10" s="99">
        <v>21</v>
      </c>
      <c r="Z10" s="99">
        <v>22</v>
      </c>
      <c r="AA10" s="99">
        <v>23</v>
      </c>
      <c r="AB10" s="99">
        <v>24</v>
      </c>
      <c r="AC10" s="99">
        <v>25</v>
      </c>
      <c r="AD10" s="99">
        <v>26</v>
      </c>
      <c r="AE10" s="99">
        <v>27</v>
      </c>
      <c r="AF10" s="99">
        <v>28</v>
      </c>
      <c r="AG10" s="99">
        <v>29</v>
      </c>
      <c r="AH10" s="99">
        <v>30</v>
      </c>
      <c r="AI10" s="113">
        <v>31</v>
      </c>
    </row>
    <row r="11" spans="1:35" s="322" customFormat="1" ht="18" customHeight="1" x14ac:dyDescent="0.2">
      <c r="A11" s="437"/>
      <c r="B11" s="437"/>
      <c r="C11" s="437"/>
      <c r="D11" s="100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</row>
    <row r="12" spans="1:35" ht="12" customHeight="1" x14ac:dyDescent="0.2">
      <c r="A12" s="97"/>
      <c r="B12" s="97"/>
      <c r="C12" s="97"/>
      <c r="D12" s="115" t="s">
        <v>25</v>
      </c>
      <c r="E12" s="99">
        <v>1</v>
      </c>
      <c r="F12" s="99">
        <v>2</v>
      </c>
      <c r="G12" s="99">
        <v>3</v>
      </c>
      <c r="H12" s="99">
        <v>4</v>
      </c>
      <c r="I12" s="99">
        <v>5</v>
      </c>
      <c r="J12" s="99">
        <v>6</v>
      </c>
      <c r="K12" s="99">
        <v>7</v>
      </c>
      <c r="L12" s="99">
        <v>8</v>
      </c>
      <c r="M12" s="99">
        <v>9</v>
      </c>
      <c r="N12" s="99">
        <v>10</v>
      </c>
      <c r="O12" s="99">
        <v>11</v>
      </c>
      <c r="P12" s="99">
        <v>12</v>
      </c>
      <c r="Q12" s="99">
        <v>13</v>
      </c>
      <c r="R12" s="99">
        <v>14</v>
      </c>
      <c r="S12" s="99">
        <v>15</v>
      </c>
      <c r="T12" s="99">
        <v>16</v>
      </c>
      <c r="U12" s="99">
        <v>17</v>
      </c>
      <c r="V12" s="99">
        <v>18</v>
      </c>
      <c r="W12" s="99">
        <v>19</v>
      </c>
      <c r="X12" s="99">
        <v>20</v>
      </c>
      <c r="Y12" s="99">
        <v>21</v>
      </c>
      <c r="Z12" s="99">
        <v>22</v>
      </c>
      <c r="AA12" s="99">
        <v>23</v>
      </c>
      <c r="AB12" s="99">
        <v>24</v>
      </c>
      <c r="AC12" s="99">
        <v>25</v>
      </c>
      <c r="AD12" s="99">
        <v>26</v>
      </c>
      <c r="AE12" s="99">
        <v>27</v>
      </c>
      <c r="AF12" s="99">
        <v>28</v>
      </c>
      <c r="AG12" s="99">
        <v>29</v>
      </c>
      <c r="AH12" s="114">
        <v>30</v>
      </c>
      <c r="AI12" s="100"/>
    </row>
    <row r="13" spans="1:35" s="322" customFormat="1" ht="18" customHeight="1" x14ac:dyDescent="0.2">
      <c r="A13" s="437"/>
      <c r="B13" s="437"/>
      <c r="C13" s="437"/>
      <c r="D13" s="100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102"/>
    </row>
    <row r="14" spans="1:35" ht="12" customHeight="1" x14ac:dyDescent="0.2">
      <c r="A14" s="97"/>
      <c r="B14" s="97"/>
      <c r="C14" s="97"/>
      <c r="D14" s="115" t="s">
        <v>26</v>
      </c>
      <c r="E14" s="99">
        <v>1</v>
      </c>
      <c r="F14" s="99">
        <v>2</v>
      </c>
      <c r="G14" s="99">
        <v>3</v>
      </c>
      <c r="H14" s="99">
        <v>4</v>
      </c>
      <c r="I14" s="99">
        <v>5</v>
      </c>
      <c r="J14" s="99">
        <v>6</v>
      </c>
      <c r="K14" s="99">
        <v>7</v>
      </c>
      <c r="L14" s="99">
        <v>8</v>
      </c>
      <c r="M14" s="99">
        <v>9</v>
      </c>
      <c r="N14" s="99">
        <v>10</v>
      </c>
      <c r="O14" s="99">
        <v>11</v>
      </c>
      <c r="P14" s="99">
        <v>12</v>
      </c>
      <c r="Q14" s="99">
        <v>13</v>
      </c>
      <c r="R14" s="99">
        <v>14</v>
      </c>
      <c r="S14" s="99">
        <v>15</v>
      </c>
      <c r="T14" s="99">
        <v>16</v>
      </c>
      <c r="U14" s="99">
        <v>17</v>
      </c>
      <c r="V14" s="99">
        <v>18</v>
      </c>
      <c r="W14" s="99">
        <v>19</v>
      </c>
      <c r="X14" s="99">
        <v>20</v>
      </c>
      <c r="Y14" s="99">
        <v>21</v>
      </c>
      <c r="Z14" s="99">
        <v>22</v>
      </c>
      <c r="AA14" s="99">
        <v>23</v>
      </c>
      <c r="AB14" s="99">
        <v>24</v>
      </c>
      <c r="AC14" s="99">
        <v>25</v>
      </c>
      <c r="AD14" s="99">
        <v>26</v>
      </c>
      <c r="AE14" s="99">
        <v>27</v>
      </c>
      <c r="AF14" s="99">
        <v>28</v>
      </c>
      <c r="AG14" s="99">
        <v>29</v>
      </c>
      <c r="AH14" s="99">
        <v>30</v>
      </c>
      <c r="AI14" s="113">
        <v>31</v>
      </c>
    </row>
    <row r="15" spans="1:35" s="322" customFormat="1" ht="18" customHeight="1" x14ac:dyDescent="0.2">
      <c r="A15" s="437"/>
      <c r="B15" s="437"/>
      <c r="C15" s="437"/>
      <c r="D15" s="100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C15" s="438"/>
      <c r="AD15" s="438"/>
      <c r="AE15" s="438"/>
      <c r="AF15" s="438"/>
      <c r="AG15" s="438"/>
      <c r="AH15" s="438"/>
      <c r="AI15" s="438"/>
    </row>
    <row r="16" spans="1:35" ht="12" customHeight="1" x14ac:dyDescent="0.2">
      <c r="A16" s="97"/>
      <c r="B16" s="97"/>
      <c r="C16" s="97"/>
      <c r="D16" s="115" t="s">
        <v>27</v>
      </c>
      <c r="E16" s="99">
        <v>1</v>
      </c>
      <c r="F16" s="99">
        <v>2</v>
      </c>
      <c r="G16" s="99">
        <v>3</v>
      </c>
      <c r="H16" s="99">
        <v>4</v>
      </c>
      <c r="I16" s="99">
        <v>5</v>
      </c>
      <c r="J16" s="99">
        <v>6</v>
      </c>
      <c r="K16" s="99">
        <v>7</v>
      </c>
      <c r="L16" s="99">
        <v>8</v>
      </c>
      <c r="M16" s="99">
        <v>9</v>
      </c>
      <c r="N16" s="99">
        <v>10</v>
      </c>
      <c r="O16" s="99">
        <v>11</v>
      </c>
      <c r="P16" s="99">
        <v>12</v>
      </c>
      <c r="Q16" s="99">
        <v>13</v>
      </c>
      <c r="R16" s="99">
        <v>14</v>
      </c>
      <c r="S16" s="99">
        <v>15</v>
      </c>
      <c r="T16" s="99">
        <v>16</v>
      </c>
      <c r="U16" s="99">
        <v>17</v>
      </c>
      <c r="V16" s="99">
        <v>18</v>
      </c>
      <c r="W16" s="99">
        <v>19</v>
      </c>
      <c r="X16" s="99">
        <v>20</v>
      </c>
      <c r="Y16" s="99">
        <v>21</v>
      </c>
      <c r="Z16" s="99">
        <v>22</v>
      </c>
      <c r="AA16" s="99">
        <v>23</v>
      </c>
      <c r="AB16" s="99">
        <v>24</v>
      </c>
      <c r="AC16" s="99">
        <v>25</v>
      </c>
      <c r="AD16" s="99">
        <v>26</v>
      </c>
      <c r="AE16" s="99">
        <v>27</v>
      </c>
      <c r="AF16" s="99">
        <v>28</v>
      </c>
      <c r="AG16" s="99">
        <v>29</v>
      </c>
      <c r="AH16" s="99">
        <v>30</v>
      </c>
      <c r="AI16" s="114">
        <v>31</v>
      </c>
    </row>
    <row r="17" spans="1:35" s="322" customFormat="1" ht="18" customHeight="1" x14ac:dyDescent="0.2">
      <c r="A17" s="437"/>
      <c r="B17" s="437"/>
      <c r="C17" s="437"/>
      <c r="D17" s="100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8"/>
      <c r="AF17" s="438"/>
      <c r="AG17" s="438"/>
      <c r="AH17" s="438"/>
      <c r="AI17" s="438"/>
    </row>
    <row r="18" spans="1:35" ht="12" customHeight="1" x14ac:dyDescent="0.2">
      <c r="A18" s="97"/>
      <c r="B18" s="97"/>
      <c r="C18" s="97"/>
      <c r="D18" s="115" t="s">
        <v>28</v>
      </c>
      <c r="E18" s="99">
        <v>1</v>
      </c>
      <c r="F18" s="99">
        <v>2</v>
      </c>
      <c r="G18" s="99">
        <v>3</v>
      </c>
      <c r="H18" s="99">
        <v>4</v>
      </c>
      <c r="I18" s="99">
        <v>5</v>
      </c>
      <c r="J18" s="99">
        <v>6</v>
      </c>
      <c r="K18" s="99">
        <v>7</v>
      </c>
      <c r="L18" s="99">
        <v>8</v>
      </c>
      <c r="M18" s="99">
        <v>9</v>
      </c>
      <c r="N18" s="99">
        <v>10</v>
      </c>
      <c r="O18" s="99">
        <v>11</v>
      </c>
      <c r="P18" s="99">
        <v>12</v>
      </c>
      <c r="Q18" s="99">
        <v>13</v>
      </c>
      <c r="R18" s="99">
        <v>14</v>
      </c>
      <c r="S18" s="99">
        <v>15</v>
      </c>
      <c r="T18" s="99">
        <v>16</v>
      </c>
      <c r="U18" s="99">
        <v>17</v>
      </c>
      <c r="V18" s="99">
        <v>18</v>
      </c>
      <c r="W18" s="99">
        <v>19</v>
      </c>
      <c r="X18" s="99">
        <v>20</v>
      </c>
      <c r="Y18" s="99">
        <v>21</v>
      </c>
      <c r="Z18" s="99">
        <v>22</v>
      </c>
      <c r="AA18" s="99">
        <v>23</v>
      </c>
      <c r="AB18" s="99">
        <v>24</v>
      </c>
      <c r="AC18" s="99">
        <v>25</v>
      </c>
      <c r="AD18" s="99">
        <v>26</v>
      </c>
      <c r="AE18" s="99">
        <v>27</v>
      </c>
      <c r="AF18" s="99">
        <v>28</v>
      </c>
      <c r="AG18" s="99">
        <v>29</v>
      </c>
      <c r="AH18" s="114">
        <v>30</v>
      </c>
      <c r="AI18" s="112"/>
    </row>
    <row r="19" spans="1:35" s="322" customFormat="1" ht="18" customHeight="1" x14ac:dyDescent="0.2">
      <c r="A19" s="437"/>
      <c r="B19" s="437"/>
      <c r="C19" s="437"/>
      <c r="D19" s="100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8"/>
      <c r="AC19" s="438"/>
      <c r="AD19" s="438"/>
      <c r="AE19" s="438"/>
      <c r="AF19" s="438"/>
      <c r="AG19" s="438"/>
      <c r="AH19" s="438"/>
      <c r="AI19" s="102"/>
    </row>
    <row r="20" spans="1:35" ht="12" customHeight="1" x14ac:dyDescent="0.2">
      <c r="A20" s="97"/>
      <c r="B20" s="97"/>
      <c r="C20" s="97"/>
      <c r="D20" s="115" t="s">
        <v>29</v>
      </c>
      <c r="E20" s="99">
        <v>1</v>
      </c>
      <c r="F20" s="99">
        <v>2</v>
      </c>
      <c r="G20" s="99">
        <v>3</v>
      </c>
      <c r="H20" s="99">
        <v>4</v>
      </c>
      <c r="I20" s="99">
        <v>5</v>
      </c>
      <c r="J20" s="99">
        <v>6</v>
      </c>
      <c r="K20" s="99">
        <v>7</v>
      </c>
      <c r="L20" s="99">
        <v>8</v>
      </c>
      <c r="M20" s="99">
        <v>9</v>
      </c>
      <c r="N20" s="99">
        <v>10</v>
      </c>
      <c r="O20" s="99">
        <v>11</v>
      </c>
      <c r="P20" s="99">
        <v>12</v>
      </c>
      <c r="Q20" s="99">
        <v>13</v>
      </c>
      <c r="R20" s="99">
        <v>14</v>
      </c>
      <c r="S20" s="99">
        <v>15</v>
      </c>
      <c r="T20" s="99">
        <v>16</v>
      </c>
      <c r="U20" s="99">
        <v>17</v>
      </c>
      <c r="V20" s="99">
        <v>18</v>
      </c>
      <c r="W20" s="99">
        <v>19</v>
      </c>
      <c r="X20" s="99">
        <v>20</v>
      </c>
      <c r="Y20" s="99">
        <v>21</v>
      </c>
      <c r="Z20" s="99">
        <v>22</v>
      </c>
      <c r="AA20" s="99">
        <v>23</v>
      </c>
      <c r="AB20" s="99">
        <v>24</v>
      </c>
      <c r="AC20" s="99">
        <v>25</v>
      </c>
      <c r="AD20" s="99">
        <v>26</v>
      </c>
      <c r="AE20" s="99">
        <v>27</v>
      </c>
      <c r="AF20" s="99">
        <v>28</v>
      </c>
      <c r="AG20" s="99">
        <v>29</v>
      </c>
      <c r="AH20" s="99">
        <v>30</v>
      </c>
      <c r="AI20" s="113">
        <v>31</v>
      </c>
    </row>
    <row r="21" spans="1:35" s="322" customFormat="1" ht="18" customHeight="1" x14ac:dyDescent="0.2">
      <c r="A21" s="437"/>
      <c r="B21" s="437"/>
      <c r="C21" s="437"/>
      <c r="D21" s="100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  <c r="V21" s="438"/>
      <c r="W21" s="438"/>
      <c r="X21" s="438"/>
      <c r="Y21" s="438"/>
      <c r="Z21" s="438"/>
      <c r="AA21" s="438"/>
      <c r="AB21" s="438"/>
      <c r="AC21" s="438"/>
      <c r="AD21" s="438"/>
      <c r="AE21" s="438"/>
      <c r="AF21" s="438"/>
      <c r="AG21" s="438"/>
      <c r="AH21" s="438"/>
      <c r="AI21" s="438"/>
    </row>
    <row r="22" spans="1:35" ht="12" customHeight="1" x14ac:dyDescent="0.2">
      <c r="A22" s="97"/>
      <c r="B22" s="97"/>
      <c r="C22" s="97"/>
      <c r="D22" s="115" t="s">
        <v>30</v>
      </c>
      <c r="E22" s="99">
        <v>1</v>
      </c>
      <c r="F22" s="99">
        <v>2</v>
      </c>
      <c r="G22" s="99">
        <v>3</v>
      </c>
      <c r="H22" s="99">
        <v>4</v>
      </c>
      <c r="I22" s="99">
        <v>5</v>
      </c>
      <c r="J22" s="99">
        <v>6</v>
      </c>
      <c r="K22" s="99">
        <v>7</v>
      </c>
      <c r="L22" s="99">
        <v>8</v>
      </c>
      <c r="M22" s="99">
        <v>9</v>
      </c>
      <c r="N22" s="99">
        <v>10</v>
      </c>
      <c r="O22" s="99">
        <v>11</v>
      </c>
      <c r="P22" s="99">
        <v>12</v>
      </c>
      <c r="Q22" s="99">
        <v>13</v>
      </c>
      <c r="R22" s="99">
        <v>14</v>
      </c>
      <c r="S22" s="99">
        <v>15</v>
      </c>
      <c r="T22" s="99">
        <v>16</v>
      </c>
      <c r="U22" s="99">
        <v>17</v>
      </c>
      <c r="V22" s="99">
        <v>18</v>
      </c>
      <c r="W22" s="99">
        <v>19</v>
      </c>
      <c r="X22" s="99">
        <v>20</v>
      </c>
      <c r="Y22" s="99">
        <v>21</v>
      </c>
      <c r="Z22" s="99">
        <v>22</v>
      </c>
      <c r="AA22" s="99">
        <v>23</v>
      </c>
      <c r="AB22" s="99">
        <v>24</v>
      </c>
      <c r="AC22" s="99">
        <v>25</v>
      </c>
      <c r="AD22" s="99">
        <v>26</v>
      </c>
      <c r="AE22" s="99">
        <v>27</v>
      </c>
      <c r="AF22" s="99">
        <v>28</v>
      </c>
      <c r="AG22" s="99">
        <v>29</v>
      </c>
      <c r="AH22" s="114">
        <v>30</v>
      </c>
      <c r="AI22" s="100"/>
    </row>
    <row r="23" spans="1:35" s="322" customFormat="1" ht="18" customHeight="1" x14ac:dyDescent="0.2">
      <c r="A23" s="437"/>
      <c r="B23" s="437"/>
      <c r="C23" s="437"/>
      <c r="D23" s="100"/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102"/>
    </row>
    <row r="24" spans="1:35" ht="12" customHeight="1" x14ac:dyDescent="0.2">
      <c r="A24" s="97"/>
      <c r="B24" s="97"/>
      <c r="C24" s="97"/>
      <c r="D24" s="115" t="s">
        <v>31</v>
      </c>
      <c r="E24" s="99">
        <v>1</v>
      </c>
      <c r="F24" s="99">
        <v>2</v>
      </c>
      <c r="G24" s="99">
        <v>3</v>
      </c>
      <c r="H24" s="99">
        <v>4</v>
      </c>
      <c r="I24" s="99">
        <v>5</v>
      </c>
      <c r="J24" s="99">
        <v>6</v>
      </c>
      <c r="K24" s="99">
        <v>7</v>
      </c>
      <c r="L24" s="99">
        <v>8</v>
      </c>
      <c r="M24" s="99">
        <v>9</v>
      </c>
      <c r="N24" s="99">
        <v>10</v>
      </c>
      <c r="O24" s="99">
        <v>11</v>
      </c>
      <c r="P24" s="99">
        <v>12</v>
      </c>
      <c r="Q24" s="99">
        <v>13</v>
      </c>
      <c r="R24" s="99">
        <v>14</v>
      </c>
      <c r="S24" s="99">
        <v>15</v>
      </c>
      <c r="T24" s="99">
        <v>16</v>
      </c>
      <c r="U24" s="99">
        <v>17</v>
      </c>
      <c r="V24" s="99">
        <v>18</v>
      </c>
      <c r="W24" s="99">
        <v>19</v>
      </c>
      <c r="X24" s="99">
        <v>20</v>
      </c>
      <c r="Y24" s="99">
        <v>21</v>
      </c>
      <c r="Z24" s="99">
        <v>22</v>
      </c>
      <c r="AA24" s="99">
        <v>23</v>
      </c>
      <c r="AB24" s="99">
        <v>24</v>
      </c>
      <c r="AC24" s="99">
        <v>25</v>
      </c>
      <c r="AD24" s="99">
        <v>26</v>
      </c>
      <c r="AE24" s="99">
        <v>27</v>
      </c>
      <c r="AF24" s="99">
        <v>28</v>
      </c>
      <c r="AG24" s="99">
        <v>29</v>
      </c>
      <c r="AH24" s="99">
        <v>30</v>
      </c>
      <c r="AI24" s="113">
        <v>31</v>
      </c>
    </row>
    <row r="25" spans="1:35" s="322" customFormat="1" ht="18" customHeight="1" x14ac:dyDescent="0.2">
      <c r="A25" s="437"/>
      <c r="B25" s="437"/>
      <c r="C25" s="437"/>
      <c r="D25" s="100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8"/>
      <c r="AG25" s="438"/>
      <c r="AH25" s="438"/>
      <c r="AI25" s="438"/>
    </row>
    <row r="26" spans="1:35" ht="12" customHeight="1" x14ac:dyDescent="0.2">
      <c r="A26" s="97"/>
      <c r="B26" s="97"/>
      <c r="C26" s="97"/>
      <c r="D26" s="91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</row>
    <row r="27" spans="1:35" ht="12.95" customHeight="1" x14ac:dyDescent="0.2"/>
    <row r="28" spans="1:35" ht="12.95" customHeight="1" x14ac:dyDescent="0.2"/>
    <row r="29" spans="1:35" ht="12.95" customHeight="1" x14ac:dyDescent="0.2"/>
    <row r="30" spans="1:35" ht="12.95" customHeight="1" x14ac:dyDescent="0.2"/>
    <row r="31" spans="1:35" ht="12.95" customHeight="1" x14ac:dyDescent="0.2"/>
    <row r="32" spans="1:35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</sheetData>
  <dataConsolidate/>
  <mergeCells count="1">
    <mergeCell ref="D1:AI1"/>
  </mergeCells>
  <pageMargins left="0.70866141732283472" right="0.31496062992125984" top="0.59055118110236227" bottom="0.59055118110236227" header="0.31496062992125984" footer="0.31496062992125984"/>
  <pageSetup paperSize="9" orientation="landscape" r:id="rId1"/>
  <headerFooter>
    <oddFooter>&amp;CSeite &amp;P</oddFooter>
  </headerFooter>
  <rowBreaks count="1" manualBreakCount="1">
    <brk id="2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ckupTS"/>
  <dimension ref="A1:BJ1075"/>
  <sheetViews>
    <sheetView showGridLines="0" showZeros="0" zoomScaleNormal="100" zoomScaleSheetLayoutView="100" workbookViewId="0">
      <pane ySplit="2" topLeftCell="A3" activePane="bottomLeft" state="frozen"/>
      <selection activeCell="B36" sqref="B36:AF36"/>
      <selection pane="bottomLeft" activeCell="B16" sqref="B16"/>
    </sheetView>
  </sheetViews>
  <sheetFormatPr baseColWidth="10" defaultColWidth="0" defaultRowHeight="13.5" customHeight="1" zeroHeight="1" x14ac:dyDescent="0.25"/>
  <cols>
    <col min="1" max="1" width="23.7109375" style="11" customWidth="1"/>
    <col min="2" max="10" width="4.7109375" style="11" customWidth="1"/>
    <col min="11" max="11" width="5.140625" style="11" customWidth="1"/>
    <col min="12" max="32" width="4.7109375" style="11" customWidth="1"/>
    <col min="33" max="33" width="10.42578125" style="30" hidden="1" customWidth="1"/>
    <col min="34" max="34" width="7.28515625" style="12" hidden="1" customWidth="1"/>
    <col min="35" max="35" width="29.5703125" style="12" hidden="1" customWidth="1"/>
    <col min="36" max="46" width="6.7109375" style="12" hidden="1" customWidth="1"/>
    <col min="47" max="48" width="7.7109375" style="12" hidden="1" customWidth="1"/>
    <col min="49" max="49" width="7.28515625" style="12" hidden="1" customWidth="1"/>
    <col min="50" max="50" width="8.140625" style="12" hidden="1" customWidth="1"/>
    <col min="51" max="61" width="11.42578125" style="12" hidden="1" customWidth="1"/>
    <col min="62" max="62" width="3.140625" style="12" customWidth="1"/>
    <col min="63" max="16384" width="11.42578125" style="12" hidden="1"/>
  </cols>
  <sheetData>
    <row r="1" spans="1:52" ht="120.75" customHeight="1" x14ac:dyDescent="0.25">
      <c r="A1" s="529" t="str">
        <f>Labels!B164</f>
        <v xml:space="preserve">
Den gewünschten Monat mit einem Klick
wählen (gehe zu)
Den gewünschten Monat mit einem Klick
in die Druckvorschau versetzen (für Druck)</v>
      </c>
      <c r="B1" s="530"/>
      <c r="C1" s="530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287"/>
      <c r="AC1" s="278"/>
      <c r="AD1" s="278"/>
      <c r="AE1" s="278"/>
      <c r="AF1" s="278"/>
    </row>
    <row r="2" spans="1:52" ht="20.100000000000001" customHeight="1" x14ac:dyDescent="0.35">
      <c r="A2" s="514" t="str">
        <f>Labels!B17 &amp;B5</f>
        <v>A r b e i t s z e i t k o n t r o l l e 2020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515"/>
      <c r="AD2" s="515"/>
      <c r="AE2" s="515"/>
      <c r="AF2" s="516"/>
      <c r="AG2" s="314">
        <v>2020</v>
      </c>
      <c r="AI2" s="458" t="s">
        <v>421</v>
      </c>
      <c r="AJ2" s="294" t="str">
        <f>Labels!B77</f>
        <v>Jan</v>
      </c>
      <c r="AK2" s="294" t="str">
        <f>Labels!B78</f>
        <v>Feb</v>
      </c>
      <c r="AL2" s="294" t="str">
        <f>Labels!B79</f>
        <v>Mrz</v>
      </c>
      <c r="AM2" s="294" t="str">
        <f>Labels!B80</f>
        <v>Apr</v>
      </c>
      <c r="AN2" s="294" t="str">
        <f>Labels!B81</f>
        <v>Mai</v>
      </c>
      <c r="AO2" s="294" t="str">
        <f>Labels!B82</f>
        <v>Jun</v>
      </c>
      <c r="AP2" s="294" t="str">
        <f>Labels!B83</f>
        <v>Jul</v>
      </c>
      <c r="AQ2" s="294" t="str">
        <f>Labels!B84</f>
        <v>Aug</v>
      </c>
      <c r="AR2" s="294" t="str">
        <f>Labels!B85</f>
        <v>Sep</v>
      </c>
      <c r="AS2" s="294" t="str">
        <f>Labels!B86</f>
        <v>Okt</v>
      </c>
      <c r="AT2" s="294" t="str">
        <f>Labels!B87</f>
        <v>Nov</v>
      </c>
      <c r="AU2" s="294" t="str">
        <f>Labels!B88</f>
        <v>Dez</v>
      </c>
      <c r="AV2" s="295" t="str">
        <f>Labels!B102</f>
        <v>Total</v>
      </c>
      <c r="AX2" s="446" t="s">
        <v>418</v>
      </c>
    </row>
    <row r="3" spans="1:52" ht="20.100000000000001" customHeight="1" x14ac:dyDescent="0.2">
      <c r="A3" s="272" t="str">
        <f>Labels!B18</f>
        <v>Mitarbeiter/In</v>
      </c>
      <c r="B3" s="517" t="str">
        <f>Labels!B19</f>
        <v>Muster Peter</v>
      </c>
      <c r="C3" s="518"/>
      <c r="D3" s="518"/>
      <c r="E3" s="518"/>
      <c r="F3" s="518"/>
      <c r="G3" s="519"/>
      <c r="H3" s="273"/>
      <c r="I3" s="273"/>
      <c r="J3" s="273"/>
      <c r="K3" s="274"/>
      <c r="L3" s="275"/>
      <c r="M3" s="276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461"/>
      <c r="AG3" s="28"/>
      <c r="AI3" s="60" t="str">
        <f>Labels!B113</f>
        <v>a</v>
      </c>
      <c r="AJ3" s="23">
        <f>AG809</f>
        <v>0</v>
      </c>
      <c r="AK3" s="23">
        <f>AG832</f>
        <v>0</v>
      </c>
      <c r="AL3" s="23">
        <f>AG855</f>
        <v>0</v>
      </c>
      <c r="AM3" s="23">
        <f>AG878</f>
        <v>0</v>
      </c>
      <c r="AN3" s="23">
        <f>AG901</f>
        <v>0</v>
      </c>
      <c r="AO3" s="23">
        <f>AG924</f>
        <v>0</v>
      </c>
      <c r="AP3" s="23">
        <f>AG947</f>
        <v>0</v>
      </c>
      <c r="AQ3" s="23">
        <f>AG970</f>
        <v>0</v>
      </c>
      <c r="AR3" s="23">
        <f>AG993</f>
        <v>0</v>
      </c>
      <c r="AS3" s="23">
        <f>AG1016</f>
        <v>0</v>
      </c>
      <c r="AT3" s="23">
        <f>AG1039</f>
        <v>0</v>
      </c>
      <c r="AU3" s="23">
        <f>AG1062</f>
        <v>0</v>
      </c>
      <c r="AV3" s="23">
        <f t="shared" ref="AV3:AV16" si="0">SUM(AJ3:AU3)</f>
        <v>0</v>
      </c>
    </row>
    <row r="4" spans="1:52" ht="12" customHeight="1" x14ac:dyDescent="0.25">
      <c r="A4" s="244" t="str">
        <f>Labels!B20</f>
        <v>Anstellung %</v>
      </c>
      <c r="B4" s="520">
        <v>100</v>
      </c>
      <c r="C4" s="521"/>
      <c r="D4" s="522" t="str">
        <f>Labels!B89</f>
        <v>im Januar</v>
      </c>
      <c r="E4" s="523"/>
      <c r="F4" s="523"/>
      <c r="G4" s="524"/>
      <c r="H4" s="224"/>
      <c r="I4" s="58"/>
      <c r="J4" s="208"/>
      <c r="K4" s="245" t="str">
        <f>Labels!B22</f>
        <v>Saldo Vorjahresstunden (+)</v>
      </c>
      <c r="L4" s="246"/>
      <c r="M4" s="246"/>
      <c r="N4" s="246"/>
      <c r="O4" s="247"/>
      <c r="P4" s="525"/>
      <c r="Q4" s="526"/>
      <c r="R4" s="224"/>
      <c r="S4" s="58"/>
      <c r="T4" s="208"/>
      <c r="U4" s="245" t="str">
        <f>Labels!B24</f>
        <v>Ferienguthaben Vorjahr</v>
      </c>
      <c r="V4" s="248"/>
      <c r="W4" s="248"/>
      <c r="X4" s="248"/>
      <c r="Y4" s="248"/>
      <c r="Z4" s="249"/>
      <c r="AA4" s="527"/>
      <c r="AB4" s="528"/>
      <c r="AC4" s="258" t="str">
        <f>Labels!B26</f>
        <v>Stunden</v>
      </c>
      <c r="AD4" s="259"/>
      <c r="AE4" s="259"/>
      <c r="AF4" s="260"/>
      <c r="AI4" s="60" t="str">
        <f>Labels!B115</f>
        <v>f</v>
      </c>
      <c r="AJ4" s="23">
        <f>AG806</f>
        <v>0</v>
      </c>
      <c r="AK4" s="23">
        <f>AG829</f>
        <v>0</v>
      </c>
      <c r="AL4" s="23">
        <f>AG852</f>
        <v>0</v>
      </c>
      <c r="AM4" s="23">
        <f>AG875</f>
        <v>0</v>
      </c>
      <c r="AN4" s="23">
        <f>AG898</f>
        <v>0</v>
      </c>
      <c r="AO4" s="23">
        <f>AG921</f>
        <v>0</v>
      </c>
      <c r="AP4" s="23">
        <f>AG944</f>
        <v>0</v>
      </c>
      <c r="AQ4" s="23">
        <f>AG967</f>
        <v>0</v>
      </c>
      <c r="AR4" s="23">
        <f>AG990</f>
        <v>0</v>
      </c>
      <c r="AS4" s="23">
        <f>AG1013</f>
        <v>0</v>
      </c>
      <c r="AT4" s="23">
        <f>AG1036</f>
        <v>0</v>
      </c>
      <c r="AU4" s="23">
        <f>AG1059</f>
        <v>0</v>
      </c>
      <c r="AV4" s="23">
        <f t="shared" si="0"/>
        <v>0</v>
      </c>
      <c r="AX4" s="3" t="s">
        <v>417</v>
      </c>
    </row>
    <row r="5" spans="1:52" ht="12" customHeight="1" x14ac:dyDescent="0.25">
      <c r="A5" s="252" t="str">
        <f>Labels!B21</f>
        <v>Saldo für das Jahr</v>
      </c>
      <c r="B5" s="499">
        <f>AG2</f>
        <v>2020</v>
      </c>
      <c r="C5" s="500"/>
      <c r="D5" s="501">
        <f>IF($AE$64=0,0,$AE$64)</f>
        <v>-2096</v>
      </c>
      <c r="E5" s="502"/>
      <c r="F5" s="502"/>
      <c r="G5" s="503"/>
      <c r="H5" s="255"/>
      <c r="I5" s="256"/>
      <c r="J5" s="257"/>
      <c r="K5" s="250" t="str">
        <f>Labels!B23</f>
        <v>Saldo Vorjahresstunden (-)</v>
      </c>
      <c r="L5" s="251"/>
      <c r="M5" s="251"/>
      <c r="N5" s="251"/>
      <c r="O5" s="251"/>
      <c r="P5" s="504"/>
      <c r="Q5" s="505"/>
      <c r="R5" s="255"/>
      <c r="S5" s="256"/>
      <c r="T5" s="257"/>
      <c r="U5" s="252" t="str">
        <f>Labels!B25</f>
        <v>Ferienguthaben laufendes Jahr</v>
      </c>
      <c r="V5" s="253"/>
      <c r="W5" s="253"/>
      <c r="X5" s="253"/>
      <c r="Y5" s="253"/>
      <c r="Z5" s="254"/>
      <c r="AA5" s="504">
        <v>0</v>
      </c>
      <c r="AB5" s="505"/>
      <c r="AC5" s="261" t="str">
        <f>Labels!B26</f>
        <v>Stunden</v>
      </c>
      <c r="AD5" s="262"/>
      <c r="AE5" s="262"/>
      <c r="AF5" s="263"/>
      <c r="AI5" s="60" t="str">
        <f>Labels!B120</f>
        <v>k</v>
      </c>
      <c r="AJ5" s="23">
        <f t="shared" ref="AJ5:AJ11" si="1">AG810</f>
        <v>0</v>
      </c>
      <c r="AK5" s="23">
        <f t="shared" ref="AK5:AK11" si="2">AG833</f>
        <v>0</v>
      </c>
      <c r="AL5" s="23">
        <f t="shared" ref="AL5:AL11" si="3">AG856</f>
        <v>0</v>
      </c>
      <c r="AM5" s="23">
        <f t="shared" ref="AM5:AM11" si="4">AG879</f>
        <v>0</v>
      </c>
      <c r="AN5" s="23">
        <f t="shared" ref="AN5:AN11" si="5">AG902</f>
        <v>0</v>
      </c>
      <c r="AO5" s="23">
        <f t="shared" ref="AO5:AO11" si="6">AG925</f>
        <v>0</v>
      </c>
      <c r="AP5" s="23">
        <f t="shared" ref="AP5:AP11" si="7">AG948</f>
        <v>0</v>
      </c>
      <c r="AQ5" s="23">
        <f t="shared" ref="AQ5:AQ11" si="8">AG971</f>
        <v>0</v>
      </c>
      <c r="AR5" s="23">
        <f t="shared" ref="AR5:AR11" si="9">AG994</f>
        <v>0</v>
      </c>
      <c r="AS5" s="23">
        <f t="shared" ref="AS5:AS11" si="10">AG1017</f>
        <v>0</v>
      </c>
      <c r="AT5" s="23">
        <f t="shared" ref="AT5:AT11" si="11">AG1040</f>
        <v>0</v>
      </c>
      <c r="AU5" s="23">
        <f t="shared" ref="AU5:AU11" si="12">AG1063</f>
        <v>0</v>
      </c>
      <c r="AV5" s="23">
        <f t="shared" si="0"/>
        <v>0</v>
      </c>
    </row>
    <row r="6" spans="1:52" ht="12" hidden="1" customHeight="1" x14ac:dyDescent="0.25">
      <c r="A6" s="224"/>
      <c r="B6" s="58"/>
      <c r="C6" s="58"/>
      <c r="D6" s="58"/>
      <c r="E6" s="58"/>
      <c r="F6" s="58"/>
      <c r="G6" s="58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225"/>
      <c r="AG6" s="90"/>
      <c r="AI6" s="60" t="str">
        <f>Labels!B122</f>
        <v>u</v>
      </c>
      <c r="AJ6" s="23">
        <f t="shared" si="1"/>
        <v>0</v>
      </c>
      <c r="AK6" s="23">
        <f t="shared" si="2"/>
        <v>0</v>
      </c>
      <c r="AL6" s="23">
        <f t="shared" si="3"/>
        <v>0</v>
      </c>
      <c r="AM6" s="23">
        <f t="shared" si="4"/>
        <v>0</v>
      </c>
      <c r="AN6" s="23">
        <f t="shared" si="5"/>
        <v>0</v>
      </c>
      <c r="AO6" s="23">
        <f t="shared" si="6"/>
        <v>0</v>
      </c>
      <c r="AP6" s="23">
        <f t="shared" si="7"/>
        <v>0</v>
      </c>
      <c r="AQ6" s="23">
        <f t="shared" si="8"/>
        <v>0</v>
      </c>
      <c r="AR6" s="23">
        <f t="shared" si="9"/>
        <v>0</v>
      </c>
      <c r="AS6" s="23">
        <f t="shared" si="10"/>
        <v>0</v>
      </c>
      <c r="AT6" s="23">
        <f t="shared" si="11"/>
        <v>0</v>
      </c>
      <c r="AU6" s="23">
        <f t="shared" si="12"/>
        <v>0</v>
      </c>
      <c r="AV6" s="23">
        <f t="shared" si="0"/>
        <v>0</v>
      </c>
      <c r="AX6" s="12" t="s">
        <v>414</v>
      </c>
      <c r="AY6" s="447" t="s">
        <v>60</v>
      </c>
    </row>
    <row r="7" spans="1:52" ht="12" hidden="1" customHeight="1" x14ac:dyDescent="0.2">
      <c r="A7" s="82" t="str">
        <f>"01.01."&amp;B5</f>
        <v>01.01.2020</v>
      </c>
      <c r="B7" s="141">
        <v>48</v>
      </c>
      <c r="C7" s="142" t="str">
        <f>Labels!B27</f>
        <v>Max. Std / Woche gemäss GAV</v>
      </c>
      <c r="D7" s="143"/>
      <c r="E7" s="143"/>
      <c r="F7" s="143"/>
      <c r="G7" s="143"/>
      <c r="H7" s="143"/>
      <c r="I7" s="144"/>
      <c r="J7" s="141">
        <v>8</v>
      </c>
      <c r="K7" s="142" t="str">
        <f>Labels!B28</f>
        <v>Std/Tag gemäss GAV</v>
      </c>
      <c r="L7" s="143"/>
      <c r="M7" s="143"/>
      <c r="N7" s="143"/>
      <c r="O7" s="143"/>
      <c r="P7" s="141" t="str">
        <f>IF(MOD(YEAR($A$7),400)=0,"n",IF(MOD(YEAR($A$7),100)=0,"n",IF(MOD(YEAR($A$7),4)=0,"j","n")))</f>
        <v>j</v>
      </c>
      <c r="Q7" s="143" t="str">
        <f>Labels!B29</f>
        <v>Schaltjahr (j/n)</v>
      </c>
      <c r="R7" s="143"/>
      <c r="S7" s="143"/>
      <c r="T7" s="143"/>
      <c r="U7" s="141">
        <f>NETWORKDAYS(DATE(B5,1,1),DATE(B5,12,31))</f>
        <v>262</v>
      </c>
      <c r="V7" s="143" t="str">
        <f>Labels!B30</f>
        <v>Arbeitstage (Jahr)</v>
      </c>
      <c r="W7" s="143"/>
      <c r="X7" s="143"/>
      <c r="Y7" s="143"/>
      <c r="Z7" s="141">
        <f>J7*U7</f>
        <v>2096</v>
      </c>
      <c r="AA7" s="143" t="str">
        <f>Labels!B31</f>
        <v>Jahresbruttosollstunden</v>
      </c>
      <c r="AB7" s="143"/>
      <c r="AC7" s="143"/>
      <c r="AD7" s="143"/>
      <c r="AE7" s="143"/>
      <c r="AF7" s="144"/>
      <c r="AG7" s="29"/>
      <c r="AI7" s="60" t="str">
        <f>Labels!B124</f>
        <v>s</v>
      </c>
      <c r="AJ7" s="23">
        <f t="shared" si="1"/>
        <v>0</v>
      </c>
      <c r="AK7" s="23">
        <f t="shared" si="2"/>
        <v>0</v>
      </c>
      <c r="AL7" s="23">
        <f t="shared" si="3"/>
        <v>0</v>
      </c>
      <c r="AM7" s="23">
        <f t="shared" si="4"/>
        <v>0</v>
      </c>
      <c r="AN7" s="23">
        <f t="shared" si="5"/>
        <v>0</v>
      </c>
      <c r="AO7" s="23">
        <f t="shared" si="6"/>
        <v>0</v>
      </c>
      <c r="AP7" s="23">
        <f t="shared" si="7"/>
        <v>0</v>
      </c>
      <c r="AQ7" s="23">
        <f t="shared" si="8"/>
        <v>0</v>
      </c>
      <c r="AR7" s="23">
        <f t="shared" si="9"/>
        <v>0</v>
      </c>
      <c r="AS7" s="23">
        <f t="shared" si="10"/>
        <v>0</v>
      </c>
      <c r="AT7" s="23">
        <f t="shared" si="11"/>
        <v>0</v>
      </c>
      <c r="AU7" s="23">
        <f t="shared" si="12"/>
        <v>0</v>
      </c>
      <c r="AV7" s="23">
        <f t="shared" si="0"/>
        <v>0</v>
      </c>
      <c r="AX7" s="12" t="s">
        <v>403</v>
      </c>
      <c r="AY7" s="63" t="s">
        <v>52</v>
      </c>
    </row>
    <row r="8" spans="1:52" ht="12" hidden="1" customHeight="1" x14ac:dyDescent="0.25">
      <c r="A8" s="432"/>
      <c r="B8" s="40"/>
      <c r="C8" s="40"/>
      <c r="D8" s="40"/>
      <c r="E8" s="40"/>
      <c r="F8" s="40"/>
      <c r="G8" s="4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227"/>
      <c r="AG8" s="29"/>
      <c r="AI8" s="60" t="str">
        <f>Labels!B126</f>
        <v>m</v>
      </c>
      <c r="AJ8" s="23">
        <f t="shared" si="1"/>
        <v>0</v>
      </c>
      <c r="AK8" s="23">
        <f t="shared" si="2"/>
        <v>0</v>
      </c>
      <c r="AL8" s="23">
        <f t="shared" si="3"/>
        <v>0</v>
      </c>
      <c r="AM8" s="23">
        <f t="shared" si="4"/>
        <v>0</v>
      </c>
      <c r="AN8" s="23">
        <f t="shared" si="5"/>
        <v>0</v>
      </c>
      <c r="AO8" s="23">
        <f t="shared" si="6"/>
        <v>0</v>
      </c>
      <c r="AP8" s="23">
        <f t="shared" si="7"/>
        <v>0</v>
      </c>
      <c r="AQ8" s="23">
        <f t="shared" si="8"/>
        <v>0</v>
      </c>
      <c r="AR8" s="23">
        <f t="shared" si="9"/>
        <v>0</v>
      </c>
      <c r="AS8" s="23">
        <f t="shared" si="10"/>
        <v>0</v>
      </c>
      <c r="AT8" s="23">
        <f t="shared" si="11"/>
        <v>0</v>
      </c>
      <c r="AU8" s="23">
        <f t="shared" si="12"/>
        <v>0</v>
      </c>
      <c r="AV8" s="23">
        <f t="shared" si="0"/>
        <v>0</v>
      </c>
      <c r="AX8" s="12" t="s">
        <v>404</v>
      </c>
      <c r="AY8" s="63" t="s">
        <v>53</v>
      </c>
    </row>
    <row r="9" spans="1:52" s="1" customFormat="1" ht="21" customHeight="1" x14ac:dyDescent="0.25">
      <c r="A9" s="211" t="str">
        <f>TEXT(AP28,"MMMM"&amp;Labels!B13)</f>
        <v>Januar</v>
      </c>
      <c r="B9" s="506" t="str">
        <f>Labels!B32</f>
        <v>Saldo Monat + / -</v>
      </c>
      <c r="C9" s="507"/>
      <c r="D9" s="507"/>
      <c r="E9" s="508"/>
      <c r="F9" s="509">
        <f>(AG12-(SUM(AG13:AG27)-AE34))*-1</f>
        <v>-184</v>
      </c>
      <c r="G9" s="510"/>
      <c r="H9" s="78"/>
      <c r="I9" s="79"/>
      <c r="J9" s="13"/>
      <c r="K9" s="45" t="str">
        <f>Labels!B33</f>
        <v xml:space="preserve"> = </v>
      </c>
      <c r="L9" s="43" t="str">
        <f>Labels!B34</f>
        <v>Gelbe Felder müssen ausgefüllt werden (die übrigen werden automatisch berechnet)</v>
      </c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511"/>
      <c r="AC9" s="511"/>
      <c r="AD9" s="511"/>
      <c r="AE9" s="511"/>
      <c r="AF9" s="512"/>
      <c r="AG9" s="83"/>
      <c r="AI9" s="60" t="str">
        <f>Labels!B130</f>
        <v>bs</v>
      </c>
      <c r="AJ9" s="23">
        <f t="shared" si="1"/>
        <v>0</v>
      </c>
      <c r="AK9" s="23">
        <f t="shared" si="2"/>
        <v>0</v>
      </c>
      <c r="AL9" s="23">
        <f t="shared" si="3"/>
        <v>0</v>
      </c>
      <c r="AM9" s="23">
        <f t="shared" si="4"/>
        <v>0</v>
      </c>
      <c r="AN9" s="23">
        <f t="shared" si="5"/>
        <v>0</v>
      </c>
      <c r="AO9" s="23">
        <f t="shared" si="6"/>
        <v>0</v>
      </c>
      <c r="AP9" s="23">
        <f t="shared" si="7"/>
        <v>0</v>
      </c>
      <c r="AQ9" s="23">
        <f t="shared" si="8"/>
        <v>0</v>
      </c>
      <c r="AR9" s="23">
        <f t="shared" si="9"/>
        <v>0</v>
      </c>
      <c r="AS9" s="23">
        <f t="shared" si="10"/>
        <v>0</v>
      </c>
      <c r="AT9" s="23">
        <f t="shared" si="11"/>
        <v>0</v>
      </c>
      <c r="AU9" s="23">
        <f t="shared" si="12"/>
        <v>0</v>
      </c>
      <c r="AV9" s="23">
        <f t="shared" si="0"/>
        <v>0</v>
      </c>
      <c r="AX9" s="12" t="s">
        <v>405</v>
      </c>
      <c r="AY9" s="64" t="s">
        <v>54</v>
      </c>
      <c r="AZ9" s="12"/>
    </row>
    <row r="10" spans="1:52" s="16" customFormat="1" ht="16.5" x14ac:dyDescent="0.3">
      <c r="A10" s="436" t="str">
        <f>Labels!B35</f>
        <v>Tag</v>
      </c>
      <c r="B10" s="214">
        <f>AP28</f>
        <v>43831</v>
      </c>
      <c r="C10" s="215">
        <f t="shared" ref="C10:AF10" si="13">B10+1</f>
        <v>43832</v>
      </c>
      <c r="D10" s="214">
        <f t="shared" si="13"/>
        <v>43833</v>
      </c>
      <c r="E10" s="214">
        <f t="shared" si="13"/>
        <v>43834</v>
      </c>
      <c r="F10" s="214">
        <f t="shared" si="13"/>
        <v>43835</v>
      </c>
      <c r="G10" s="214">
        <f t="shared" si="13"/>
        <v>43836</v>
      </c>
      <c r="H10" s="214">
        <f t="shared" si="13"/>
        <v>43837</v>
      </c>
      <c r="I10" s="214">
        <f t="shared" si="13"/>
        <v>43838</v>
      </c>
      <c r="J10" s="214">
        <f t="shared" si="13"/>
        <v>43839</v>
      </c>
      <c r="K10" s="214">
        <f t="shared" si="13"/>
        <v>43840</v>
      </c>
      <c r="L10" s="214">
        <f t="shared" si="13"/>
        <v>43841</v>
      </c>
      <c r="M10" s="214">
        <f t="shared" si="13"/>
        <v>43842</v>
      </c>
      <c r="N10" s="214">
        <f t="shared" si="13"/>
        <v>43843</v>
      </c>
      <c r="O10" s="214">
        <f t="shared" si="13"/>
        <v>43844</v>
      </c>
      <c r="P10" s="214">
        <f t="shared" si="13"/>
        <v>43845</v>
      </c>
      <c r="Q10" s="214">
        <f t="shared" si="13"/>
        <v>43846</v>
      </c>
      <c r="R10" s="214">
        <f t="shared" si="13"/>
        <v>43847</v>
      </c>
      <c r="S10" s="214">
        <f t="shared" si="13"/>
        <v>43848</v>
      </c>
      <c r="T10" s="214">
        <f t="shared" si="13"/>
        <v>43849</v>
      </c>
      <c r="U10" s="214">
        <f t="shared" si="13"/>
        <v>43850</v>
      </c>
      <c r="V10" s="214">
        <f t="shared" si="13"/>
        <v>43851</v>
      </c>
      <c r="W10" s="214">
        <f t="shared" si="13"/>
        <v>43852</v>
      </c>
      <c r="X10" s="214">
        <f t="shared" si="13"/>
        <v>43853</v>
      </c>
      <c r="Y10" s="214">
        <f t="shared" si="13"/>
        <v>43854</v>
      </c>
      <c r="Z10" s="214">
        <f t="shared" si="13"/>
        <v>43855</v>
      </c>
      <c r="AA10" s="214">
        <f t="shared" si="13"/>
        <v>43856</v>
      </c>
      <c r="AB10" s="214">
        <f t="shared" si="13"/>
        <v>43857</v>
      </c>
      <c r="AC10" s="214">
        <f t="shared" si="13"/>
        <v>43858</v>
      </c>
      <c r="AD10" s="214">
        <f t="shared" si="13"/>
        <v>43859</v>
      </c>
      <c r="AE10" s="214">
        <f t="shared" si="13"/>
        <v>43860</v>
      </c>
      <c r="AF10" s="214">
        <f t="shared" si="13"/>
        <v>43861</v>
      </c>
      <c r="AG10" s="428" t="str">
        <f>COUNT(B12:AF12)&amp;" "&amp;Labels!$B$63</f>
        <v>23 Tage</v>
      </c>
      <c r="AI10" s="60" t="str">
        <f>Labels!B132</f>
        <v>ku</v>
      </c>
      <c r="AJ10" s="23">
        <f t="shared" si="1"/>
        <v>0</v>
      </c>
      <c r="AK10" s="23">
        <f t="shared" si="2"/>
        <v>0</v>
      </c>
      <c r="AL10" s="23">
        <f t="shared" si="3"/>
        <v>0</v>
      </c>
      <c r="AM10" s="23">
        <f t="shared" si="4"/>
        <v>0</v>
      </c>
      <c r="AN10" s="23">
        <f t="shared" si="5"/>
        <v>0</v>
      </c>
      <c r="AO10" s="23">
        <f t="shared" si="6"/>
        <v>0</v>
      </c>
      <c r="AP10" s="23">
        <f t="shared" si="7"/>
        <v>0</v>
      </c>
      <c r="AQ10" s="23">
        <f t="shared" si="8"/>
        <v>0</v>
      </c>
      <c r="AR10" s="23">
        <f t="shared" si="9"/>
        <v>0</v>
      </c>
      <c r="AS10" s="23">
        <f t="shared" si="10"/>
        <v>0</v>
      </c>
      <c r="AT10" s="23">
        <f t="shared" si="11"/>
        <v>0</v>
      </c>
      <c r="AU10" s="23">
        <f t="shared" si="12"/>
        <v>0</v>
      </c>
      <c r="AV10" s="23">
        <f t="shared" si="0"/>
        <v>0</v>
      </c>
      <c r="AX10" s="12" t="s">
        <v>406</v>
      </c>
      <c r="AY10" s="64" t="s">
        <v>56</v>
      </c>
      <c r="AZ10" s="12"/>
    </row>
    <row r="11" spans="1:52" s="16" customFormat="1" ht="12" hidden="1" customHeight="1" x14ac:dyDescent="0.2">
      <c r="A11" s="177" t="str">
        <f>Labels!B36</f>
        <v>Kalenderwoche</v>
      </c>
      <c r="B11" s="291">
        <f>IF(B10="","",TRUNC((B10-DATE(YEAR(B10+3-MOD(B10-2,7)),1,MOD(B10-2,7)-9))/7))</f>
        <v>1</v>
      </c>
      <c r="C11" s="292">
        <f t="shared" ref="C11:AF11" si="14">IF(C10="","",TRUNC((C10-DATE(YEAR(C10+3-MOD(C10-2,7)),1,MOD(C10-2,7)-9))/7))</f>
        <v>1</v>
      </c>
      <c r="D11" s="292">
        <f t="shared" si="14"/>
        <v>1</v>
      </c>
      <c r="E11" s="292">
        <f t="shared" si="14"/>
        <v>1</v>
      </c>
      <c r="F11" s="292">
        <f t="shared" si="14"/>
        <v>1</v>
      </c>
      <c r="G11" s="292">
        <f t="shared" si="14"/>
        <v>2</v>
      </c>
      <c r="H11" s="292">
        <f t="shared" si="14"/>
        <v>2</v>
      </c>
      <c r="I11" s="292">
        <f t="shared" si="14"/>
        <v>2</v>
      </c>
      <c r="J11" s="292">
        <f t="shared" si="14"/>
        <v>2</v>
      </c>
      <c r="K11" s="292">
        <f t="shared" si="14"/>
        <v>2</v>
      </c>
      <c r="L11" s="292">
        <f t="shared" si="14"/>
        <v>2</v>
      </c>
      <c r="M11" s="292">
        <f t="shared" si="14"/>
        <v>2</v>
      </c>
      <c r="N11" s="292">
        <f t="shared" si="14"/>
        <v>3</v>
      </c>
      <c r="O11" s="292">
        <f t="shared" si="14"/>
        <v>3</v>
      </c>
      <c r="P11" s="292">
        <f t="shared" si="14"/>
        <v>3</v>
      </c>
      <c r="Q11" s="292">
        <f t="shared" si="14"/>
        <v>3</v>
      </c>
      <c r="R11" s="292">
        <f t="shared" si="14"/>
        <v>3</v>
      </c>
      <c r="S11" s="292">
        <f t="shared" si="14"/>
        <v>3</v>
      </c>
      <c r="T11" s="292">
        <f t="shared" si="14"/>
        <v>3</v>
      </c>
      <c r="U11" s="292">
        <f t="shared" si="14"/>
        <v>4</v>
      </c>
      <c r="V11" s="292">
        <f t="shared" si="14"/>
        <v>4</v>
      </c>
      <c r="W11" s="292">
        <f t="shared" si="14"/>
        <v>4</v>
      </c>
      <c r="X11" s="292">
        <f t="shared" si="14"/>
        <v>4</v>
      </c>
      <c r="Y11" s="292">
        <f t="shared" si="14"/>
        <v>4</v>
      </c>
      <c r="Z11" s="292">
        <f t="shared" si="14"/>
        <v>4</v>
      </c>
      <c r="AA11" s="292">
        <f t="shared" si="14"/>
        <v>4</v>
      </c>
      <c r="AB11" s="292">
        <f t="shared" si="14"/>
        <v>5</v>
      </c>
      <c r="AC11" s="292">
        <f t="shared" si="14"/>
        <v>5</v>
      </c>
      <c r="AD11" s="292">
        <f t="shared" si="14"/>
        <v>5</v>
      </c>
      <c r="AE11" s="292">
        <f t="shared" si="14"/>
        <v>5</v>
      </c>
      <c r="AF11" s="292">
        <f t="shared" si="14"/>
        <v>5</v>
      </c>
      <c r="AG11" s="307"/>
      <c r="AI11" s="60" t="str">
        <f>Labels!B128</f>
        <v>ka</v>
      </c>
      <c r="AJ11" s="23">
        <f t="shared" si="1"/>
        <v>0</v>
      </c>
      <c r="AK11" s="23">
        <f t="shared" si="2"/>
        <v>0</v>
      </c>
      <c r="AL11" s="23">
        <f t="shared" si="3"/>
        <v>0</v>
      </c>
      <c r="AM11" s="23">
        <f t="shared" si="4"/>
        <v>0</v>
      </c>
      <c r="AN11" s="23">
        <f t="shared" si="5"/>
        <v>0</v>
      </c>
      <c r="AO11" s="23">
        <f t="shared" si="6"/>
        <v>0</v>
      </c>
      <c r="AP11" s="23">
        <f t="shared" si="7"/>
        <v>0</v>
      </c>
      <c r="AQ11" s="23">
        <f t="shared" si="8"/>
        <v>0</v>
      </c>
      <c r="AR11" s="23">
        <f t="shared" si="9"/>
        <v>0</v>
      </c>
      <c r="AS11" s="23">
        <f t="shared" si="10"/>
        <v>0</v>
      </c>
      <c r="AT11" s="23">
        <f t="shared" si="11"/>
        <v>0</v>
      </c>
      <c r="AU11" s="23">
        <f t="shared" si="12"/>
        <v>0</v>
      </c>
      <c r="AV11" s="23">
        <f t="shared" si="0"/>
        <v>0</v>
      </c>
      <c r="AX11" s="12" t="s">
        <v>407</v>
      </c>
      <c r="AY11" s="63" t="s">
        <v>66</v>
      </c>
      <c r="AZ11" s="12"/>
    </row>
    <row r="12" spans="1:52" s="16" customFormat="1" ht="12" customHeight="1" thickBot="1" x14ac:dyDescent="0.25">
      <c r="A12" s="177" t="str">
        <f>Labels!B37</f>
        <v>Sollstunden</v>
      </c>
      <c r="B12" s="174">
        <f t="shared" ref="B12:AF12" si="15">IF(MOD(B10,7)&gt;=2,$J$7*$B$4%,"")</f>
        <v>8</v>
      </c>
      <c r="C12" s="174">
        <f t="shared" si="15"/>
        <v>8</v>
      </c>
      <c r="D12" s="174">
        <f t="shared" si="15"/>
        <v>8</v>
      </c>
      <c r="E12" s="174" t="str">
        <f t="shared" si="15"/>
        <v/>
      </c>
      <c r="F12" s="174" t="str">
        <f t="shared" si="15"/>
        <v/>
      </c>
      <c r="G12" s="174">
        <f t="shared" si="15"/>
        <v>8</v>
      </c>
      <c r="H12" s="174">
        <f t="shared" si="15"/>
        <v>8</v>
      </c>
      <c r="I12" s="174">
        <f t="shared" si="15"/>
        <v>8</v>
      </c>
      <c r="J12" s="174">
        <f t="shared" si="15"/>
        <v>8</v>
      </c>
      <c r="K12" s="174">
        <f t="shared" si="15"/>
        <v>8</v>
      </c>
      <c r="L12" s="174" t="str">
        <f t="shared" si="15"/>
        <v/>
      </c>
      <c r="M12" s="174" t="str">
        <f t="shared" si="15"/>
        <v/>
      </c>
      <c r="N12" s="174">
        <f t="shared" si="15"/>
        <v>8</v>
      </c>
      <c r="O12" s="174">
        <f t="shared" si="15"/>
        <v>8</v>
      </c>
      <c r="P12" s="174">
        <f t="shared" si="15"/>
        <v>8</v>
      </c>
      <c r="Q12" s="174">
        <f t="shared" si="15"/>
        <v>8</v>
      </c>
      <c r="R12" s="174">
        <f t="shared" si="15"/>
        <v>8</v>
      </c>
      <c r="S12" s="174" t="str">
        <f t="shared" si="15"/>
        <v/>
      </c>
      <c r="T12" s="174" t="str">
        <f t="shared" si="15"/>
        <v/>
      </c>
      <c r="U12" s="174">
        <f t="shared" si="15"/>
        <v>8</v>
      </c>
      <c r="V12" s="174">
        <f t="shared" si="15"/>
        <v>8</v>
      </c>
      <c r="W12" s="174">
        <f t="shared" si="15"/>
        <v>8</v>
      </c>
      <c r="X12" s="174">
        <f t="shared" si="15"/>
        <v>8</v>
      </c>
      <c r="Y12" s="174">
        <f t="shared" si="15"/>
        <v>8</v>
      </c>
      <c r="Z12" s="174" t="str">
        <f t="shared" si="15"/>
        <v/>
      </c>
      <c r="AA12" s="174" t="str">
        <f t="shared" si="15"/>
        <v/>
      </c>
      <c r="AB12" s="174">
        <f t="shared" si="15"/>
        <v>8</v>
      </c>
      <c r="AC12" s="174">
        <f t="shared" si="15"/>
        <v>8</v>
      </c>
      <c r="AD12" s="174">
        <f t="shared" si="15"/>
        <v>8</v>
      </c>
      <c r="AE12" s="174">
        <f t="shared" si="15"/>
        <v>8</v>
      </c>
      <c r="AF12" s="174">
        <f t="shared" si="15"/>
        <v>8</v>
      </c>
      <c r="AG12" s="308">
        <f>SUM(B12:AF12)</f>
        <v>184</v>
      </c>
      <c r="AI12" s="60" t="str">
        <f>Labels!B135</f>
        <v>kv</v>
      </c>
      <c r="AJ12" s="23">
        <f>AG807</f>
        <v>0</v>
      </c>
      <c r="AK12" s="23">
        <f>AG830</f>
        <v>0</v>
      </c>
      <c r="AL12" s="23">
        <f>AG853</f>
        <v>0</v>
      </c>
      <c r="AM12" s="23">
        <f>AG876</f>
        <v>0</v>
      </c>
      <c r="AN12" s="23">
        <f>AG899</f>
        <v>0</v>
      </c>
      <c r="AO12" s="23">
        <f>AG922</f>
        <v>0</v>
      </c>
      <c r="AP12" s="23">
        <f>AG945</f>
        <v>0</v>
      </c>
      <c r="AQ12" s="23">
        <f>AG968</f>
        <v>0</v>
      </c>
      <c r="AR12" s="23">
        <f>AG991</f>
        <v>0</v>
      </c>
      <c r="AS12" s="23">
        <f>AG1014</f>
        <v>0</v>
      </c>
      <c r="AT12" s="23">
        <f>AG1037</f>
        <v>0</v>
      </c>
      <c r="AU12" s="23">
        <f>AG1060</f>
        <v>0</v>
      </c>
      <c r="AV12" s="23">
        <f>SUM(AJ12:AU12)</f>
        <v>0</v>
      </c>
      <c r="AX12" s="12" t="s">
        <v>408</v>
      </c>
      <c r="AY12" s="63" t="s">
        <v>65</v>
      </c>
      <c r="AZ12" s="1"/>
    </row>
    <row r="13" spans="1:52" s="16" customFormat="1" ht="12" customHeight="1" x14ac:dyDescent="0.2">
      <c r="A13" s="177" t="str">
        <f>Labels!B38</f>
        <v>Absenz in Std</v>
      </c>
      <c r="B13" s="340">
        <f>B819</f>
        <v>0</v>
      </c>
      <c r="C13" s="340">
        <f t="shared" ref="C13:AF13" si="16">C819</f>
        <v>0</v>
      </c>
      <c r="D13" s="340">
        <f t="shared" si="16"/>
        <v>0</v>
      </c>
      <c r="E13" s="340">
        <f t="shared" si="16"/>
        <v>0</v>
      </c>
      <c r="F13" s="340">
        <f t="shared" si="16"/>
        <v>0</v>
      </c>
      <c r="G13" s="340">
        <f t="shared" si="16"/>
        <v>0</v>
      </c>
      <c r="H13" s="340">
        <f t="shared" si="16"/>
        <v>0</v>
      </c>
      <c r="I13" s="340">
        <f t="shared" si="16"/>
        <v>0</v>
      </c>
      <c r="J13" s="340">
        <f t="shared" si="16"/>
        <v>0</v>
      </c>
      <c r="K13" s="340">
        <f t="shared" si="16"/>
        <v>0</v>
      </c>
      <c r="L13" s="340">
        <f t="shared" si="16"/>
        <v>0</v>
      </c>
      <c r="M13" s="340">
        <f t="shared" si="16"/>
        <v>0</v>
      </c>
      <c r="N13" s="340">
        <f t="shared" si="16"/>
        <v>0</v>
      </c>
      <c r="O13" s="340">
        <f t="shared" si="16"/>
        <v>0</v>
      </c>
      <c r="P13" s="340">
        <f t="shared" si="16"/>
        <v>0</v>
      </c>
      <c r="Q13" s="340">
        <f t="shared" si="16"/>
        <v>0</v>
      </c>
      <c r="R13" s="340">
        <f t="shared" si="16"/>
        <v>0</v>
      </c>
      <c r="S13" s="340">
        <f t="shared" si="16"/>
        <v>0</v>
      </c>
      <c r="T13" s="340">
        <f t="shared" si="16"/>
        <v>0</v>
      </c>
      <c r="U13" s="340">
        <f t="shared" si="16"/>
        <v>0</v>
      </c>
      <c r="V13" s="340">
        <f t="shared" si="16"/>
        <v>0</v>
      </c>
      <c r="W13" s="340">
        <f t="shared" si="16"/>
        <v>0</v>
      </c>
      <c r="X13" s="340">
        <f t="shared" si="16"/>
        <v>0</v>
      </c>
      <c r="Y13" s="340">
        <f t="shared" si="16"/>
        <v>0</v>
      </c>
      <c r="Z13" s="340">
        <f t="shared" si="16"/>
        <v>0</v>
      </c>
      <c r="AA13" s="340">
        <f t="shared" si="16"/>
        <v>0</v>
      </c>
      <c r="AB13" s="340">
        <f t="shared" si="16"/>
        <v>0</v>
      </c>
      <c r="AC13" s="340">
        <f t="shared" si="16"/>
        <v>0</v>
      </c>
      <c r="AD13" s="340">
        <f t="shared" si="16"/>
        <v>0</v>
      </c>
      <c r="AE13" s="340">
        <f t="shared" si="16"/>
        <v>0</v>
      </c>
      <c r="AF13" s="340">
        <f t="shared" si="16"/>
        <v>0</v>
      </c>
      <c r="AG13" s="85">
        <f>SUM(AJ3:AJ12)</f>
        <v>0</v>
      </c>
      <c r="AI13" s="60" t="str">
        <f>Labels!B145</f>
        <v>fe</v>
      </c>
      <c r="AJ13" s="23">
        <f>AG818</f>
        <v>0</v>
      </c>
      <c r="AK13" s="23">
        <f>AG841</f>
        <v>0</v>
      </c>
      <c r="AL13" s="23">
        <f>AG864</f>
        <v>0</v>
      </c>
      <c r="AM13" s="23">
        <f>AG887</f>
        <v>0</v>
      </c>
      <c r="AN13" s="23">
        <f>AG910</f>
        <v>0</v>
      </c>
      <c r="AO13" s="23">
        <f>AG933</f>
        <v>0</v>
      </c>
      <c r="AP13" s="23">
        <f>AG956</f>
        <v>0</v>
      </c>
      <c r="AQ13" s="23">
        <f>AG979</f>
        <v>0</v>
      </c>
      <c r="AR13" s="23">
        <f>AG1002</f>
        <v>0</v>
      </c>
      <c r="AS13" s="23">
        <f>AG1025</f>
        <v>0</v>
      </c>
      <c r="AT13" s="23">
        <f>AG1048</f>
        <v>0</v>
      </c>
      <c r="AU13" s="23">
        <f>AG1071</f>
        <v>0</v>
      </c>
      <c r="AV13" s="23">
        <f>SUM(AJ13:AU13)</f>
        <v>0</v>
      </c>
      <c r="AX13" s="12" t="s">
        <v>409</v>
      </c>
      <c r="AY13" s="62" t="s">
        <v>62</v>
      </c>
    </row>
    <row r="14" spans="1:52" s="16" customFormat="1" ht="12" customHeight="1" thickBot="1" x14ac:dyDescent="0.25">
      <c r="A14" s="178" t="str">
        <f>Labels!B39</f>
        <v>Code</v>
      </c>
      <c r="B14" s="324" t="str">
        <f>IF(B819&lt;&gt;0,IF(MAX(B806:B818)&lt;B819,Labels!$B$163,INDEX($AH$806:$AH$818,MATCH(MAX(B806:B818),B806:B818,0))),"")</f>
        <v/>
      </c>
      <c r="C14" s="324" t="str">
        <f>IF(C819&lt;&gt;0,IF(MAX(C806:C818)&lt;C819,Labels!$B$163,INDEX($AH$806:$AH$818,MATCH(MAX(C806:C818),C806:C818,0))),"")</f>
        <v/>
      </c>
      <c r="D14" s="324" t="str">
        <f>IF(D819&lt;&gt;0,IF(MAX(D806:D818)&lt;D819,Labels!$B$163,INDEX($AH$806:$AH$818,MATCH(MAX(D806:D818),D806:D818,0))),"")</f>
        <v/>
      </c>
      <c r="E14" s="324" t="str">
        <f>IF(E819&lt;&gt;0,IF(MAX(E806:E818)&lt;E819,Labels!$B$163,INDEX($AH$806:$AH$818,MATCH(MAX(E806:E818),E806:E818,0))),"")</f>
        <v/>
      </c>
      <c r="F14" s="324" t="str">
        <f>IF(F819&lt;&gt;0,IF(MAX(F806:F818)&lt;F819,Labels!$B$163,INDEX($AH$806:$AH$818,MATCH(MAX(F806:F818),F806:F818,0))),"")</f>
        <v/>
      </c>
      <c r="G14" s="324" t="str">
        <f>IF(G819&lt;&gt;0,IF(MAX(G806:G818)&lt;G819,Labels!$B$163,INDEX($AH$806:$AH$818,MATCH(MAX(G806:G818),G806:G818,0))),"")</f>
        <v/>
      </c>
      <c r="H14" s="324" t="str">
        <f>IF(H819&lt;&gt;0,IF(MAX(H806:H818)&lt;H819,Labels!$B$163,INDEX($AH$806:$AH$818,MATCH(MAX(H806:H818),H806:H818,0))),"")</f>
        <v/>
      </c>
      <c r="I14" s="324" t="str">
        <f>IF(I819&lt;&gt;0,IF(MAX(I806:I818)&lt;I819,Labels!$B$163,INDEX($AH$806:$AH$818,MATCH(MAX(I806:I818),I806:I818,0))),"")</f>
        <v/>
      </c>
      <c r="J14" s="324" t="str">
        <f>IF(J819&lt;&gt;0,IF(MAX(J806:J818)&lt;J819,Labels!$B$163,INDEX($AH$806:$AH$818,MATCH(MAX(J806:J818),J806:J818,0))),"")</f>
        <v/>
      </c>
      <c r="K14" s="324" t="str">
        <f>IF(K819&lt;&gt;0,IF(MAX(K806:K818)&lt;K819,Labels!$B$163,INDEX($AH$806:$AH$818,MATCH(MAX(K806:K818),K806:K818,0))),"")</f>
        <v/>
      </c>
      <c r="L14" s="324" t="str">
        <f>IF(L819&lt;&gt;0,IF(MAX(L806:L818)&lt;L819,Labels!$B$163,INDEX($AH$806:$AH$818,MATCH(MAX(L806:L818),L806:L818,0))),"")</f>
        <v/>
      </c>
      <c r="M14" s="324" t="str">
        <f>IF(M819&lt;&gt;0,IF(MAX(M806:M818)&lt;M819,Labels!$B$163,INDEX($AH$806:$AH$818,MATCH(MAX(M806:M818),M806:M818,0))),"")</f>
        <v/>
      </c>
      <c r="N14" s="324" t="str">
        <f>IF(N819&lt;&gt;0,IF(MAX(N806:N818)&lt;N819,Labels!$B$163,INDEX($AH$806:$AH$818,MATCH(MAX(N806:N818),N806:N818,0))),"")</f>
        <v/>
      </c>
      <c r="O14" s="324" t="str">
        <f>IF(O819&lt;&gt;0,IF(MAX(O806:O818)&lt;O819,Labels!$B$163,INDEX($AH$806:$AH$818,MATCH(MAX(O806:O818),O806:O818,0))),"")</f>
        <v/>
      </c>
      <c r="P14" s="324" t="str">
        <f>IF(P819&lt;&gt;0,IF(MAX(P806:P818)&lt;P819,Labels!$B$163,INDEX($AH$806:$AH$818,MATCH(MAX(P806:P818),P806:P818,0))),"")</f>
        <v/>
      </c>
      <c r="Q14" s="324" t="str">
        <f>IF(Q819&lt;&gt;0,IF(MAX(Q806:Q818)&lt;Q819,Labels!$B$163,INDEX($AH$806:$AH$818,MATCH(MAX(Q806:Q818),Q806:Q818,0))),"")</f>
        <v/>
      </c>
      <c r="R14" s="324" t="str">
        <f>IF(R819&lt;&gt;0,IF(MAX(R806:R818)&lt;R819,Labels!$B$163,INDEX($AH$806:$AH$818,MATCH(MAX(R806:R818),R806:R818,0))),"")</f>
        <v/>
      </c>
      <c r="S14" s="324" t="str">
        <f>IF(S819&lt;&gt;0,IF(MAX(S806:S818)&lt;S819,Labels!$B$163,INDEX($AH$806:$AH$818,MATCH(MAX(S806:S818),S806:S818,0))),"")</f>
        <v/>
      </c>
      <c r="T14" s="324" t="str">
        <f>IF(T819&lt;&gt;0,IF(MAX(T806:T818)&lt;T819,Labels!$B$163,INDEX($AH$806:$AH$818,MATCH(MAX(T806:T818),T806:T818,0))),"")</f>
        <v/>
      </c>
      <c r="U14" s="324" t="str">
        <f>IF(U819&lt;&gt;0,IF(MAX(U806:U818)&lt;U819,Labels!$B$163,INDEX($AH$806:$AH$818,MATCH(MAX(U806:U818),U806:U818,0))),"")</f>
        <v/>
      </c>
      <c r="V14" s="324" t="str">
        <f>IF(V819&lt;&gt;0,IF(MAX(V806:V818)&lt;V819,Labels!$B$163,INDEX($AH$806:$AH$818,MATCH(MAX(V806:V818),V806:V818,0))),"")</f>
        <v/>
      </c>
      <c r="W14" s="324" t="str">
        <f>IF(W819&lt;&gt;0,IF(MAX(W806:W818)&lt;W819,Labels!$B$163,INDEX($AH$806:$AH$818,MATCH(MAX(W806:W818),W806:W818,0))),"")</f>
        <v/>
      </c>
      <c r="X14" s="324" t="str">
        <f>IF(X819&lt;&gt;0,IF(MAX(X806:X818)&lt;X819,Labels!$B$163,INDEX($AH$806:$AH$818,MATCH(MAX(X806:X818),X806:X818,0))),"")</f>
        <v/>
      </c>
      <c r="Y14" s="324" t="str">
        <f>IF(Y819&lt;&gt;0,IF(MAX(Y806:Y818)&lt;Y819,Labels!$B$163,INDEX($AH$806:$AH$818,MATCH(MAX(Y806:Y818),Y806:Y818,0))),"")</f>
        <v/>
      </c>
      <c r="Z14" s="324" t="str">
        <f>IF(Z819&lt;&gt;0,IF(MAX(Z806:Z818)&lt;Z819,Labels!$B$163,INDEX($AH$806:$AH$818,MATCH(MAX(Z806:Z818),Z806:Z818,0))),"")</f>
        <v/>
      </c>
      <c r="AA14" s="324" t="str">
        <f>IF(AA819&lt;&gt;0,IF(MAX(AA806:AA818)&lt;AA819,Labels!$B$163,INDEX($AH$806:$AH$818,MATCH(MAX(AA806:AA818),AA806:AA818,0))),"")</f>
        <v/>
      </c>
      <c r="AB14" s="324" t="str">
        <f>IF(AB819&lt;&gt;0,IF(MAX(AB806:AB818)&lt;AB819,Labels!$B$163,INDEX($AH$806:$AH$818,MATCH(MAX(AB806:AB818),AB806:AB818,0))),"")</f>
        <v/>
      </c>
      <c r="AC14" s="324" t="str">
        <f>IF(AC819&lt;&gt;0,IF(MAX(AC806:AC818)&lt;AC819,Labels!$B$163,INDEX($AH$806:$AH$818,MATCH(MAX(AC806:AC818),AC806:AC818,0))),"")</f>
        <v/>
      </c>
      <c r="AD14" s="324" t="str">
        <f>IF(AD819&lt;&gt;0,IF(MAX(AD806:AD818)&lt;AD819,Labels!$B$163,INDEX($AH$806:$AH$818,MATCH(MAX(AD806:AD818),AD806:AD818,0))),"")</f>
        <v/>
      </c>
      <c r="AE14" s="324" t="str">
        <f>IF(AE819&lt;&gt;0,IF(MAX(AE806:AE818)&lt;AE819,Labels!$B$163,INDEX($AH$806:$AH$818,MATCH(MAX(AE806:AE818),AE806:AE818,0))),"")</f>
        <v/>
      </c>
      <c r="AF14" s="324" t="str">
        <f>IF(AF819&lt;&gt;0,IF(MAX(AF806:AF818)&lt;AF819,Labels!$B$163,INDEX($AH$806:$AH$818,MATCH(MAX(AF806:AF818),AF806:AF818,0))),"")</f>
        <v/>
      </c>
      <c r="AG14" s="103"/>
      <c r="AI14" s="60" t="str">
        <f>Labels!B137</f>
        <v>kj</v>
      </c>
      <c r="AJ14" s="23">
        <f>AG808</f>
        <v>0</v>
      </c>
      <c r="AK14" s="23">
        <f>AG831</f>
        <v>0</v>
      </c>
      <c r="AL14" s="23">
        <f>AG854</f>
        <v>0</v>
      </c>
      <c r="AM14" s="23">
        <f>AG877</f>
        <v>0</v>
      </c>
      <c r="AN14" s="23">
        <f>AG900</f>
        <v>0</v>
      </c>
      <c r="AO14" s="23">
        <f>AG923</f>
        <v>0</v>
      </c>
      <c r="AP14" s="23">
        <f>AG946</f>
        <v>0</v>
      </c>
      <c r="AQ14" s="23">
        <f>AG969</f>
        <v>0</v>
      </c>
      <c r="AR14" s="23">
        <f>AG992</f>
        <v>0</v>
      </c>
      <c r="AS14" s="23">
        <f>AG1015</f>
        <v>0</v>
      </c>
      <c r="AT14" s="23">
        <f>AG1038</f>
        <v>0</v>
      </c>
      <c r="AU14" s="23">
        <f>AG1061</f>
        <v>0</v>
      </c>
      <c r="AV14" s="23">
        <f>SUM(AJ14:AU14)</f>
        <v>0</v>
      </c>
      <c r="AX14" s="12" t="s">
        <v>410</v>
      </c>
      <c r="AY14" s="62" t="s">
        <v>61</v>
      </c>
    </row>
    <row r="15" spans="1:52" s="16" customFormat="1" ht="12" customHeight="1" x14ac:dyDescent="0.2">
      <c r="A15" s="179" t="str">
        <f>Labels!B40</f>
        <v>00.00-06.00h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87">
        <f>SUM(B15:AF15)</f>
        <v>0</v>
      </c>
      <c r="AI15" s="24" t="str">
        <f>Labels!B118</f>
        <v>ft</v>
      </c>
      <c r="AJ15" s="25">
        <f>SUMIF($B$18:$AF$18,$AI$15,$B$19:$AF$19)</f>
        <v>0</v>
      </c>
      <c r="AK15" s="25">
        <f>SUMIF($B$81:$AD$81,$AI$15,$B$82:$AD$82)</f>
        <v>0</v>
      </c>
      <c r="AL15" s="25">
        <f>SUMIF($B$144:$AF$144,$AI$15,$B$145:$AF$145)</f>
        <v>0</v>
      </c>
      <c r="AM15" s="25">
        <f>SUMIF($B$207:$AE$207,$AI$15,$B$208:$AE$208)</f>
        <v>0</v>
      </c>
      <c r="AN15" s="25">
        <f>SUMIF($B$270:$AF$270,$AI$15,$B$271:$AF$271)</f>
        <v>0</v>
      </c>
      <c r="AO15" s="25">
        <f>SUMIF($B$333:$AE$333,$AI$15,$B$334:$AE$334)</f>
        <v>0</v>
      </c>
      <c r="AP15" s="25">
        <f>SUMIF($B$396:$AF$396,$AI$15,$B$397:$AF$397)</f>
        <v>0</v>
      </c>
      <c r="AQ15" s="25">
        <f>SUMIF($B$459:$AF$459,$AI$15,$B$460:$AF$460)</f>
        <v>0</v>
      </c>
      <c r="AR15" s="25">
        <f>SUMIF($B$522:$AE$522,$AI$15,$B$523:$AE$523)</f>
        <v>0</v>
      </c>
      <c r="AS15" s="25">
        <f>SUMIF($B$585:$AF$585,$AI$15,$B$586:$AF$586)</f>
        <v>0</v>
      </c>
      <c r="AT15" s="25">
        <f>SUMIF($B$648:$AE$648,$AI$15,$B$649:$AE$649)</f>
        <v>0</v>
      </c>
      <c r="AU15" s="25">
        <f>SUMIF($B$711:$AF$711,$AI$15,$B$712:$AF$712)</f>
        <v>0</v>
      </c>
      <c r="AV15" s="25">
        <f t="shared" si="0"/>
        <v>0</v>
      </c>
      <c r="AX15" s="12" t="s">
        <v>411</v>
      </c>
      <c r="AY15" s="62" t="s">
        <v>115</v>
      </c>
    </row>
    <row r="16" spans="1:52" s="16" customFormat="1" ht="12" customHeight="1" x14ac:dyDescent="0.2">
      <c r="A16" s="180" t="str">
        <f>Labels!B41</f>
        <v>06.00-20.00h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88">
        <f>SUM(B16:AF16)</f>
        <v>0</v>
      </c>
      <c r="AI16" s="24" t="str">
        <f>Labels!B160</f>
        <v>Anzahl ft</v>
      </c>
      <c r="AJ16" s="26">
        <f>COUNTIF($B$18:$AF$18,$AI$15)</f>
        <v>0</v>
      </c>
      <c r="AK16" s="26">
        <f>COUNTIF($B$81:$AD$81,$AI$15)</f>
        <v>0</v>
      </c>
      <c r="AL16" s="26">
        <f>COUNTIF($B$144:$AF$144,$AI$15)</f>
        <v>0</v>
      </c>
      <c r="AM16" s="26">
        <f>COUNTIF($B$207:$AE$207,$AI$15)</f>
        <v>0</v>
      </c>
      <c r="AN16" s="26">
        <f>COUNTIF($B$270:$AF$270,$AI$15)</f>
        <v>0</v>
      </c>
      <c r="AO16" s="26">
        <f>COUNTIF($B$333:$AE$333,$AI$15)</f>
        <v>0</v>
      </c>
      <c r="AP16" s="26">
        <f>COUNTIF($B$396:$AF$396,$AI$15)</f>
        <v>0</v>
      </c>
      <c r="AQ16" s="26">
        <f>COUNTIF($B$459:$AF$459,$AI$15)</f>
        <v>0</v>
      </c>
      <c r="AR16" s="26">
        <f>COUNTIF($B$522:$AE$522,$AI$15)</f>
        <v>0</v>
      </c>
      <c r="AS16" s="26">
        <f>COUNTIF($B$585:$AF$585,$AI$15)</f>
        <v>0</v>
      </c>
      <c r="AT16" s="26">
        <f>COUNTIF($B$648:$AE$648,$AI$15)</f>
        <v>0</v>
      </c>
      <c r="AU16" s="26">
        <f>COUNTIF($B$711:$AF$711,$AI$15)</f>
        <v>0</v>
      </c>
      <c r="AV16" s="25">
        <f t="shared" si="0"/>
        <v>0</v>
      </c>
      <c r="AX16" s="12" t="s">
        <v>412</v>
      </c>
      <c r="AY16" s="62" t="s">
        <v>46</v>
      </c>
    </row>
    <row r="17" spans="1:59" s="16" customFormat="1" ht="12" customHeight="1" x14ac:dyDescent="0.2">
      <c r="A17" s="179" t="str">
        <f>Labels!B42</f>
        <v>20.00-24.00h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86">
        <f>SUM(B17:AF17)</f>
        <v>0</v>
      </c>
      <c r="AI17" s="24" t="str">
        <f>Labels!B161</f>
        <v>Meldung</v>
      </c>
      <c r="AJ17" s="126" t="str">
        <f>IF($AV$16&gt;9,"(" &amp; $AV$16 &amp; " = " &amp; Labels!B117,"")</f>
        <v/>
      </c>
      <c r="AK17" s="127"/>
      <c r="AL17" s="128"/>
      <c r="AM17" s="47"/>
      <c r="AN17" s="47"/>
      <c r="AO17" s="19"/>
      <c r="AP17" s="19"/>
      <c r="AQ17" s="19"/>
      <c r="AR17" s="19"/>
      <c r="AS17" s="19"/>
      <c r="AT17" s="19"/>
      <c r="AU17" s="19"/>
      <c r="AV17" s="19"/>
      <c r="AX17" s="12" t="s">
        <v>413</v>
      </c>
      <c r="AY17" s="62" t="s">
        <v>134</v>
      </c>
    </row>
    <row r="18" spans="1:59" s="16" customFormat="1" ht="12" customHeight="1" x14ac:dyDescent="0.2">
      <c r="A18" s="180" t="str">
        <f>Labels!B43</f>
        <v>Feiertag "ft"</v>
      </c>
      <c r="B18" s="312" t="str">
        <f>IF(WEEKDAY(B10,2)&lt;=6,IF(KALENDER!E3="x",Labels!$B$118,""),"")</f>
        <v/>
      </c>
      <c r="C18" s="181" t="str">
        <f>IF(WEEKDAY(C10,2)&lt;=6,IF(KALENDER!F3="x",Labels!$B$118,""),"")</f>
        <v/>
      </c>
      <c r="D18" s="181" t="str">
        <f>IF(WEEKDAY(D10,2)&lt;=6,IF(KALENDER!G3="x",Labels!$B$118,""),"")</f>
        <v/>
      </c>
      <c r="E18" s="181" t="str">
        <f>IF(WEEKDAY(E10,2)&lt;=6,IF(KALENDER!H3="x",Labels!$B$118,""),"")</f>
        <v/>
      </c>
      <c r="F18" s="181" t="str">
        <f>IF(WEEKDAY(F10,2)&lt;=6,IF(KALENDER!I3="x",Labels!$B$118,""),"")</f>
        <v/>
      </c>
      <c r="G18" s="181" t="str">
        <f>IF(WEEKDAY(G10,2)&lt;=6,IF(KALENDER!J3="x",Labels!$B$118,""),"")</f>
        <v/>
      </c>
      <c r="H18" s="181" t="str">
        <f>IF(WEEKDAY(H10,2)&lt;=6,IF(KALENDER!K3="x",Labels!$B$118,""),"")</f>
        <v/>
      </c>
      <c r="I18" s="181" t="str">
        <f>IF(WEEKDAY(I10,2)&lt;=6,IF(KALENDER!L3="x",Labels!$B$118,""),"")</f>
        <v/>
      </c>
      <c r="J18" s="181" t="str">
        <f>IF(WEEKDAY(J10,2)&lt;=6,IF(KALENDER!M3="x",Labels!$B$118,""),"")</f>
        <v/>
      </c>
      <c r="K18" s="181" t="str">
        <f>IF(WEEKDAY(K10,2)&lt;=6,IF(KALENDER!N3="x",Labels!$B$118,""),"")</f>
        <v/>
      </c>
      <c r="L18" s="181" t="str">
        <f>IF(WEEKDAY(L10,2)&lt;=6,IF(KALENDER!O3="x",Labels!$B$118,""),"")</f>
        <v/>
      </c>
      <c r="M18" s="181" t="str">
        <f>IF(WEEKDAY(M10,2)&lt;=6,IF(KALENDER!P3="x",Labels!$B$118,""),"")</f>
        <v/>
      </c>
      <c r="N18" s="181" t="str">
        <f>IF(WEEKDAY(N10,2)&lt;=6,IF(KALENDER!Q3="x",Labels!$B$118,""),"")</f>
        <v/>
      </c>
      <c r="O18" s="181" t="str">
        <f>IF(WEEKDAY(O10,2)&lt;=6,IF(KALENDER!R3="x",Labels!$B$118,""),"")</f>
        <v/>
      </c>
      <c r="P18" s="181" t="str">
        <f>IF(WEEKDAY(P10,2)&lt;=6,IF(KALENDER!S3="x",Labels!$B$118,""),"")</f>
        <v/>
      </c>
      <c r="Q18" s="181" t="str">
        <f>IF(WEEKDAY(Q10,2)&lt;=6,IF(KALENDER!T3="x",Labels!$B$118,""),"")</f>
        <v/>
      </c>
      <c r="R18" s="181" t="str">
        <f>IF(WEEKDAY(R10,2)&lt;=6,IF(KALENDER!U3="x",Labels!$B$118,""),"")</f>
        <v/>
      </c>
      <c r="S18" s="181" t="str">
        <f>IF(WEEKDAY(S10,2)&lt;=6,IF(KALENDER!V3="x",Labels!$B$118,""),"")</f>
        <v/>
      </c>
      <c r="T18" s="181" t="str">
        <f>IF(WEEKDAY(T10,2)&lt;=6,IF(KALENDER!W3="x",Labels!$B$118,""),"")</f>
        <v/>
      </c>
      <c r="U18" s="181" t="str">
        <f>IF(WEEKDAY(U10,2)&lt;=6,IF(KALENDER!X3="x",Labels!$B$118,""),"")</f>
        <v/>
      </c>
      <c r="V18" s="181" t="str">
        <f>IF(WEEKDAY(V10,2)&lt;=6,IF(KALENDER!Y3="x",Labels!$B$118,""),"")</f>
        <v/>
      </c>
      <c r="W18" s="181" t="str">
        <f>IF(WEEKDAY(W10,2)&lt;=6,IF(KALENDER!Z3="x",Labels!$B$118,""),"")</f>
        <v/>
      </c>
      <c r="X18" s="181" t="str">
        <f>IF(WEEKDAY(X10,2)&lt;=6,IF(KALENDER!AA3="x",Labels!$B$118,""),"")</f>
        <v/>
      </c>
      <c r="Y18" s="181" t="str">
        <f>IF(WEEKDAY(Y10,2)&lt;=6,IF(KALENDER!AB3="x",Labels!$B$118,""),"")</f>
        <v/>
      </c>
      <c r="Z18" s="181" t="str">
        <f>IF(WEEKDAY(Z10,2)&lt;=6,IF(KALENDER!AC3="x",Labels!$B$118,""),"")</f>
        <v/>
      </c>
      <c r="AA18" s="181" t="str">
        <f>IF(WEEKDAY(AA10,2)&lt;=6,IF(KALENDER!AD3="x",Labels!$B$118,""),"")</f>
        <v/>
      </c>
      <c r="AB18" s="181" t="str">
        <f>IF(WEEKDAY(AB10,2)&lt;=6,IF(KALENDER!AE3="x",Labels!$B$118,""),"")</f>
        <v/>
      </c>
      <c r="AC18" s="181" t="str">
        <f>IF(WEEKDAY(AC10,2)&lt;=6,IF(KALENDER!AF3="x",Labels!$B$118,""),"")</f>
        <v/>
      </c>
      <c r="AD18" s="181" t="str">
        <f>IF(WEEKDAY(AD10,2)&lt;=6,IF(KALENDER!AG3="x",Labels!$B$118,""),"")</f>
        <v/>
      </c>
      <c r="AE18" s="181" t="str">
        <f>IF(WEEKDAY(AE10,2)&lt;=6,IF(KALENDER!AH3="x",Labels!$B$118,""),"")</f>
        <v/>
      </c>
      <c r="AF18" s="181" t="str">
        <f>IF(WEEKDAY(AF10,2)&lt;=6,IF(KALENDER!AI3="x",Labels!$B$118,""),"")</f>
        <v/>
      </c>
      <c r="AG18" s="87"/>
      <c r="AH18" s="16" t="s">
        <v>414</v>
      </c>
      <c r="AI18" s="60" t="s">
        <v>111</v>
      </c>
      <c r="AJ18" s="23">
        <f>$AE$33</f>
        <v>0</v>
      </c>
      <c r="AK18" s="23">
        <f>$AE$96</f>
        <v>0</v>
      </c>
      <c r="AL18" s="23">
        <f>$AE$159</f>
        <v>0</v>
      </c>
      <c r="AM18" s="23">
        <f>$AE$222</f>
        <v>0</v>
      </c>
      <c r="AN18" s="23">
        <f>$AE$285</f>
        <v>0</v>
      </c>
      <c r="AO18" s="23">
        <f>$AE$348</f>
        <v>0</v>
      </c>
      <c r="AP18" s="23">
        <f>$AE$411</f>
        <v>0</v>
      </c>
      <c r="AQ18" s="23">
        <f>$AE$474</f>
        <v>0</v>
      </c>
      <c r="AR18" s="23">
        <f>$AE$537</f>
        <v>0</v>
      </c>
      <c r="AS18" s="23"/>
      <c r="AT18" s="23"/>
      <c r="AU18" s="23"/>
      <c r="AV18" s="23">
        <f>SUM(AJ18:AU18)</f>
        <v>0</v>
      </c>
    </row>
    <row r="19" spans="1:59" s="16" customFormat="1" ht="12" customHeight="1" x14ac:dyDescent="0.2">
      <c r="A19" s="182" t="str">
        <f>Labels!B44</f>
        <v>Gutschrift "ft"</v>
      </c>
      <c r="B19" s="183" t="str">
        <f>IF(AND(B18=Labels!$B$118,WEEKDAY(B10,2)&lt;6),$J$7*$B$4%,"")</f>
        <v/>
      </c>
      <c r="C19" s="183" t="str">
        <f>IF(AND(C18=Labels!$B$118,WEEKDAY(C10,2)&lt;6),$J$7*$B$4%,"")</f>
        <v/>
      </c>
      <c r="D19" s="183" t="str">
        <f>IF(AND(D18=Labels!$B$118,WEEKDAY(D10,2)&lt;6),$J$7*$B$4%,"")</f>
        <v/>
      </c>
      <c r="E19" s="183" t="str">
        <f>IF(AND(E18=Labels!$B$118,WEEKDAY(E10,2)&lt;6),$J$7*$B$4%,"")</f>
        <v/>
      </c>
      <c r="F19" s="183" t="str">
        <f>IF(AND(F18=Labels!$B$118,WEEKDAY(F10,2)&lt;6),$J$7*$B$4%,"")</f>
        <v/>
      </c>
      <c r="G19" s="183" t="str">
        <f>IF(AND(G18=Labels!$B$118,WEEKDAY(G10,2)&lt;6),$J$7*$B$4%,"")</f>
        <v/>
      </c>
      <c r="H19" s="183" t="str">
        <f>IF(AND(H18=Labels!$B$118,WEEKDAY(H10,2)&lt;6),$J$7*$B$4%,"")</f>
        <v/>
      </c>
      <c r="I19" s="183" t="str">
        <f>IF(AND(I18=Labels!$B$118,WEEKDAY(I10,2)&lt;6),$J$7*$B$4%,"")</f>
        <v/>
      </c>
      <c r="J19" s="183" t="str">
        <f>IF(AND(J18=Labels!$B$118,WEEKDAY(J10,2)&lt;6),$J$7*$B$4%,"")</f>
        <v/>
      </c>
      <c r="K19" s="183" t="str">
        <f>IF(AND(K18=Labels!$B$118,WEEKDAY(K10,2)&lt;6),$J$7*$B$4%,"")</f>
        <v/>
      </c>
      <c r="L19" s="183" t="str">
        <f>IF(AND(L18=Labels!$B$118,WEEKDAY(L10,2)&lt;6),$J$7*$B$4%,"")</f>
        <v/>
      </c>
      <c r="M19" s="183" t="str">
        <f>IF(AND(M18=Labels!$B$118,WEEKDAY(M10,2)&lt;6),$J$7*$B$4%,"")</f>
        <v/>
      </c>
      <c r="N19" s="183" t="str">
        <f>IF(AND(N18=Labels!$B$118,WEEKDAY(N10,2)&lt;6),$J$7*$B$4%,"")</f>
        <v/>
      </c>
      <c r="O19" s="183" t="str">
        <f>IF(AND(O18=Labels!$B$118,WEEKDAY(O10,2)&lt;6),$J$7*$B$4%,"")</f>
        <v/>
      </c>
      <c r="P19" s="183" t="str">
        <f>IF(AND(P18=Labels!$B$118,WEEKDAY(P10,2)&lt;6),$J$7*$B$4%,"")</f>
        <v/>
      </c>
      <c r="Q19" s="183" t="str">
        <f>IF(AND(Q18=Labels!$B$118,WEEKDAY(Q10,2)&lt;6),$J$7*$B$4%,"")</f>
        <v/>
      </c>
      <c r="R19" s="183" t="str">
        <f>IF(AND(R18=Labels!$B$118,WEEKDAY(R10,2)&lt;6),$J$7*$B$4%,"")</f>
        <v/>
      </c>
      <c r="S19" s="183" t="str">
        <f>IF(AND(S18=Labels!$B$118,WEEKDAY(S10,2)&lt;6),$J$7*$B$4%,"")</f>
        <v/>
      </c>
      <c r="T19" s="183" t="str">
        <f>IF(AND(T18=Labels!$B$118,WEEKDAY(T10,2)&lt;6),$J$7*$B$4%,"")</f>
        <v/>
      </c>
      <c r="U19" s="183" t="str">
        <f>IF(AND(U18=Labels!$B$118,WEEKDAY(U10,2)&lt;6),$J$7*$B$4%,"")</f>
        <v/>
      </c>
      <c r="V19" s="183" t="str">
        <f>IF(AND(V18=Labels!$B$118,WEEKDAY(V10,2)&lt;6),$J$7*$B$4%,"")</f>
        <v/>
      </c>
      <c r="W19" s="183" t="str">
        <f>IF(AND(W18=Labels!$B$118,WEEKDAY(W10,2)&lt;6),$J$7*$B$4%,"")</f>
        <v/>
      </c>
      <c r="X19" s="183" t="str">
        <f>IF(AND(X18=Labels!$B$118,WEEKDAY(X10,2)&lt;6),$J$7*$B$4%,"")</f>
        <v/>
      </c>
      <c r="Y19" s="183" t="str">
        <f>IF(AND(Y18=Labels!$B$118,WEEKDAY(Y10,2)&lt;6),$J$7*$B$4%,"")</f>
        <v/>
      </c>
      <c r="Z19" s="183" t="str">
        <f>IF(AND(Z18=Labels!$B$118,WEEKDAY(Z10,2)&lt;6),$J$7*$B$4%,"")</f>
        <v/>
      </c>
      <c r="AA19" s="183" t="str">
        <f>IF(AND(AA18=Labels!$B$118,WEEKDAY(AA10,2)&lt;6),$J$7*$B$4%,"")</f>
        <v/>
      </c>
      <c r="AB19" s="183" t="str">
        <f>IF(AND(AB18=Labels!$B$118,WEEKDAY(AB10,2)&lt;6),$J$7*$B$4%,"")</f>
        <v/>
      </c>
      <c r="AC19" s="183" t="str">
        <f>IF(AND(AC18=Labels!$B$118,WEEKDAY(AC10,2)&lt;6),$J$7*$B$4%,"")</f>
        <v/>
      </c>
      <c r="AD19" s="183" t="str">
        <f>IF(AND(AD18=Labels!$B$118,WEEKDAY(AD10,2)&lt;6),$J$7*$B$4%,"")</f>
        <v/>
      </c>
      <c r="AE19" s="183" t="str">
        <f>IF(AND(AE18=Labels!$B$118,WEEKDAY(AE10,2)&lt;6),$J$7*$B$4%,"")</f>
        <v/>
      </c>
      <c r="AF19" s="183" t="str">
        <f>IF(AND(AF18=Labels!$B$118,WEEKDAY(AF10,2)&lt;6),$J$7*$B$4%,"")</f>
        <v/>
      </c>
      <c r="AG19" s="299">
        <f>SUM(B19:AF19)</f>
        <v>0</v>
      </c>
      <c r="AI19" s="60" t="s">
        <v>112</v>
      </c>
      <c r="AJ19" s="23">
        <f>$AE$34</f>
        <v>0</v>
      </c>
      <c r="AK19" s="23">
        <f>$AE$97</f>
        <v>0</v>
      </c>
      <c r="AL19" s="23">
        <f>$AE$160</f>
        <v>0</v>
      </c>
      <c r="AM19" s="23">
        <f>$AE$223</f>
        <v>0</v>
      </c>
      <c r="AN19" s="23">
        <f>$AE$286</f>
        <v>0</v>
      </c>
      <c r="AO19" s="23">
        <f>$AE$349</f>
        <v>0</v>
      </c>
      <c r="AP19" s="23">
        <f>$AE$412</f>
        <v>0</v>
      </c>
      <c r="AQ19" s="23">
        <f>$AE$475</f>
        <v>0</v>
      </c>
      <c r="AR19" s="23">
        <f>$AE$538</f>
        <v>0</v>
      </c>
      <c r="AS19" s="23">
        <f>$AE$601</f>
        <v>0</v>
      </c>
      <c r="AT19" s="23">
        <f>$AE$664</f>
        <v>0</v>
      </c>
      <c r="AU19" s="23">
        <f>$AE$727</f>
        <v>0</v>
      </c>
      <c r="AV19" s="23">
        <f>SUM(AJ19:AU19)</f>
        <v>0</v>
      </c>
    </row>
    <row r="20" spans="1:59" s="16" customFormat="1" ht="12" hidden="1" customHeight="1" x14ac:dyDescent="0.25">
      <c r="A20" s="182" t="str">
        <f>Labels!B45</f>
        <v>Tagestotal</v>
      </c>
      <c r="B20" s="183">
        <f>SUM(B15:B17)</f>
        <v>0</v>
      </c>
      <c r="C20" s="183">
        <f t="shared" ref="C20:AF20" si="17">SUM(C15:C17)</f>
        <v>0</v>
      </c>
      <c r="D20" s="183">
        <f t="shared" si="17"/>
        <v>0</v>
      </c>
      <c r="E20" s="183">
        <f t="shared" si="17"/>
        <v>0</v>
      </c>
      <c r="F20" s="183">
        <f t="shared" si="17"/>
        <v>0</v>
      </c>
      <c r="G20" s="183">
        <f t="shared" si="17"/>
        <v>0</v>
      </c>
      <c r="H20" s="183">
        <f t="shared" si="17"/>
        <v>0</v>
      </c>
      <c r="I20" s="183">
        <f t="shared" si="17"/>
        <v>0</v>
      </c>
      <c r="J20" s="183">
        <f t="shared" si="17"/>
        <v>0</v>
      </c>
      <c r="K20" s="183">
        <f t="shared" si="17"/>
        <v>0</v>
      </c>
      <c r="L20" s="183">
        <f t="shared" si="17"/>
        <v>0</v>
      </c>
      <c r="M20" s="183">
        <f t="shared" si="17"/>
        <v>0</v>
      </c>
      <c r="N20" s="183">
        <f t="shared" si="17"/>
        <v>0</v>
      </c>
      <c r="O20" s="183">
        <f t="shared" si="17"/>
        <v>0</v>
      </c>
      <c r="P20" s="183">
        <f t="shared" si="17"/>
        <v>0</v>
      </c>
      <c r="Q20" s="183">
        <f t="shared" si="17"/>
        <v>0</v>
      </c>
      <c r="R20" s="183">
        <f t="shared" si="17"/>
        <v>0</v>
      </c>
      <c r="S20" s="183">
        <f t="shared" si="17"/>
        <v>0</v>
      </c>
      <c r="T20" s="183">
        <f t="shared" si="17"/>
        <v>0</v>
      </c>
      <c r="U20" s="183">
        <f t="shared" si="17"/>
        <v>0</v>
      </c>
      <c r="V20" s="183">
        <f t="shared" si="17"/>
        <v>0</v>
      </c>
      <c r="W20" s="183">
        <f t="shared" si="17"/>
        <v>0</v>
      </c>
      <c r="X20" s="183">
        <f t="shared" si="17"/>
        <v>0</v>
      </c>
      <c r="Y20" s="183">
        <f t="shared" si="17"/>
        <v>0</v>
      </c>
      <c r="Z20" s="183">
        <f t="shared" si="17"/>
        <v>0</v>
      </c>
      <c r="AA20" s="183">
        <f t="shared" si="17"/>
        <v>0</v>
      </c>
      <c r="AB20" s="183">
        <f t="shared" si="17"/>
        <v>0</v>
      </c>
      <c r="AC20" s="183">
        <f t="shared" si="17"/>
        <v>0</v>
      </c>
      <c r="AD20" s="183">
        <f t="shared" si="17"/>
        <v>0</v>
      </c>
      <c r="AE20" s="183">
        <f t="shared" si="17"/>
        <v>0</v>
      </c>
      <c r="AF20" s="183">
        <f t="shared" si="17"/>
        <v>0</v>
      </c>
      <c r="AG20" s="299"/>
      <c r="AI20" s="455" t="s">
        <v>416</v>
      </c>
      <c r="AJ20" s="456">
        <f>SUM(AG26+AG27)</f>
        <v>0</v>
      </c>
      <c r="AK20" s="456">
        <f>SUM(AG89+AG90)</f>
        <v>0</v>
      </c>
      <c r="AL20" s="456">
        <f>SUM(AG152+AG153)</f>
        <v>0</v>
      </c>
      <c r="AM20" s="456">
        <f>SUM(AG215+AG216)</f>
        <v>0</v>
      </c>
      <c r="AN20" s="456">
        <f>SUM(AG278+AG279)</f>
        <v>0</v>
      </c>
      <c r="AO20" s="456">
        <f>SUM(AG341+AG342)</f>
        <v>0</v>
      </c>
      <c r="AP20" s="456">
        <f>SUM(AG404+AG405)</f>
        <v>0</v>
      </c>
      <c r="AQ20" s="456">
        <f>SUM(AG467+AG468)</f>
        <v>0</v>
      </c>
      <c r="AR20" s="456">
        <f>SUM(AG530+AG531)</f>
        <v>0</v>
      </c>
      <c r="AS20" s="456">
        <f>SUM(AG593+AG594)</f>
        <v>0</v>
      </c>
      <c r="AT20" s="456">
        <f>SUM(AG656+AG657)</f>
        <v>0</v>
      </c>
      <c r="AU20" s="456">
        <f>SUM(AG719+AG720)</f>
        <v>0</v>
      </c>
      <c r="AV20" s="457">
        <f>SUM(AJ20:AU20)</f>
        <v>0</v>
      </c>
      <c r="AX20" s="3" t="s">
        <v>354</v>
      </c>
      <c r="AY20" s="3"/>
      <c r="AZ20" s="39"/>
      <c r="BA20" s="39"/>
      <c r="BB20" s="39"/>
      <c r="BC20" s="39"/>
      <c r="BD20" s="39"/>
      <c r="BE20" s="39"/>
      <c r="BF20" s="39"/>
      <c r="BG20" s="39"/>
    </row>
    <row r="21" spans="1:59" s="16" customFormat="1" ht="12" hidden="1" customHeight="1" x14ac:dyDescent="0.2">
      <c r="A21" s="180" t="str">
        <f>Labels!B46</f>
        <v>.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299"/>
      <c r="AX21" s="49"/>
      <c r="AY21" s="49"/>
      <c r="AZ21" s="39"/>
      <c r="BA21" s="39"/>
      <c r="BB21" s="39"/>
      <c r="BC21" s="39"/>
      <c r="BD21" s="39"/>
      <c r="BE21" s="39"/>
      <c r="BF21" s="39"/>
      <c r="BG21" s="39"/>
    </row>
    <row r="22" spans="1:59" s="16" customFormat="1" ht="12" hidden="1" customHeight="1" x14ac:dyDescent="0.2">
      <c r="A22" s="180" t="str">
        <f>Labels!B47</f>
        <v>.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299"/>
      <c r="AS22" s="19"/>
      <c r="AT22" s="19"/>
      <c r="AU22" s="19"/>
      <c r="AX22" s="122" t="s">
        <v>38</v>
      </c>
      <c r="AY22" s="480" t="s">
        <v>97</v>
      </c>
      <c r="AZ22" s="480"/>
      <c r="BA22" s="480"/>
      <c r="BB22" s="480"/>
      <c r="BC22" s="480"/>
      <c r="BD22" s="480"/>
      <c r="BE22" s="480"/>
      <c r="BF22" s="480"/>
      <c r="BG22" s="480"/>
    </row>
    <row r="23" spans="1:59" s="16" customFormat="1" ht="12" hidden="1" customHeight="1" x14ac:dyDescent="0.2">
      <c r="A23" s="180" t="str">
        <f>Labels!B48</f>
        <v>Monatsübergang</v>
      </c>
      <c r="B23" s="181" t="str">
        <f>IF(WEEKDAY(B10)=1,TEXT(B10-1,"MMM"&amp;Labels!B13),"")</f>
        <v/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 t="str">
        <f>IF(AND(WEEKDAY(AF10)&gt;1,WEEKDAY(AF10)&lt;7),TEXT(DATE($B$5,MONTH(AF10)+1,1),"MMM"&amp;Labels!B13),"")</f>
        <v>Feb</v>
      </c>
      <c r="AG23" s="299"/>
      <c r="AS23" s="19"/>
      <c r="AT23" s="19"/>
      <c r="AU23" s="19"/>
      <c r="AX23" s="122" t="s">
        <v>39</v>
      </c>
      <c r="AY23" s="482" t="s">
        <v>137</v>
      </c>
      <c r="AZ23" s="482"/>
      <c r="BA23" s="482"/>
      <c r="BB23" s="482"/>
      <c r="BC23" s="482"/>
      <c r="BD23" s="482"/>
      <c r="BE23" s="482"/>
      <c r="BF23" s="482"/>
      <c r="BG23" s="482"/>
    </row>
    <row r="24" spans="1:59" s="19" customFormat="1" ht="12" customHeight="1" x14ac:dyDescent="0.2">
      <c r="A24" s="177" t="str">
        <f>Labels!B49</f>
        <v>Wochentotal</v>
      </c>
      <c r="B24" s="296" t="str">
        <f>IF(WEEKDAY(B10)=7,SUMIF($B11:$AF11,B11,$B20:$AF20)+SUMIF($B74:$AD74,B11,$B83:$AD83),IF(WEEKDAY(B10)=1,SUMIF($B11:$AF11,B11,$B20:$AF20)+SUMIF($B74:$AD74,B11,$B83:$AD83),""))</f>
        <v/>
      </c>
      <c r="C24" s="297" t="str">
        <f t="shared" ref="C24:AE24" si="18">IF(WEEKDAY(C10)=7,SUMIF($B11:$AF11,C11,$B20:$AF20)+SUMIF($B74:$AD74,C11,$B83:$AD83),"")</f>
        <v/>
      </c>
      <c r="D24" s="297" t="str">
        <f t="shared" si="18"/>
        <v/>
      </c>
      <c r="E24" s="297">
        <f t="shared" si="18"/>
        <v>0</v>
      </c>
      <c r="F24" s="297" t="str">
        <f t="shared" si="18"/>
        <v/>
      </c>
      <c r="G24" s="297" t="str">
        <f t="shared" si="18"/>
        <v/>
      </c>
      <c r="H24" s="297" t="str">
        <f t="shared" si="18"/>
        <v/>
      </c>
      <c r="I24" s="297" t="str">
        <f t="shared" si="18"/>
        <v/>
      </c>
      <c r="J24" s="297" t="str">
        <f t="shared" si="18"/>
        <v/>
      </c>
      <c r="K24" s="297" t="str">
        <f t="shared" si="18"/>
        <v/>
      </c>
      <c r="L24" s="297">
        <f t="shared" si="18"/>
        <v>0</v>
      </c>
      <c r="M24" s="297" t="str">
        <f t="shared" si="18"/>
        <v/>
      </c>
      <c r="N24" s="297" t="str">
        <f t="shared" si="18"/>
        <v/>
      </c>
      <c r="O24" s="297" t="str">
        <f t="shared" si="18"/>
        <v/>
      </c>
      <c r="P24" s="297" t="str">
        <f t="shared" si="18"/>
        <v/>
      </c>
      <c r="Q24" s="297" t="str">
        <f t="shared" si="18"/>
        <v/>
      </c>
      <c r="R24" s="297" t="str">
        <f t="shared" si="18"/>
        <v/>
      </c>
      <c r="S24" s="297">
        <f t="shared" si="18"/>
        <v>0</v>
      </c>
      <c r="T24" s="297" t="str">
        <f t="shared" si="18"/>
        <v/>
      </c>
      <c r="U24" s="297" t="str">
        <f t="shared" si="18"/>
        <v/>
      </c>
      <c r="V24" s="297" t="str">
        <f t="shared" si="18"/>
        <v/>
      </c>
      <c r="W24" s="297" t="str">
        <f t="shared" si="18"/>
        <v/>
      </c>
      <c r="X24" s="297" t="str">
        <f t="shared" si="18"/>
        <v/>
      </c>
      <c r="Y24" s="297" t="str">
        <f t="shared" si="18"/>
        <v/>
      </c>
      <c r="Z24" s="297">
        <f t="shared" si="18"/>
        <v>0</v>
      </c>
      <c r="AA24" s="297" t="str">
        <f t="shared" si="18"/>
        <v/>
      </c>
      <c r="AB24" s="297" t="str">
        <f t="shared" si="18"/>
        <v/>
      </c>
      <c r="AC24" s="297" t="str">
        <f t="shared" si="18"/>
        <v/>
      </c>
      <c r="AD24" s="297" t="str">
        <f t="shared" si="18"/>
        <v/>
      </c>
      <c r="AE24" s="297" t="str">
        <f t="shared" si="18"/>
        <v/>
      </c>
      <c r="AF24" s="298" t="str">
        <f>IF(WEEKDAY(AF10)=7,SUMIF($B11:$AF11,AF11,$B20:$AF20)+SUMIF($B74:$AD74,AF11,$B83:$AD83),AF23)</f>
        <v>Feb</v>
      </c>
      <c r="AG24" s="86"/>
      <c r="AX24" s="122" t="s">
        <v>47</v>
      </c>
      <c r="AY24" s="483" t="s">
        <v>138</v>
      </c>
      <c r="AZ24" s="483"/>
      <c r="BA24" s="483"/>
      <c r="BB24" s="483"/>
      <c r="BC24" s="483"/>
      <c r="BD24" s="483"/>
      <c r="BE24" s="483"/>
      <c r="BF24" s="483"/>
      <c r="BG24" s="483"/>
    </row>
    <row r="25" spans="1:59" s="19" customFormat="1" ht="12" customHeight="1" x14ac:dyDescent="0.2">
      <c r="A25" s="182" t="str">
        <f>Labels!B50</f>
        <v>Zeitzuschlag 1)</v>
      </c>
      <c r="B25" s="296" t="str">
        <f>IF(B32="FALSCH","",B32)</f>
        <v/>
      </c>
      <c r="C25" s="297" t="str">
        <f t="shared" ref="C25:AF25" si="19">IF(C32="FALSCH","",C32)</f>
        <v/>
      </c>
      <c r="D25" s="297" t="str">
        <f t="shared" si="19"/>
        <v/>
      </c>
      <c r="E25" s="297" t="str">
        <f t="shared" si="19"/>
        <v/>
      </c>
      <c r="F25" s="297" t="str">
        <f t="shared" si="19"/>
        <v/>
      </c>
      <c r="G25" s="297" t="str">
        <f t="shared" si="19"/>
        <v/>
      </c>
      <c r="H25" s="297" t="str">
        <f t="shared" si="19"/>
        <v/>
      </c>
      <c r="I25" s="297" t="str">
        <f t="shared" si="19"/>
        <v/>
      </c>
      <c r="J25" s="297" t="str">
        <f t="shared" si="19"/>
        <v/>
      </c>
      <c r="K25" s="297" t="str">
        <f t="shared" si="19"/>
        <v/>
      </c>
      <c r="L25" s="297" t="str">
        <f t="shared" si="19"/>
        <v/>
      </c>
      <c r="M25" s="297" t="str">
        <f t="shared" si="19"/>
        <v/>
      </c>
      <c r="N25" s="297" t="str">
        <f t="shared" si="19"/>
        <v/>
      </c>
      <c r="O25" s="297" t="str">
        <f t="shared" si="19"/>
        <v/>
      </c>
      <c r="P25" s="297" t="str">
        <f t="shared" si="19"/>
        <v/>
      </c>
      <c r="Q25" s="297" t="str">
        <f t="shared" si="19"/>
        <v/>
      </c>
      <c r="R25" s="297" t="str">
        <f t="shared" si="19"/>
        <v/>
      </c>
      <c r="S25" s="297" t="str">
        <f t="shared" si="19"/>
        <v/>
      </c>
      <c r="T25" s="297" t="str">
        <f t="shared" si="19"/>
        <v/>
      </c>
      <c r="U25" s="297" t="str">
        <f t="shared" si="19"/>
        <v/>
      </c>
      <c r="V25" s="297" t="str">
        <f t="shared" si="19"/>
        <v/>
      </c>
      <c r="W25" s="297" t="str">
        <f t="shared" si="19"/>
        <v/>
      </c>
      <c r="X25" s="297" t="str">
        <f t="shared" si="19"/>
        <v/>
      </c>
      <c r="Y25" s="297" t="str">
        <f t="shared" si="19"/>
        <v/>
      </c>
      <c r="Z25" s="297" t="str">
        <f t="shared" si="19"/>
        <v/>
      </c>
      <c r="AA25" s="297" t="str">
        <f t="shared" si="19"/>
        <v/>
      </c>
      <c r="AB25" s="297" t="str">
        <f t="shared" si="19"/>
        <v/>
      </c>
      <c r="AC25" s="297" t="str">
        <f t="shared" si="19"/>
        <v/>
      </c>
      <c r="AD25" s="297" t="str">
        <f t="shared" si="19"/>
        <v/>
      </c>
      <c r="AE25" s="297" t="str">
        <f t="shared" si="19"/>
        <v/>
      </c>
      <c r="AF25" s="298" t="str">
        <f t="shared" si="19"/>
        <v/>
      </c>
      <c r="AG25" s="86">
        <f t="shared" ref="AG25:AG31" si="20">SUM(B25:AF25)</f>
        <v>0</v>
      </c>
      <c r="AH25" s="64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X25" s="122" t="s">
        <v>40</v>
      </c>
      <c r="AY25" s="479" t="s">
        <v>98</v>
      </c>
      <c r="AZ25" s="479"/>
      <c r="BA25" s="479"/>
      <c r="BB25" s="479"/>
      <c r="BC25" s="479"/>
      <c r="BD25" s="479"/>
      <c r="BE25" s="479"/>
      <c r="BF25" s="479"/>
      <c r="BG25" s="479"/>
    </row>
    <row r="26" spans="1:59" s="19" customFormat="1" ht="12" customHeight="1" x14ac:dyDescent="0.2">
      <c r="A26" s="182" t="str">
        <f>Labels!B51</f>
        <v>Zeitzuschlag 2)</v>
      </c>
      <c r="B26" s="183" t="str">
        <f>IF((B15+B17)=0,"",SUM(B15,B17))</f>
        <v/>
      </c>
      <c r="C26" s="183" t="str">
        <f>IF((C15+C17)=0,"",SUM(C15,C17))</f>
        <v/>
      </c>
      <c r="D26" s="183" t="str">
        <f>IF((D15+D17)=0,"",SUM(D15,D17))</f>
        <v/>
      </c>
      <c r="E26" s="183" t="str">
        <f t="shared" ref="E26:AF26" si="21">IF((E15+E17)=0,"",SUM(E15,E17))</f>
        <v/>
      </c>
      <c r="F26" s="183" t="str">
        <f t="shared" si="21"/>
        <v/>
      </c>
      <c r="G26" s="183" t="str">
        <f t="shared" si="21"/>
        <v/>
      </c>
      <c r="H26" s="183" t="str">
        <f t="shared" si="21"/>
        <v/>
      </c>
      <c r="I26" s="183" t="str">
        <f t="shared" si="21"/>
        <v/>
      </c>
      <c r="J26" s="183" t="str">
        <f t="shared" si="21"/>
        <v/>
      </c>
      <c r="K26" s="183" t="str">
        <f t="shared" si="21"/>
        <v/>
      </c>
      <c r="L26" s="183" t="str">
        <f t="shared" si="21"/>
        <v/>
      </c>
      <c r="M26" s="183" t="str">
        <f t="shared" si="21"/>
        <v/>
      </c>
      <c r="N26" s="183" t="str">
        <f t="shared" si="21"/>
        <v/>
      </c>
      <c r="O26" s="183" t="str">
        <f t="shared" si="21"/>
        <v/>
      </c>
      <c r="P26" s="183" t="str">
        <f t="shared" si="21"/>
        <v/>
      </c>
      <c r="Q26" s="183" t="str">
        <f t="shared" si="21"/>
        <v/>
      </c>
      <c r="R26" s="183" t="str">
        <f t="shared" si="21"/>
        <v/>
      </c>
      <c r="S26" s="183" t="str">
        <f t="shared" si="21"/>
        <v/>
      </c>
      <c r="T26" s="183" t="str">
        <f t="shared" si="21"/>
        <v/>
      </c>
      <c r="U26" s="183" t="str">
        <f t="shared" si="21"/>
        <v/>
      </c>
      <c r="V26" s="183" t="str">
        <f t="shared" si="21"/>
        <v/>
      </c>
      <c r="W26" s="183" t="str">
        <f t="shared" si="21"/>
        <v/>
      </c>
      <c r="X26" s="183" t="str">
        <f t="shared" si="21"/>
        <v/>
      </c>
      <c r="Y26" s="183" t="str">
        <f t="shared" si="21"/>
        <v/>
      </c>
      <c r="Z26" s="183" t="str">
        <f t="shared" si="21"/>
        <v/>
      </c>
      <c r="AA26" s="183" t="str">
        <f t="shared" si="21"/>
        <v/>
      </c>
      <c r="AB26" s="183" t="str">
        <f t="shared" si="21"/>
        <v/>
      </c>
      <c r="AC26" s="183" t="str">
        <f t="shared" si="21"/>
        <v/>
      </c>
      <c r="AD26" s="183" t="str">
        <f t="shared" si="21"/>
        <v/>
      </c>
      <c r="AE26" s="183" t="str">
        <f t="shared" si="21"/>
        <v/>
      </c>
      <c r="AF26" s="183" t="str">
        <f t="shared" si="21"/>
        <v/>
      </c>
      <c r="AG26" s="86">
        <f t="shared" si="20"/>
        <v>0</v>
      </c>
      <c r="AH26" s="12" t="s">
        <v>403</v>
      </c>
      <c r="AI26" s="486" t="s">
        <v>415</v>
      </c>
      <c r="AJ26" s="486"/>
      <c r="AK26" s="486"/>
      <c r="AL26" s="486"/>
      <c r="AM26" s="2"/>
      <c r="AN26" s="2"/>
      <c r="AO26" s="2"/>
      <c r="AP26" s="2"/>
      <c r="AQ26" s="2"/>
      <c r="AR26" s="2"/>
      <c r="AS26" s="2"/>
      <c r="AT26" s="2"/>
      <c r="AU26" s="2"/>
      <c r="AX26" s="122" t="s">
        <v>41</v>
      </c>
      <c r="AY26" s="479" t="s">
        <v>99</v>
      </c>
      <c r="AZ26" s="479"/>
      <c r="BA26" s="479"/>
      <c r="BB26" s="479"/>
      <c r="BC26" s="479"/>
      <c r="BD26" s="479"/>
      <c r="BE26" s="479"/>
      <c r="BF26" s="479"/>
      <c r="BG26" s="479"/>
    </row>
    <row r="27" spans="1:59" s="2" customFormat="1" ht="12" customHeight="1" x14ac:dyDescent="0.2">
      <c r="A27" s="182" t="str">
        <f>Labels!B52</f>
        <v>Zeitzuschlag 3)</v>
      </c>
      <c r="B27" s="183">
        <f t="shared" ref="B27:AF27" si="22">SUM(B28:B31)</f>
        <v>0</v>
      </c>
      <c r="C27" s="183">
        <f t="shared" si="22"/>
        <v>0</v>
      </c>
      <c r="D27" s="183">
        <f t="shared" si="22"/>
        <v>0</v>
      </c>
      <c r="E27" s="183">
        <f t="shared" si="22"/>
        <v>0</v>
      </c>
      <c r="F27" s="183">
        <f t="shared" si="22"/>
        <v>0</v>
      </c>
      <c r="G27" s="183">
        <f t="shared" si="22"/>
        <v>0</v>
      </c>
      <c r="H27" s="183">
        <f t="shared" si="22"/>
        <v>0</v>
      </c>
      <c r="I27" s="183">
        <f t="shared" si="22"/>
        <v>0</v>
      </c>
      <c r="J27" s="183">
        <f t="shared" si="22"/>
        <v>0</v>
      </c>
      <c r="K27" s="183">
        <f t="shared" si="22"/>
        <v>0</v>
      </c>
      <c r="L27" s="183">
        <f t="shared" si="22"/>
        <v>0</v>
      </c>
      <c r="M27" s="183">
        <f t="shared" si="22"/>
        <v>0</v>
      </c>
      <c r="N27" s="183">
        <f t="shared" si="22"/>
        <v>0</v>
      </c>
      <c r="O27" s="183">
        <f t="shared" si="22"/>
        <v>0</v>
      </c>
      <c r="P27" s="183">
        <f t="shared" si="22"/>
        <v>0</v>
      </c>
      <c r="Q27" s="183">
        <f t="shared" si="22"/>
        <v>0</v>
      </c>
      <c r="R27" s="183">
        <f t="shared" si="22"/>
        <v>0</v>
      </c>
      <c r="S27" s="183">
        <f t="shared" si="22"/>
        <v>0</v>
      </c>
      <c r="T27" s="183">
        <f t="shared" si="22"/>
        <v>0</v>
      </c>
      <c r="U27" s="183">
        <f t="shared" si="22"/>
        <v>0</v>
      </c>
      <c r="V27" s="183">
        <f t="shared" si="22"/>
        <v>0</v>
      </c>
      <c r="W27" s="183">
        <f t="shared" si="22"/>
        <v>0</v>
      </c>
      <c r="X27" s="183">
        <f t="shared" si="22"/>
        <v>0</v>
      </c>
      <c r="Y27" s="183">
        <f t="shared" si="22"/>
        <v>0</v>
      </c>
      <c r="Z27" s="183">
        <f t="shared" si="22"/>
        <v>0</v>
      </c>
      <c r="AA27" s="183">
        <f t="shared" si="22"/>
        <v>0</v>
      </c>
      <c r="AB27" s="183">
        <f t="shared" si="22"/>
        <v>0</v>
      </c>
      <c r="AC27" s="183">
        <f t="shared" si="22"/>
        <v>0</v>
      </c>
      <c r="AD27" s="183">
        <f t="shared" si="22"/>
        <v>0</v>
      </c>
      <c r="AE27" s="183">
        <f t="shared" si="22"/>
        <v>0</v>
      </c>
      <c r="AF27" s="183">
        <f t="shared" si="22"/>
        <v>0</v>
      </c>
      <c r="AG27" s="86">
        <f>SUM(B27:AF27)</f>
        <v>0</v>
      </c>
      <c r="AH27" s="12" t="s">
        <v>404</v>
      </c>
      <c r="AI27" s="56"/>
      <c r="AX27" s="122" t="s">
        <v>42</v>
      </c>
      <c r="AY27" s="479" t="s">
        <v>139</v>
      </c>
      <c r="AZ27" s="479"/>
      <c r="BA27" s="479"/>
      <c r="BB27" s="479"/>
      <c r="BC27" s="479"/>
      <c r="BD27" s="479"/>
      <c r="BE27" s="479"/>
      <c r="BF27" s="479"/>
      <c r="BG27" s="479"/>
    </row>
    <row r="28" spans="1:59" s="2" customFormat="1" ht="12" hidden="1" customHeight="1" x14ac:dyDescent="0.2">
      <c r="A28" s="182" t="str">
        <f>Labels!B53</f>
        <v>Sonntag Tag</v>
      </c>
      <c r="B28" s="183" t="str">
        <f>IF(WEEKDAY(B10)=1,B16,"")</f>
        <v/>
      </c>
      <c r="C28" s="183" t="str">
        <f t="shared" ref="C28:AF28" si="23">IF(WEEKDAY(C10)=1,C16,"")</f>
        <v/>
      </c>
      <c r="D28" s="183" t="str">
        <f t="shared" si="23"/>
        <v/>
      </c>
      <c r="E28" s="183" t="str">
        <f t="shared" si="23"/>
        <v/>
      </c>
      <c r="F28" s="183">
        <f t="shared" si="23"/>
        <v>0</v>
      </c>
      <c r="G28" s="183" t="str">
        <f t="shared" si="23"/>
        <v/>
      </c>
      <c r="H28" s="183" t="str">
        <f t="shared" si="23"/>
        <v/>
      </c>
      <c r="I28" s="183" t="str">
        <f t="shared" si="23"/>
        <v/>
      </c>
      <c r="J28" s="183" t="str">
        <f t="shared" si="23"/>
        <v/>
      </c>
      <c r="K28" s="183" t="str">
        <f t="shared" si="23"/>
        <v/>
      </c>
      <c r="L28" s="183" t="str">
        <f t="shared" si="23"/>
        <v/>
      </c>
      <c r="M28" s="183">
        <f t="shared" si="23"/>
        <v>0</v>
      </c>
      <c r="N28" s="183" t="str">
        <f t="shared" si="23"/>
        <v/>
      </c>
      <c r="O28" s="183" t="str">
        <f t="shared" si="23"/>
        <v/>
      </c>
      <c r="P28" s="183" t="str">
        <f t="shared" si="23"/>
        <v/>
      </c>
      <c r="Q28" s="183" t="str">
        <f t="shared" si="23"/>
        <v/>
      </c>
      <c r="R28" s="183" t="str">
        <f t="shared" si="23"/>
        <v/>
      </c>
      <c r="S28" s="183" t="str">
        <f t="shared" si="23"/>
        <v/>
      </c>
      <c r="T28" s="183">
        <f t="shared" si="23"/>
        <v>0</v>
      </c>
      <c r="U28" s="183" t="str">
        <f t="shared" si="23"/>
        <v/>
      </c>
      <c r="V28" s="183" t="str">
        <f t="shared" si="23"/>
        <v/>
      </c>
      <c r="W28" s="183" t="str">
        <f t="shared" si="23"/>
        <v/>
      </c>
      <c r="X28" s="183" t="str">
        <f t="shared" si="23"/>
        <v/>
      </c>
      <c r="Y28" s="183" t="str">
        <f t="shared" si="23"/>
        <v/>
      </c>
      <c r="Z28" s="183" t="str">
        <f t="shared" si="23"/>
        <v/>
      </c>
      <c r="AA28" s="183">
        <f t="shared" si="23"/>
        <v>0</v>
      </c>
      <c r="AB28" s="183" t="str">
        <f t="shared" si="23"/>
        <v/>
      </c>
      <c r="AC28" s="183" t="str">
        <f t="shared" si="23"/>
        <v/>
      </c>
      <c r="AD28" s="183" t="str">
        <f t="shared" si="23"/>
        <v/>
      </c>
      <c r="AE28" s="183" t="str">
        <f t="shared" si="23"/>
        <v/>
      </c>
      <c r="AF28" s="183" t="str">
        <f t="shared" si="23"/>
        <v/>
      </c>
      <c r="AG28" s="86">
        <f t="shared" si="20"/>
        <v>0</v>
      </c>
      <c r="AH28" s="12" t="s">
        <v>405</v>
      </c>
      <c r="AI28" s="441" t="s">
        <v>332</v>
      </c>
      <c r="AJ28" s="444"/>
      <c r="AK28" s="444"/>
      <c r="AL28" s="444"/>
      <c r="AM28" s="444"/>
      <c r="AN28" s="444"/>
      <c r="AO28" s="444"/>
      <c r="AP28" s="487">
        <f>DATE(YEAR($A$7),MONTH($A$7),DAY($A$7))</f>
        <v>43831</v>
      </c>
      <c r="AQ28" s="488"/>
      <c r="AX28" s="123" t="s">
        <v>73</v>
      </c>
      <c r="AY28" s="479" t="s">
        <v>68</v>
      </c>
      <c r="AZ28" s="479"/>
      <c r="BA28" s="479"/>
      <c r="BB28" s="479"/>
      <c r="BC28" s="479"/>
      <c r="BD28" s="479"/>
      <c r="BE28" s="479"/>
      <c r="BF28" s="479"/>
      <c r="BG28" s="479"/>
    </row>
    <row r="29" spans="1:59" s="2" customFormat="1" ht="12" hidden="1" customHeight="1" x14ac:dyDescent="0.2">
      <c r="A29" s="182" t="str">
        <f>Labels!B54</f>
        <v>Sonntag Nacht</v>
      </c>
      <c r="B29" s="183" t="str">
        <f>IF(WEEKDAY(B10)=1,SUM(B15+B17),"")</f>
        <v/>
      </c>
      <c r="C29" s="183" t="str">
        <f t="shared" ref="C29:AF29" si="24">IF(WEEKDAY(C10)=1,SUM(C15+C17),"")</f>
        <v/>
      </c>
      <c r="D29" s="183" t="str">
        <f t="shared" si="24"/>
        <v/>
      </c>
      <c r="E29" s="183" t="str">
        <f t="shared" si="24"/>
        <v/>
      </c>
      <c r="F29" s="183">
        <f t="shared" si="24"/>
        <v>0</v>
      </c>
      <c r="G29" s="183" t="str">
        <f t="shared" si="24"/>
        <v/>
      </c>
      <c r="H29" s="183" t="str">
        <f t="shared" si="24"/>
        <v/>
      </c>
      <c r="I29" s="183" t="str">
        <f t="shared" si="24"/>
        <v/>
      </c>
      <c r="J29" s="183" t="str">
        <f t="shared" si="24"/>
        <v/>
      </c>
      <c r="K29" s="183" t="str">
        <f t="shared" si="24"/>
        <v/>
      </c>
      <c r="L29" s="183" t="str">
        <f t="shared" si="24"/>
        <v/>
      </c>
      <c r="M29" s="183">
        <f t="shared" si="24"/>
        <v>0</v>
      </c>
      <c r="N29" s="183" t="str">
        <f t="shared" si="24"/>
        <v/>
      </c>
      <c r="O29" s="183" t="str">
        <f t="shared" si="24"/>
        <v/>
      </c>
      <c r="P29" s="183" t="str">
        <f t="shared" si="24"/>
        <v/>
      </c>
      <c r="Q29" s="183" t="str">
        <f t="shared" si="24"/>
        <v/>
      </c>
      <c r="R29" s="183" t="str">
        <f t="shared" si="24"/>
        <v/>
      </c>
      <c r="S29" s="183" t="str">
        <f t="shared" si="24"/>
        <v/>
      </c>
      <c r="T29" s="183">
        <f t="shared" si="24"/>
        <v>0</v>
      </c>
      <c r="U29" s="183" t="str">
        <f t="shared" si="24"/>
        <v/>
      </c>
      <c r="V29" s="183" t="str">
        <f t="shared" si="24"/>
        <v/>
      </c>
      <c r="W29" s="183" t="str">
        <f t="shared" si="24"/>
        <v/>
      </c>
      <c r="X29" s="183" t="str">
        <f t="shared" si="24"/>
        <v/>
      </c>
      <c r="Y29" s="183" t="str">
        <f t="shared" si="24"/>
        <v/>
      </c>
      <c r="Z29" s="183" t="str">
        <f t="shared" si="24"/>
        <v/>
      </c>
      <c r="AA29" s="183">
        <f t="shared" si="24"/>
        <v>0</v>
      </c>
      <c r="AB29" s="183" t="str">
        <f t="shared" si="24"/>
        <v/>
      </c>
      <c r="AC29" s="183" t="str">
        <f t="shared" si="24"/>
        <v/>
      </c>
      <c r="AD29" s="183" t="str">
        <f t="shared" si="24"/>
        <v/>
      </c>
      <c r="AE29" s="183" t="str">
        <f t="shared" si="24"/>
        <v/>
      </c>
      <c r="AF29" s="183" t="str">
        <f t="shared" si="24"/>
        <v/>
      </c>
      <c r="AG29" s="86">
        <f t="shared" si="20"/>
        <v>0</v>
      </c>
      <c r="AH29" s="12" t="s">
        <v>406</v>
      </c>
      <c r="AI29" s="442" t="s">
        <v>333</v>
      </c>
      <c r="AJ29" s="448"/>
      <c r="AK29" s="448"/>
      <c r="AL29" s="448"/>
      <c r="AM29" s="448"/>
      <c r="AN29" s="448"/>
      <c r="AO29" s="448"/>
      <c r="AP29" s="448"/>
      <c r="AQ29" s="449"/>
      <c r="AW29" s="476"/>
      <c r="AX29" s="122" t="s">
        <v>91</v>
      </c>
      <c r="AY29" s="480" t="s">
        <v>113</v>
      </c>
      <c r="AZ29" s="480"/>
      <c r="BA29" s="480"/>
      <c r="BB29" s="480"/>
      <c r="BC29" s="480"/>
      <c r="BD29" s="480"/>
      <c r="BE29" s="480"/>
      <c r="BF29" s="480"/>
      <c r="BG29" s="480"/>
    </row>
    <row r="30" spans="1:59" s="2" customFormat="1" ht="12" hidden="1" customHeight="1" x14ac:dyDescent="0.2">
      <c r="A30" s="182" t="str">
        <f>Labels!B55</f>
        <v>ft-Tazuschlag</v>
      </c>
      <c r="B30" s="183" t="str">
        <f>IF(B18=Labels!$B$118,B16,"")</f>
        <v/>
      </c>
      <c r="C30" s="183" t="str">
        <f>IF(C18=Labels!$B$118,C16,"")</f>
        <v/>
      </c>
      <c r="D30" s="183" t="str">
        <f>IF(D18=Labels!$B$118,D16,"")</f>
        <v/>
      </c>
      <c r="E30" s="183" t="str">
        <f>IF(E18=Labels!$B$118,E16,"")</f>
        <v/>
      </c>
      <c r="F30" s="183" t="str">
        <f>IF(F18=Labels!$B$118,F16,"")</f>
        <v/>
      </c>
      <c r="G30" s="183" t="str">
        <f>IF(G18=Labels!$B$118,G16,"")</f>
        <v/>
      </c>
      <c r="H30" s="183" t="str">
        <f>IF(H18=Labels!$B$118,H16,"")</f>
        <v/>
      </c>
      <c r="I30" s="183" t="str">
        <f>IF(I18=Labels!$B$118,I16,"")</f>
        <v/>
      </c>
      <c r="J30" s="183" t="str">
        <f>IF(J18=Labels!$B$118,J16,"")</f>
        <v/>
      </c>
      <c r="K30" s="183" t="str">
        <f>IF(K18=Labels!$B$118,K16,"")</f>
        <v/>
      </c>
      <c r="L30" s="183" t="str">
        <f>IF(L18=Labels!$B$118,L16,"")</f>
        <v/>
      </c>
      <c r="M30" s="183" t="str">
        <f>IF(M18=Labels!$B$118,M16,"")</f>
        <v/>
      </c>
      <c r="N30" s="183" t="str">
        <f>IF(N18=Labels!$B$118,N16,"")</f>
        <v/>
      </c>
      <c r="O30" s="183" t="str">
        <f>IF(O18=Labels!$B$118,O16,"")</f>
        <v/>
      </c>
      <c r="P30" s="183" t="str">
        <f>IF(P18=Labels!$B$118,P16,"")</f>
        <v/>
      </c>
      <c r="Q30" s="183" t="str">
        <f>IF(Q18=Labels!$B$118,Q16,"")</f>
        <v/>
      </c>
      <c r="R30" s="183" t="str">
        <f>IF(R18=Labels!$B$118,R16,"")</f>
        <v/>
      </c>
      <c r="S30" s="183" t="str">
        <f>IF(S18=Labels!$B$118,S16,"")</f>
        <v/>
      </c>
      <c r="T30" s="183" t="str">
        <f>IF(T18=Labels!$B$118,T16,"")</f>
        <v/>
      </c>
      <c r="U30" s="183" t="str">
        <f>IF(U18=Labels!$B$118,U16,"")</f>
        <v/>
      </c>
      <c r="V30" s="183" t="str">
        <f>IF(V18=Labels!$B$118,V16,"")</f>
        <v/>
      </c>
      <c r="W30" s="183" t="str">
        <f>IF(W18=Labels!$B$118,W16,"")</f>
        <v/>
      </c>
      <c r="X30" s="183" t="str">
        <f>IF(X18=Labels!$B$118,X16,"")</f>
        <v/>
      </c>
      <c r="Y30" s="183" t="str">
        <f>IF(Y18=Labels!$B$118,Y16,"")</f>
        <v/>
      </c>
      <c r="Z30" s="183" t="str">
        <f>IF(Z18=Labels!$B$118,Z16,"")</f>
        <v/>
      </c>
      <c r="AA30" s="183" t="str">
        <f>IF(AA18=Labels!$B$118,AA16,"")</f>
        <v/>
      </c>
      <c r="AB30" s="183" t="str">
        <f>IF(AB18=Labels!$B$118,AB16,"")</f>
        <v/>
      </c>
      <c r="AC30" s="183" t="str">
        <f>IF(AC18=Labels!$B$118,AC16,"")</f>
        <v/>
      </c>
      <c r="AD30" s="183" t="str">
        <f>IF(AD18=Labels!$B$118,AD16,"")</f>
        <v/>
      </c>
      <c r="AE30" s="183" t="str">
        <f>IF(AE18=Labels!$B$118,AE16,"")</f>
        <v/>
      </c>
      <c r="AF30" s="183" t="str">
        <f>IF(AF18=Labels!$B$118,AF16,"")</f>
        <v/>
      </c>
      <c r="AG30" s="86">
        <f t="shared" si="20"/>
        <v>0</v>
      </c>
      <c r="AH30" s="12" t="s">
        <v>407</v>
      </c>
      <c r="AW30" s="476"/>
      <c r="AX30" s="19" t="s">
        <v>95</v>
      </c>
      <c r="AY30" s="481" t="s">
        <v>96</v>
      </c>
      <c r="AZ30" s="481"/>
      <c r="BA30" s="481"/>
      <c r="BB30" s="481"/>
      <c r="BC30" s="481"/>
      <c r="BD30" s="481"/>
      <c r="BE30" s="481"/>
      <c r="BF30" s="481"/>
      <c r="BG30" s="481"/>
    </row>
    <row r="31" spans="1:59" s="2" customFormat="1" ht="12" hidden="1" customHeight="1" x14ac:dyDescent="0.2">
      <c r="A31" s="182" t="str">
        <f>Labels!B56</f>
        <v>ft-Nazuschlag</v>
      </c>
      <c r="B31" s="183" t="str">
        <f>IF(B18=Labels!$B$118,SUM(B15,B17),"")</f>
        <v/>
      </c>
      <c r="C31" s="183" t="str">
        <f>IF(C18=Labels!$B$118,SUM(C15,C17),"")</f>
        <v/>
      </c>
      <c r="D31" s="183" t="str">
        <f>IF(D18=Labels!$B$118,SUM(D15,D17),"")</f>
        <v/>
      </c>
      <c r="E31" s="183" t="str">
        <f>IF(E18=Labels!$B$118,SUM(E15,E17),"")</f>
        <v/>
      </c>
      <c r="F31" s="183" t="str">
        <f>IF(F18=Labels!$B$118,SUM(F15,F17),"")</f>
        <v/>
      </c>
      <c r="G31" s="183" t="str">
        <f>IF(G18=Labels!$B$118,SUM(G15,G17),"")</f>
        <v/>
      </c>
      <c r="H31" s="183" t="str">
        <f>IF(H18=Labels!$B$118,SUM(H15,H17),"")</f>
        <v/>
      </c>
      <c r="I31" s="183" t="str">
        <f>IF(I18=Labels!$B$118,SUM(I15,I17),"")</f>
        <v/>
      </c>
      <c r="J31" s="183" t="str">
        <f>IF(J18=Labels!$B$118,SUM(J15,J17),"")</f>
        <v/>
      </c>
      <c r="K31" s="183" t="str">
        <f>IF(K18=Labels!$B$118,SUM(K15,K17),"")</f>
        <v/>
      </c>
      <c r="L31" s="183" t="str">
        <f>IF(L18=Labels!$B$118,SUM(L15,L17),"")</f>
        <v/>
      </c>
      <c r="M31" s="183" t="str">
        <f>IF(M18=Labels!$B$118,SUM(M15,M17),"")</f>
        <v/>
      </c>
      <c r="N31" s="183" t="str">
        <f>IF(N18=Labels!$B$118,SUM(N15,N17),"")</f>
        <v/>
      </c>
      <c r="O31" s="183" t="str">
        <f>IF(O18=Labels!$B$118,SUM(O15,O17),"")</f>
        <v/>
      </c>
      <c r="P31" s="183" t="str">
        <f>IF(P18=Labels!$B$118,SUM(P15,P17),"")</f>
        <v/>
      </c>
      <c r="Q31" s="183" t="str">
        <f>IF(Q18=Labels!$B$118,SUM(Q15,Q17),"")</f>
        <v/>
      </c>
      <c r="R31" s="183" t="str">
        <f>IF(R18=Labels!$B$118,SUM(R15,R17),"")</f>
        <v/>
      </c>
      <c r="S31" s="183" t="str">
        <f>IF(S18=Labels!$B$118,SUM(S15,S17),"")</f>
        <v/>
      </c>
      <c r="T31" s="183" t="str">
        <f>IF(T18=Labels!$B$118,SUM(T15,T17),"")</f>
        <v/>
      </c>
      <c r="U31" s="183" t="str">
        <f>IF(U18=Labels!$B$118,SUM(U15,U17),"")</f>
        <v/>
      </c>
      <c r="V31" s="183" t="str">
        <f>IF(V18=Labels!$B$118,SUM(V15,V17),"")</f>
        <v/>
      </c>
      <c r="W31" s="183" t="str">
        <f>IF(W18=Labels!$B$118,SUM(W15,W17),"")</f>
        <v/>
      </c>
      <c r="X31" s="183" t="str">
        <f>IF(X18=Labels!$B$118,SUM(X15,X17),"")</f>
        <v/>
      </c>
      <c r="Y31" s="183" t="str">
        <f>IF(Y18=Labels!$B$118,SUM(Y15,Y17),"")</f>
        <v/>
      </c>
      <c r="Z31" s="183" t="str">
        <f>IF(Z18=Labels!$B$118,SUM(Z15,Z17),"")</f>
        <v/>
      </c>
      <c r="AA31" s="183" t="str">
        <f>IF(AA18=Labels!$B$118,SUM(AA15,AA17),"")</f>
        <v/>
      </c>
      <c r="AB31" s="183" t="str">
        <f>IF(AB18=Labels!$B$118,SUM(AB15,AB17),"")</f>
        <v/>
      </c>
      <c r="AC31" s="183" t="str">
        <f>IF(AC18=Labels!$B$118,SUM(AC15,AC17),"")</f>
        <v/>
      </c>
      <c r="AD31" s="183" t="str">
        <f>IF(AD18=Labels!$B$118,SUM(AD15,AD17),"")</f>
        <v/>
      </c>
      <c r="AE31" s="183" t="str">
        <f>IF(AE18=Labels!$B$118,SUM(AE15,AE17),"")</f>
        <v/>
      </c>
      <c r="AF31" s="183" t="str">
        <f>IF(AF18=Labels!$B$118,SUM(AF15,AF17),"")</f>
        <v/>
      </c>
      <c r="AG31" s="86">
        <f t="shared" si="20"/>
        <v>0</v>
      </c>
      <c r="AH31" s="12" t="s">
        <v>408</v>
      </c>
      <c r="AI31" s="443" t="s">
        <v>375</v>
      </c>
      <c r="AJ31" s="450"/>
      <c r="AK31" s="450"/>
      <c r="AL31" s="450"/>
      <c r="AM31" s="450"/>
      <c r="AN31" s="450"/>
      <c r="AO31" s="450"/>
      <c r="AP31" s="450"/>
      <c r="AQ31" s="451" t="str">
        <f>Labels!$B$118</f>
        <v>ft</v>
      </c>
      <c r="AR31" s="39"/>
      <c r="AS31" s="12"/>
      <c r="AT31" s="12"/>
      <c r="AU31" s="12"/>
      <c r="AW31" s="19"/>
      <c r="AX31" s="122" t="s">
        <v>48</v>
      </c>
      <c r="AY31" s="480" t="s">
        <v>140</v>
      </c>
      <c r="AZ31" s="480"/>
      <c r="BA31" s="480"/>
      <c r="BB31" s="480"/>
      <c r="BC31" s="480"/>
      <c r="BD31" s="480"/>
      <c r="BE31" s="480"/>
      <c r="BF31" s="480"/>
      <c r="BG31" s="480"/>
    </row>
    <row r="32" spans="1:59" s="2" customFormat="1" ht="12" hidden="1" customHeight="1" x14ac:dyDescent="0.2">
      <c r="A32" s="182" t="str">
        <f>Labels!B57</f>
        <v>Zuschlag  blind (Wochentotal)</v>
      </c>
      <c r="B32" s="302" t="str">
        <f>IF(OR(ISTEXT(B24),B24="",B24&lt;$B$7),"",ROUND(((B24-$B$7)*25%)/25,4)*25)</f>
        <v/>
      </c>
      <c r="C32" s="303" t="str">
        <f t="shared" ref="C32:AF32" si="25">IF(OR(ISTEXT(C24),C24="",C24&lt;$B$7),"",ROUND(((C24-$B$7)*25%)/25,4)*25)</f>
        <v/>
      </c>
      <c r="D32" s="303" t="str">
        <f t="shared" si="25"/>
        <v/>
      </c>
      <c r="E32" s="303" t="str">
        <f t="shared" si="25"/>
        <v/>
      </c>
      <c r="F32" s="303" t="str">
        <f t="shared" si="25"/>
        <v/>
      </c>
      <c r="G32" s="303" t="str">
        <f t="shared" si="25"/>
        <v/>
      </c>
      <c r="H32" s="303" t="str">
        <f t="shared" si="25"/>
        <v/>
      </c>
      <c r="I32" s="303" t="str">
        <f t="shared" si="25"/>
        <v/>
      </c>
      <c r="J32" s="303" t="str">
        <f t="shared" si="25"/>
        <v/>
      </c>
      <c r="K32" s="303" t="str">
        <f t="shared" si="25"/>
        <v/>
      </c>
      <c r="L32" s="303" t="str">
        <f t="shared" si="25"/>
        <v/>
      </c>
      <c r="M32" s="303" t="str">
        <f t="shared" si="25"/>
        <v/>
      </c>
      <c r="N32" s="303" t="str">
        <f t="shared" si="25"/>
        <v/>
      </c>
      <c r="O32" s="303" t="str">
        <f t="shared" si="25"/>
        <v/>
      </c>
      <c r="P32" s="303" t="str">
        <f t="shared" si="25"/>
        <v/>
      </c>
      <c r="Q32" s="303" t="str">
        <f t="shared" si="25"/>
        <v/>
      </c>
      <c r="R32" s="303" t="str">
        <f t="shared" si="25"/>
        <v/>
      </c>
      <c r="S32" s="303" t="str">
        <f t="shared" si="25"/>
        <v/>
      </c>
      <c r="T32" s="303" t="str">
        <f t="shared" si="25"/>
        <v/>
      </c>
      <c r="U32" s="303" t="str">
        <f t="shared" si="25"/>
        <v/>
      </c>
      <c r="V32" s="303" t="str">
        <f t="shared" si="25"/>
        <v/>
      </c>
      <c r="W32" s="303" t="str">
        <f t="shared" si="25"/>
        <v/>
      </c>
      <c r="X32" s="303" t="str">
        <f t="shared" si="25"/>
        <v/>
      </c>
      <c r="Y32" s="303" t="str">
        <f t="shared" si="25"/>
        <v/>
      </c>
      <c r="Z32" s="303" t="str">
        <f t="shared" si="25"/>
        <v/>
      </c>
      <c r="AA32" s="303" t="str">
        <f t="shared" si="25"/>
        <v/>
      </c>
      <c r="AB32" s="303" t="str">
        <f t="shared" si="25"/>
        <v/>
      </c>
      <c r="AC32" s="303" t="str">
        <f t="shared" si="25"/>
        <v/>
      </c>
      <c r="AD32" s="303" t="str">
        <f t="shared" si="25"/>
        <v/>
      </c>
      <c r="AE32" s="303" t="str">
        <f t="shared" si="25"/>
        <v/>
      </c>
      <c r="AF32" s="304" t="str">
        <f t="shared" si="25"/>
        <v/>
      </c>
      <c r="AG32" s="86">
        <f>AG16</f>
        <v>0</v>
      </c>
      <c r="AH32" s="12" t="s">
        <v>409</v>
      </c>
      <c r="AI32" s="48"/>
      <c r="AJ32" s="48"/>
      <c r="AK32" s="48"/>
      <c r="AL32" s="48"/>
      <c r="AM32" s="48"/>
      <c r="AN32" s="48"/>
      <c r="AO32" s="39"/>
      <c r="AP32" s="39"/>
      <c r="AR32" s="39"/>
      <c r="AS32" s="12"/>
      <c r="AT32" s="12"/>
      <c r="AU32" s="12"/>
      <c r="AW32" s="19"/>
      <c r="AX32" s="123" t="s">
        <v>76</v>
      </c>
      <c r="AY32" s="480" t="s">
        <v>75</v>
      </c>
      <c r="AZ32" s="480"/>
      <c r="BA32" s="480"/>
      <c r="BB32" s="480"/>
      <c r="BC32" s="480"/>
      <c r="BD32" s="480"/>
      <c r="BE32" s="480"/>
      <c r="BF32" s="480"/>
      <c r="BG32" s="480"/>
    </row>
    <row r="33" spans="1:59" ht="12" customHeight="1" x14ac:dyDescent="0.25">
      <c r="A33" s="186"/>
      <c r="B33" s="187" t="str">
        <f>Labels!B58</f>
        <v>1)   25% Zeitzuschlag für Überschreitung Wochentotal</v>
      </c>
      <c r="C33" s="187"/>
      <c r="D33" s="187"/>
      <c r="E33" s="187"/>
      <c r="F33" s="187"/>
      <c r="G33" s="187"/>
      <c r="H33" s="187"/>
      <c r="I33" s="187"/>
      <c r="J33" s="187"/>
      <c r="K33" s="58"/>
      <c r="L33" s="188" t="str">
        <f>Labels!B59</f>
        <v>2) 100% Zeitzuschlag für Nachtarbeit</v>
      </c>
      <c r="M33" s="187"/>
      <c r="N33" s="187"/>
      <c r="O33" s="187"/>
      <c r="P33" s="187"/>
      <c r="Q33" s="58"/>
      <c r="R33" s="187"/>
      <c r="S33" s="58"/>
      <c r="T33" s="187" t="str">
        <f>Labels!B61</f>
        <v>Eingabe der ausbezahlten Stunden Vorjahressaldo</v>
      </c>
      <c r="U33" s="58"/>
      <c r="V33" s="58"/>
      <c r="W33" s="189"/>
      <c r="X33" s="189"/>
      <c r="Y33" s="189"/>
      <c r="Z33" s="189"/>
      <c r="AA33" s="189"/>
      <c r="AB33" s="189"/>
      <c r="AC33" s="189"/>
      <c r="AD33" s="189"/>
      <c r="AE33" s="489"/>
      <c r="AF33" s="490"/>
      <c r="AG33" s="86">
        <f>SUM(AG15+AG17)</f>
        <v>0</v>
      </c>
      <c r="AH33" s="12" t="s">
        <v>410</v>
      </c>
      <c r="AI33" s="452" t="s">
        <v>401</v>
      </c>
      <c r="AJ33" s="162"/>
      <c r="AK33" s="454" t="s">
        <v>396</v>
      </c>
      <c r="AL33" s="162"/>
      <c r="AM33" s="162"/>
      <c r="AN33" s="162"/>
      <c r="AO33" s="162"/>
      <c r="AP33" s="445"/>
      <c r="AQ33" s="453" t="s">
        <v>402</v>
      </c>
      <c r="AR33" s="48"/>
      <c r="AX33" s="122" t="s">
        <v>49</v>
      </c>
      <c r="AY33" s="460" t="s">
        <v>141</v>
      </c>
      <c r="AZ33" s="460"/>
      <c r="BA33" s="460"/>
      <c r="BB33" s="460"/>
      <c r="BC33" s="460"/>
      <c r="BD33" s="460"/>
      <c r="BE33" s="460"/>
      <c r="BF33" s="460"/>
      <c r="BG33" s="460"/>
    </row>
    <row r="34" spans="1:59" ht="12" customHeight="1" x14ac:dyDescent="0.25">
      <c r="A34" s="190"/>
      <c r="B34" s="187" t="str">
        <f>Labels!B60</f>
        <v>3) 100% Zeitzuschlag für Sonn- und Feiertagsarbeit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58"/>
      <c r="P34" s="58"/>
      <c r="Q34" s="187"/>
      <c r="R34" s="187"/>
      <c r="S34" s="191"/>
      <c r="T34" s="187" t="str">
        <f>Labels!B62</f>
        <v>Eingabe der ausbezahlten Stunden laufendes Jahr (Überstunden)</v>
      </c>
      <c r="U34" s="58"/>
      <c r="V34" s="58"/>
      <c r="W34" s="187"/>
      <c r="X34" s="187"/>
      <c r="Y34" s="187"/>
      <c r="Z34" s="187"/>
      <c r="AA34" s="189"/>
      <c r="AB34" s="189"/>
      <c r="AC34" s="189"/>
      <c r="AD34" s="189"/>
      <c r="AE34" s="491"/>
      <c r="AF34" s="492"/>
      <c r="AG34" s="86">
        <f>SUM(AG15:AG17)</f>
        <v>0</v>
      </c>
      <c r="AH34" s="12" t="s">
        <v>411</v>
      </c>
      <c r="AI34" s="48"/>
      <c r="AJ34" s="48"/>
      <c r="AK34" s="48"/>
      <c r="AL34" s="48"/>
      <c r="AM34" s="48"/>
      <c r="AN34" s="48"/>
      <c r="AO34" s="48"/>
      <c r="AP34" s="48"/>
      <c r="AQ34" s="48"/>
      <c r="AR34" s="48"/>
    </row>
    <row r="35" spans="1:59" ht="12" customHeight="1" x14ac:dyDescent="0.25">
      <c r="A35" s="192" t="str">
        <f>Labels!B159</f>
        <v>Bemerkungen</v>
      </c>
      <c r="B35" s="493"/>
      <c r="C35" s="494"/>
      <c r="D35" s="494"/>
      <c r="E35" s="494"/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4"/>
      <c r="V35" s="494"/>
      <c r="W35" s="494"/>
      <c r="X35" s="494"/>
      <c r="Y35" s="494"/>
      <c r="Z35" s="494"/>
      <c r="AA35" s="494"/>
      <c r="AB35" s="494"/>
      <c r="AC35" s="494"/>
      <c r="AD35" s="494"/>
      <c r="AE35" s="494"/>
      <c r="AF35" s="495"/>
      <c r="AG35" s="86">
        <f>SUM(AG13+AG19)</f>
        <v>0</v>
      </c>
      <c r="AH35" s="12" t="s">
        <v>412</v>
      </c>
      <c r="AI35" s="39"/>
      <c r="AJ35" s="39"/>
      <c r="AK35" s="39"/>
      <c r="AL35" s="39"/>
      <c r="AM35" s="39"/>
      <c r="AN35" s="39"/>
      <c r="AO35" s="39"/>
      <c r="AP35" s="39"/>
      <c r="AQ35" s="39"/>
      <c r="AR35" s="39"/>
    </row>
    <row r="36" spans="1:59" ht="12" customHeight="1" x14ac:dyDescent="0.25">
      <c r="A36" s="193"/>
      <c r="B36" s="496"/>
      <c r="C36" s="497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7"/>
      <c r="T36" s="497"/>
      <c r="U36" s="497"/>
      <c r="V36" s="497"/>
      <c r="W36" s="497"/>
      <c r="X36" s="497"/>
      <c r="Y36" s="497"/>
      <c r="Z36" s="497"/>
      <c r="AA36" s="497"/>
      <c r="AB36" s="497"/>
      <c r="AC36" s="497"/>
      <c r="AD36" s="497"/>
      <c r="AE36" s="497"/>
      <c r="AF36" s="498"/>
      <c r="AG36" s="86">
        <f>SUM(AG13:AG27)</f>
        <v>0</v>
      </c>
      <c r="AH36" s="12" t="s">
        <v>413</v>
      </c>
      <c r="AI36" s="452" t="s">
        <v>419</v>
      </c>
      <c r="AJ36" s="162"/>
      <c r="AK36" s="454" t="s">
        <v>423</v>
      </c>
      <c r="AL36" s="162"/>
      <c r="AM36" s="162"/>
      <c r="AN36" s="162"/>
      <c r="AO36" s="162"/>
      <c r="AP36" s="445"/>
      <c r="AQ36" s="453" t="s">
        <v>422</v>
      </c>
      <c r="AR36" s="39"/>
    </row>
    <row r="37" spans="1:59" ht="12" customHeight="1" x14ac:dyDescent="0.25">
      <c r="A37" s="193"/>
      <c r="B37" s="541"/>
      <c r="C37" s="542"/>
      <c r="D37" s="542"/>
      <c r="E37" s="542"/>
      <c r="F37" s="542"/>
      <c r="G37" s="542"/>
      <c r="H37" s="542"/>
      <c r="I37" s="542"/>
      <c r="J37" s="542"/>
      <c r="K37" s="542"/>
      <c r="L37" s="542"/>
      <c r="M37" s="542"/>
      <c r="N37" s="542"/>
      <c r="O37" s="542"/>
      <c r="P37" s="542"/>
      <c r="Q37" s="542"/>
      <c r="R37" s="542"/>
      <c r="S37" s="542"/>
      <c r="T37" s="542"/>
      <c r="U37" s="542"/>
      <c r="V37" s="542"/>
      <c r="W37" s="542"/>
      <c r="X37" s="542"/>
      <c r="Y37" s="542"/>
      <c r="Z37" s="542"/>
      <c r="AA37" s="542"/>
      <c r="AB37" s="542"/>
      <c r="AC37" s="542"/>
      <c r="AD37" s="542"/>
      <c r="AE37" s="542"/>
      <c r="AF37" s="543"/>
      <c r="AG37" s="86">
        <f>AG12</f>
        <v>184</v>
      </c>
      <c r="AH37" s="62"/>
      <c r="AI37" s="452" t="s">
        <v>420</v>
      </c>
      <c r="AJ37" s="162"/>
      <c r="AK37" s="454" t="s">
        <v>396</v>
      </c>
      <c r="AL37" s="162"/>
      <c r="AM37" s="162"/>
      <c r="AN37" s="162"/>
      <c r="AO37" s="162"/>
      <c r="AP37" s="445"/>
      <c r="AQ37" s="453" t="s">
        <v>402</v>
      </c>
      <c r="AR37" s="39"/>
      <c r="AX37" s="22" t="s">
        <v>187</v>
      </c>
    </row>
    <row r="38" spans="1:59" ht="12" customHeight="1" x14ac:dyDescent="0.25">
      <c r="A38" s="226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208"/>
      <c r="AG38" s="160">
        <f>SUM(AG36-AG12)</f>
        <v>-184</v>
      </c>
      <c r="AR38" s="39"/>
    </row>
    <row r="39" spans="1:59" ht="15" customHeight="1" x14ac:dyDescent="0.25">
      <c r="A39" s="544" t="str">
        <f>Labels!B103</f>
        <v>Zusammenstellung</v>
      </c>
      <c r="B39" s="545"/>
      <c r="C39" s="545"/>
      <c r="D39" s="545"/>
      <c r="E39" s="545"/>
      <c r="F39" s="546"/>
      <c r="G39" s="547" t="str">
        <f>Labels!B77</f>
        <v>Jan</v>
      </c>
      <c r="H39" s="548"/>
      <c r="I39" s="531" t="str">
        <f>Labels!B78</f>
        <v>Feb</v>
      </c>
      <c r="J39" s="531"/>
      <c r="K39" s="531" t="str">
        <f>Labels!B79</f>
        <v>Mrz</v>
      </c>
      <c r="L39" s="531"/>
      <c r="M39" s="531" t="str">
        <f>Labels!B80</f>
        <v>Apr</v>
      </c>
      <c r="N39" s="531"/>
      <c r="O39" s="531" t="str">
        <f>Labels!B81</f>
        <v>Mai</v>
      </c>
      <c r="P39" s="531"/>
      <c r="Q39" s="531" t="str">
        <f>Labels!B82</f>
        <v>Jun</v>
      </c>
      <c r="R39" s="531"/>
      <c r="S39" s="531" t="str">
        <f>Labels!B83</f>
        <v>Jul</v>
      </c>
      <c r="T39" s="531"/>
      <c r="U39" s="531" t="str">
        <f>Labels!B84</f>
        <v>Aug</v>
      </c>
      <c r="V39" s="531"/>
      <c r="W39" s="531" t="str">
        <f>Labels!B85</f>
        <v>Sep</v>
      </c>
      <c r="X39" s="531"/>
      <c r="Y39" s="531" t="str">
        <f>Labels!B86</f>
        <v>Okt</v>
      </c>
      <c r="Z39" s="531"/>
      <c r="AA39" s="531" t="str">
        <f>Labels!B87</f>
        <v>Nov</v>
      </c>
      <c r="AB39" s="531"/>
      <c r="AC39" s="531" t="str">
        <f>Labels!B88</f>
        <v>Dez</v>
      </c>
      <c r="AD39" s="531"/>
      <c r="AE39" s="532" t="str">
        <f>Labels!B101</f>
        <v>Jahr</v>
      </c>
      <c r="AF39" s="533"/>
      <c r="AG39" s="139"/>
      <c r="AR39" s="39"/>
      <c r="AY39" s="392" t="str">
        <f>"Das Vorjahresguthaben beträgt noch "&amp;TEXT(W60,"0.0000")&amp;" Std."</f>
        <v>Das Vorjahresguthaben beträgt noch 0.0000 Std.</v>
      </c>
    </row>
    <row r="40" spans="1:59" ht="12" customHeight="1" x14ac:dyDescent="0.2">
      <c r="A40" s="534" t="str">
        <f>Labels!B20</f>
        <v>Anstellung %</v>
      </c>
      <c r="B40" s="535"/>
      <c r="C40" s="535"/>
      <c r="D40" s="535"/>
      <c r="E40" s="535"/>
      <c r="F40" s="536"/>
      <c r="G40" s="537">
        <f>IF($B$4=0,0,$B$4)</f>
        <v>100</v>
      </c>
      <c r="H40" s="538"/>
      <c r="I40" s="539">
        <f>IF($B$70=0,0,$B$70)</f>
        <v>100</v>
      </c>
      <c r="J40" s="540"/>
      <c r="K40" s="539">
        <f>IF($B$133=0,0,$B$133)</f>
        <v>100</v>
      </c>
      <c r="L40" s="540"/>
      <c r="M40" s="539">
        <f>IF($B$196=0,0,$B$196)</f>
        <v>100</v>
      </c>
      <c r="N40" s="540"/>
      <c r="O40" s="539">
        <f>IF($B$259=0,0,$B$259)</f>
        <v>100</v>
      </c>
      <c r="P40" s="540"/>
      <c r="Q40" s="539">
        <f>IF($B$322=0,0,$B$322)</f>
        <v>100</v>
      </c>
      <c r="R40" s="540"/>
      <c r="S40" s="539">
        <f>IF($B$385=0,0,$B$385)</f>
        <v>100</v>
      </c>
      <c r="T40" s="540"/>
      <c r="U40" s="539">
        <f>IF($B$448=0,0,$B$448)</f>
        <v>100</v>
      </c>
      <c r="V40" s="540"/>
      <c r="W40" s="539">
        <f>IF($B$511=0,0,$B$511)</f>
        <v>100</v>
      </c>
      <c r="X40" s="540"/>
      <c r="Y40" s="539">
        <f>IF($B$574=0,0,$B$574)</f>
        <v>100</v>
      </c>
      <c r="Z40" s="540"/>
      <c r="AA40" s="539">
        <f>IF($B$637=0,0,$B$637)</f>
        <v>100</v>
      </c>
      <c r="AB40" s="540"/>
      <c r="AC40" s="539">
        <f>IF($B$700=0,0,$B$700)</f>
        <v>100</v>
      </c>
      <c r="AD40" s="540"/>
      <c r="AE40" s="559"/>
      <c r="AF40" s="560"/>
      <c r="AG40" s="139"/>
      <c r="AR40" s="39"/>
      <c r="AY40" s="421" t="s">
        <v>34</v>
      </c>
    </row>
    <row r="41" spans="1:59" ht="12" customHeight="1" x14ac:dyDescent="0.2">
      <c r="A41" s="561" t="str">
        <f>Labels!B104</f>
        <v>Sollstunden gemäss GAV</v>
      </c>
      <c r="B41" s="562"/>
      <c r="C41" s="562"/>
      <c r="D41" s="562"/>
      <c r="E41" s="562"/>
      <c r="F41" s="563"/>
      <c r="G41" s="564">
        <f>IF($AG$37=0,0,$AG$37)</f>
        <v>184</v>
      </c>
      <c r="H41" s="565"/>
      <c r="I41" s="557">
        <f>IF($AG$100=0,0,$AG$100)</f>
        <v>160</v>
      </c>
      <c r="J41" s="558"/>
      <c r="K41" s="557">
        <f>IF($AG$138=0,0,$AG$138)</f>
        <v>176</v>
      </c>
      <c r="L41" s="558"/>
      <c r="M41" s="557">
        <f>IF($AG$226=0,0,$AG$226)</f>
        <v>176</v>
      </c>
      <c r="N41" s="558"/>
      <c r="O41" s="557">
        <f>IF($AG$289=0,0,$AG$289)</f>
        <v>168</v>
      </c>
      <c r="P41" s="558"/>
      <c r="Q41" s="557">
        <f>IF($AG$352=0,0,$AG$352)</f>
        <v>176</v>
      </c>
      <c r="R41" s="558"/>
      <c r="S41" s="557">
        <f>IF($AG$415=0,0,$AG$415)</f>
        <v>184</v>
      </c>
      <c r="T41" s="558"/>
      <c r="U41" s="557">
        <f>IF($AG$478=0,0,$AG$478)</f>
        <v>168</v>
      </c>
      <c r="V41" s="558"/>
      <c r="W41" s="557">
        <f>IF($AG$541=0,0,$AG$541)</f>
        <v>176</v>
      </c>
      <c r="X41" s="558"/>
      <c r="Y41" s="557">
        <f>IF($AG$604=0,0,$AG$604)</f>
        <v>176</v>
      </c>
      <c r="Z41" s="558"/>
      <c r="AA41" s="557">
        <f>IF($AG$667=0,0,$AG$667)</f>
        <v>168</v>
      </c>
      <c r="AB41" s="558"/>
      <c r="AC41" s="557">
        <f>IF($AG$730=0,0,$AG$730)</f>
        <v>184</v>
      </c>
      <c r="AD41" s="558"/>
      <c r="AE41" s="549">
        <f>SUM(G41:AD41)</f>
        <v>2096</v>
      </c>
      <c r="AF41" s="550"/>
      <c r="AG41" s="139"/>
      <c r="AR41" s="39"/>
    </row>
    <row r="42" spans="1:59" ht="12" customHeight="1" x14ac:dyDescent="0.2">
      <c r="A42" s="163" t="str">
        <f>Labels!B105</f>
        <v>Produktive Stunden</v>
      </c>
      <c r="B42" s="551" t="str">
        <f>Labels!B106</f>
        <v>06.00 - 20.00 Uhr</v>
      </c>
      <c r="C42" s="551"/>
      <c r="D42" s="551"/>
      <c r="E42" s="551"/>
      <c r="F42" s="552"/>
      <c r="G42" s="553">
        <f>IF($AG$32=0,0,$AG$32)</f>
        <v>0</v>
      </c>
      <c r="H42" s="554"/>
      <c r="I42" s="555">
        <f>IF($AG$95=0,0,$AG$95)</f>
        <v>0</v>
      </c>
      <c r="J42" s="556"/>
      <c r="K42" s="555">
        <f>IF($AG$158=0,0,$AG$158)</f>
        <v>0</v>
      </c>
      <c r="L42" s="556"/>
      <c r="M42" s="555">
        <f>IF($AG$221=0,0,$AG$221)</f>
        <v>0</v>
      </c>
      <c r="N42" s="556"/>
      <c r="O42" s="555">
        <f>IF($AG$284=0,0,$AG$284)</f>
        <v>0</v>
      </c>
      <c r="P42" s="556"/>
      <c r="Q42" s="555">
        <f>IF($AG$347=0,0,$AG$347)</f>
        <v>0</v>
      </c>
      <c r="R42" s="556"/>
      <c r="S42" s="555">
        <f>IF($AG$410=0,0,$AG$410)</f>
        <v>0</v>
      </c>
      <c r="T42" s="556"/>
      <c r="U42" s="555">
        <f>IF($AG$473=0,0,$AG$473)</f>
        <v>0</v>
      </c>
      <c r="V42" s="556"/>
      <c r="W42" s="555">
        <f>IF($AG$536=0,0,$AG$536)</f>
        <v>0</v>
      </c>
      <c r="X42" s="556"/>
      <c r="Y42" s="555">
        <f>IF($AG$599=0,0,$AG$599)</f>
        <v>0</v>
      </c>
      <c r="Z42" s="556"/>
      <c r="AA42" s="555">
        <f>IF($AG$662=0,0,$AG$662)</f>
        <v>0</v>
      </c>
      <c r="AB42" s="556"/>
      <c r="AC42" s="555">
        <f>IF($AG$725=0,0,$AG$725)</f>
        <v>0</v>
      </c>
      <c r="AD42" s="556"/>
      <c r="AE42" s="570">
        <f>SUM(G42:AD42)</f>
        <v>0</v>
      </c>
      <c r="AF42" s="571"/>
      <c r="AG42" s="139"/>
      <c r="AR42" s="39"/>
    </row>
    <row r="43" spans="1:59" ht="12" customHeight="1" x14ac:dyDescent="0.2">
      <c r="A43" s="164"/>
      <c r="B43" s="572" t="str">
        <f>Labels!B107</f>
        <v>Nacht-, Sonn-, Feiertagsarbeit</v>
      </c>
      <c r="C43" s="572"/>
      <c r="D43" s="572"/>
      <c r="E43" s="572"/>
      <c r="F43" s="573"/>
      <c r="G43" s="574">
        <f>IF($AG$33=0,0,$AG$33)</f>
        <v>0</v>
      </c>
      <c r="H43" s="575"/>
      <c r="I43" s="566">
        <f>IF($AG$96=0,0,$AG$96)</f>
        <v>0</v>
      </c>
      <c r="J43" s="567"/>
      <c r="K43" s="566">
        <f>IF($AG$159=0,0,$AG$159)</f>
        <v>0</v>
      </c>
      <c r="L43" s="567"/>
      <c r="M43" s="566">
        <f>IF($AG$222=0,0,$AG$222)</f>
        <v>0</v>
      </c>
      <c r="N43" s="567"/>
      <c r="O43" s="566">
        <f>IF($AG$285=0,0,$AG$285)</f>
        <v>0</v>
      </c>
      <c r="P43" s="567"/>
      <c r="Q43" s="566">
        <f>IF($AG$348=0,0,$AG$348)</f>
        <v>0</v>
      </c>
      <c r="R43" s="567"/>
      <c r="S43" s="566">
        <f>IF($AG$411=0,0,$AG$411)</f>
        <v>0</v>
      </c>
      <c r="T43" s="567"/>
      <c r="U43" s="566">
        <f>IF($AG$474=0,0,$AG$474)</f>
        <v>0</v>
      </c>
      <c r="V43" s="567"/>
      <c r="W43" s="566">
        <f>IF($AG$537=0,0,$AG$537)</f>
        <v>0</v>
      </c>
      <c r="X43" s="567"/>
      <c r="Y43" s="566">
        <f>IF($AG$600=0,0,$AG$600)</f>
        <v>0</v>
      </c>
      <c r="Z43" s="567"/>
      <c r="AA43" s="566">
        <f>IF($AG$663=0,0,$AG$663)</f>
        <v>0</v>
      </c>
      <c r="AB43" s="567"/>
      <c r="AC43" s="566">
        <f>IF($AG$726=0,0,$AG$726)</f>
        <v>0</v>
      </c>
      <c r="AD43" s="567"/>
      <c r="AE43" s="568">
        <f>SUM(G43:AD43)</f>
        <v>0</v>
      </c>
      <c r="AF43" s="569"/>
      <c r="AG43" s="139"/>
      <c r="AK43" s="64"/>
      <c r="AR43" s="39"/>
    </row>
    <row r="44" spans="1:59" ht="12" customHeight="1" x14ac:dyDescent="0.2">
      <c r="A44" s="163" t="str">
        <f>Labels!B108</f>
        <v>Zeitzuschläge</v>
      </c>
      <c r="B44" s="551" t="str">
        <f>Labels!B109</f>
        <v>aus Wochentotal</v>
      </c>
      <c r="C44" s="551"/>
      <c r="D44" s="551"/>
      <c r="E44" s="551"/>
      <c r="F44" s="552"/>
      <c r="G44" s="553">
        <f>IF($AG$25=0,0,$AG$25)</f>
        <v>0</v>
      </c>
      <c r="H44" s="554"/>
      <c r="I44" s="555">
        <f>IF($AG$88=0,0,$AG$88)</f>
        <v>0</v>
      </c>
      <c r="J44" s="556"/>
      <c r="K44" s="555">
        <f>IF($AG$151=0,0,$AG$151)</f>
        <v>0</v>
      </c>
      <c r="L44" s="556"/>
      <c r="M44" s="555">
        <f>IF($AG$214=0,0,$AG$214)</f>
        <v>0</v>
      </c>
      <c r="N44" s="556"/>
      <c r="O44" s="555">
        <f>IF($AG$277=0,0,$AG$277)</f>
        <v>0</v>
      </c>
      <c r="P44" s="556"/>
      <c r="Q44" s="555">
        <f>IF($AG$340=0,0,$AG$340)</f>
        <v>0</v>
      </c>
      <c r="R44" s="556"/>
      <c r="S44" s="555">
        <f>IF($AG$403=0,0,$AG$403)</f>
        <v>0</v>
      </c>
      <c r="T44" s="556"/>
      <c r="U44" s="555">
        <f>IF($AG$466=0,0,$AG$466)</f>
        <v>0</v>
      </c>
      <c r="V44" s="556"/>
      <c r="W44" s="555">
        <f>IF($AG$529=0,0,$AG$529)</f>
        <v>0</v>
      </c>
      <c r="X44" s="556"/>
      <c r="Y44" s="555">
        <f>IF($AG$592=0,0,$AG$592)</f>
        <v>0</v>
      </c>
      <c r="Z44" s="556"/>
      <c r="AA44" s="555">
        <f>IF($AG$655=0,0,$AG$655)</f>
        <v>0</v>
      </c>
      <c r="AB44" s="556"/>
      <c r="AC44" s="555">
        <f>IF($AG$718=0,0,$AG$718)</f>
        <v>0</v>
      </c>
      <c r="AD44" s="556"/>
      <c r="AE44" s="570">
        <f>SUM(G44:AD44)</f>
        <v>0</v>
      </c>
      <c r="AF44" s="571"/>
      <c r="AG44" s="139"/>
      <c r="AJ44" s="2"/>
      <c r="AK44" s="2"/>
    </row>
    <row r="45" spans="1:59" ht="12" customHeight="1" x14ac:dyDescent="0.2">
      <c r="A45" s="164"/>
      <c r="B45" s="572" t="str">
        <f>Labels!B110</f>
        <v>aus Nacht-, Sonn-, Feiertagsarbeiten</v>
      </c>
      <c r="C45" s="572"/>
      <c r="D45" s="572"/>
      <c r="E45" s="572"/>
      <c r="F45" s="573"/>
      <c r="G45" s="574">
        <f>IF($AJ$20=0,0,$AJ$20)</f>
        <v>0</v>
      </c>
      <c r="H45" s="575"/>
      <c r="I45" s="566">
        <f>IF($AK$20=0,0,$AK$20)</f>
        <v>0</v>
      </c>
      <c r="J45" s="567"/>
      <c r="K45" s="566">
        <f>IF($AL$20=0,0,$AL$20)</f>
        <v>0</v>
      </c>
      <c r="L45" s="567"/>
      <c r="M45" s="566">
        <f>IF($AM$20=0,0,$AM$20)</f>
        <v>0</v>
      </c>
      <c r="N45" s="567"/>
      <c r="O45" s="566">
        <f>IF($AN$20=0,0,$AN$20)</f>
        <v>0</v>
      </c>
      <c r="P45" s="567"/>
      <c r="Q45" s="566">
        <f>IF($AO$20=0,0,$AO$20)</f>
        <v>0</v>
      </c>
      <c r="R45" s="567"/>
      <c r="S45" s="566">
        <f>IF($AP$20=0,0,$AP$20)</f>
        <v>0</v>
      </c>
      <c r="T45" s="567"/>
      <c r="U45" s="566">
        <f>IF($AQ$20=0,0,$AQ$20)</f>
        <v>0</v>
      </c>
      <c r="V45" s="567"/>
      <c r="W45" s="566">
        <f>IF($AR$20=0,0,$AR$20)</f>
        <v>0</v>
      </c>
      <c r="X45" s="567"/>
      <c r="Y45" s="566">
        <f>IF($AS$20=0,0,$AS$20)</f>
        <v>0</v>
      </c>
      <c r="Z45" s="567"/>
      <c r="AA45" s="566">
        <f>IF($AT$20=0,0,$AT$20)</f>
        <v>0</v>
      </c>
      <c r="AB45" s="567"/>
      <c r="AC45" s="566">
        <f>IF($AU$20=0,0,$AU$20)</f>
        <v>0</v>
      </c>
      <c r="AD45" s="567"/>
      <c r="AE45" s="568">
        <f>SUM(G45:AD45)</f>
        <v>0</v>
      </c>
      <c r="AF45" s="569"/>
      <c r="AG45" s="139"/>
      <c r="AK45" s="64"/>
    </row>
    <row r="46" spans="1:59" ht="12" customHeight="1" x14ac:dyDescent="0.2">
      <c r="A46" s="576" t="str">
        <f>Labels!B111</f>
        <v>Unproduktive Stunden</v>
      </c>
      <c r="B46" s="577"/>
      <c r="C46" s="577"/>
      <c r="D46" s="577"/>
      <c r="E46" s="577"/>
      <c r="F46" s="578"/>
      <c r="G46" s="579"/>
      <c r="H46" s="580"/>
      <c r="I46" s="581"/>
      <c r="J46" s="582"/>
      <c r="K46" s="581"/>
      <c r="L46" s="582"/>
      <c r="M46" s="581"/>
      <c r="N46" s="582"/>
      <c r="O46" s="581"/>
      <c r="P46" s="582"/>
      <c r="Q46" s="581"/>
      <c r="R46" s="582"/>
      <c r="S46" s="581"/>
      <c r="T46" s="582"/>
      <c r="U46" s="581"/>
      <c r="V46" s="582"/>
      <c r="W46" s="581"/>
      <c r="X46" s="582"/>
      <c r="Y46" s="581"/>
      <c r="Z46" s="582"/>
      <c r="AA46" s="581"/>
      <c r="AB46" s="582"/>
      <c r="AC46" s="581"/>
      <c r="AD46" s="582"/>
      <c r="AE46" s="593"/>
      <c r="AF46" s="594"/>
      <c r="AG46" s="139"/>
      <c r="AJ46" s="2"/>
      <c r="AK46" s="2"/>
    </row>
    <row r="47" spans="1:59" ht="12" customHeight="1" x14ac:dyDescent="0.2">
      <c r="A47" s="595" t="str">
        <f>Labels!B112</f>
        <v xml:space="preserve">   Absenzen, Kurzabsenzen Art. 11 GAV</v>
      </c>
      <c r="B47" s="596"/>
      <c r="C47" s="596"/>
      <c r="D47" s="596"/>
      <c r="E47" s="596"/>
      <c r="F47" s="165" t="str">
        <f>Labels!B113</f>
        <v>a</v>
      </c>
      <c r="G47" s="597">
        <f>IF($AJ$3=0,0,$AJ$3)</f>
        <v>0</v>
      </c>
      <c r="H47" s="598"/>
      <c r="I47" s="591">
        <f>IF($AK$3=0,0,$AK$3)</f>
        <v>0</v>
      </c>
      <c r="J47" s="592"/>
      <c r="K47" s="591">
        <f>IF($AL$3=0,0,$AL$3)</f>
        <v>0</v>
      </c>
      <c r="L47" s="592"/>
      <c r="M47" s="591">
        <f>IF($AM$3=0,0,$AM$3)</f>
        <v>0</v>
      </c>
      <c r="N47" s="592"/>
      <c r="O47" s="591">
        <f>IF($AN$3=0,0,$AN$3)</f>
        <v>0</v>
      </c>
      <c r="P47" s="592"/>
      <c r="Q47" s="591">
        <f>IF($AO$3=0,0,$AO$3)</f>
        <v>0</v>
      </c>
      <c r="R47" s="592"/>
      <c r="S47" s="591">
        <f>IF($AP$3=0,0,$AP$3)</f>
        <v>0</v>
      </c>
      <c r="T47" s="592"/>
      <c r="U47" s="591">
        <f>IF($AQ$3=0,0,$AQ$3)</f>
        <v>0</v>
      </c>
      <c r="V47" s="592"/>
      <c r="W47" s="591">
        <f>IF($AR$3=0,0,$AR$3)</f>
        <v>0</v>
      </c>
      <c r="X47" s="592"/>
      <c r="Y47" s="591">
        <f>IF($AS$3=0,0,$AS$3)</f>
        <v>0</v>
      </c>
      <c r="Z47" s="592"/>
      <c r="AA47" s="591">
        <f>IF(AT$3=0,0,$AT$3)</f>
        <v>0</v>
      </c>
      <c r="AB47" s="592"/>
      <c r="AC47" s="591">
        <f>IF($AU$3=0,0,$AU$3)</f>
        <v>0</v>
      </c>
      <c r="AD47" s="592"/>
      <c r="AE47" s="583">
        <f>IF($AV$3=0,0,$AV$3)</f>
        <v>0</v>
      </c>
      <c r="AF47" s="584"/>
      <c r="AG47" s="139"/>
      <c r="AK47" s="64"/>
    </row>
    <row r="48" spans="1:59" ht="12" customHeight="1" x14ac:dyDescent="0.2">
      <c r="A48" s="585" t="str">
        <f>Labels!B114</f>
        <v xml:space="preserve">   Ferien Art. 12.1 GAV</v>
      </c>
      <c r="B48" s="586"/>
      <c r="C48" s="586"/>
      <c r="D48" s="586"/>
      <c r="E48" s="586"/>
      <c r="F48" s="166" t="str">
        <f>Labels!B115</f>
        <v>f</v>
      </c>
      <c r="G48" s="587">
        <f>IF($AJ$4=0,0,$AJ$4)</f>
        <v>0</v>
      </c>
      <c r="H48" s="588"/>
      <c r="I48" s="589">
        <f>IF($AK$4=0,0,$AK$4)</f>
        <v>0</v>
      </c>
      <c r="J48" s="590"/>
      <c r="K48" s="589">
        <f>IF($AL$4=0,0,$AL$4)</f>
        <v>0</v>
      </c>
      <c r="L48" s="590"/>
      <c r="M48" s="589">
        <f>IF($AM$4=0,0,$AM$4)</f>
        <v>0</v>
      </c>
      <c r="N48" s="590"/>
      <c r="O48" s="589">
        <f>IF($AN$4=0,0,$AN$4)</f>
        <v>0</v>
      </c>
      <c r="P48" s="590"/>
      <c r="Q48" s="589">
        <f>IF($AO$4=0,0,$AO$4)</f>
        <v>0</v>
      </c>
      <c r="R48" s="590"/>
      <c r="S48" s="589">
        <f>IF($AP$4=0,0,$AP$4)</f>
        <v>0</v>
      </c>
      <c r="T48" s="590"/>
      <c r="U48" s="589">
        <f>IF($AQ$4=0,0,$AQ$4)</f>
        <v>0</v>
      </c>
      <c r="V48" s="590"/>
      <c r="W48" s="589">
        <f>IF($AR$4=0,0,$AR$4)</f>
        <v>0</v>
      </c>
      <c r="X48" s="590"/>
      <c r="Y48" s="589">
        <f>IF($AS$4=0,0,$AS$4)</f>
        <v>0</v>
      </c>
      <c r="Z48" s="590"/>
      <c r="AA48" s="589">
        <f>IF($AT$4=0,0,$AT$4)</f>
        <v>0</v>
      </c>
      <c r="AB48" s="590"/>
      <c r="AC48" s="589">
        <f>IF($AU$4=0,0,$AU$4)</f>
        <v>0</v>
      </c>
      <c r="AD48" s="590"/>
      <c r="AE48" s="599">
        <f>IF($AV$4=0,0,$AV$4)</f>
        <v>0</v>
      </c>
      <c r="AF48" s="600"/>
      <c r="AG48" s="139"/>
      <c r="AJ48" s="2"/>
      <c r="AK48" s="2"/>
    </row>
    <row r="49" spans="1:37" ht="12" customHeight="1" x14ac:dyDescent="0.2">
      <c r="A49" s="601" t="str">
        <f>Labels!B116</f>
        <v xml:space="preserve">   Feiertage Art. 12.2 GAV</v>
      </c>
      <c r="B49" s="602"/>
      <c r="C49" s="603" t="str">
        <f>IF($AJ$17="","",$AJ$17)</f>
        <v/>
      </c>
      <c r="D49" s="603"/>
      <c r="E49" s="603"/>
      <c r="F49" s="167" t="str">
        <f>Labels!B118</f>
        <v>ft</v>
      </c>
      <c r="G49" s="587">
        <f>IF($AJ$15=0,0,$AJ$15)</f>
        <v>0</v>
      </c>
      <c r="H49" s="588"/>
      <c r="I49" s="589">
        <f>IF($AK$15=0,0,$AK$15)</f>
        <v>0</v>
      </c>
      <c r="J49" s="590"/>
      <c r="K49" s="589">
        <f>IF($AL$15=0,0,$AL$15)</f>
        <v>0</v>
      </c>
      <c r="L49" s="590"/>
      <c r="M49" s="589">
        <f>IF($AM$15=0,0,$AM$15)</f>
        <v>0</v>
      </c>
      <c r="N49" s="590"/>
      <c r="O49" s="589">
        <f>IF($AN$15=0,0,$AN$15)</f>
        <v>0</v>
      </c>
      <c r="P49" s="590"/>
      <c r="Q49" s="589">
        <f>IF($AO$15=0,0,$AO$15)</f>
        <v>0</v>
      </c>
      <c r="R49" s="590"/>
      <c r="S49" s="589">
        <f>IF($AP$15=0,0,$AP$15)</f>
        <v>0</v>
      </c>
      <c r="T49" s="590"/>
      <c r="U49" s="589">
        <f>IF($AQ$15=0,0,$AQ$15)</f>
        <v>0</v>
      </c>
      <c r="V49" s="590"/>
      <c r="W49" s="589">
        <f>IF($AR$15=0,0,$AR$15)</f>
        <v>0</v>
      </c>
      <c r="X49" s="590"/>
      <c r="Y49" s="589">
        <f>IF($AS$15=0,0,$AS$15)</f>
        <v>0</v>
      </c>
      <c r="Z49" s="590"/>
      <c r="AA49" s="589">
        <f>IF($AT$15=0,0,$AT$15)</f>
        <v>0</v>
      </c>
      <c r="AB49" s="590"/>
      <c r="AC49" s="589">
        <f>IF($AU$15=0,0,$AU$15)</f>
        <v>0</v>
      </c>
      <c r="AD49" s="590"/>
      <c r="AE49" s="599">
        <f>IF($AV$15=0,0,$AV$15)</f>
        <v>0</v>
      </c>
      <c r="AF49" s="600"/>
      <c r="AG49" s="139"/>
      <c r="AK49" s="64"/>
    </row>
    <row r="50" spans="1:37" ht="12" customHeight="1" x14ac:dyDescent="0.2">
      <c r="A50" s="601" t="str">
        <f>Labels!B119</f>
        <v xml:space="preserve">   Krankheit Art. 13 GAV</v>
      </c>
      <c r="B50" s="602"/>
      <c r="C50" s="602"/>
      <c r="D50" s="602"/>
      <c r="E50" s="602"/>
      <c r="F50" s="167" t="str">
        <f>Labels!B120</f>
        <v>k</v>
      </c>
      <c r="G50" s="587">
        <f>IF($AJ$5=0,0,$AJ$5)</f>
        <v>0</v>
      </c>
      <c r="H50" s="588"/>
      <c r="I50" s="589">
        <f>IF($AK$5=0,0,$AK$5)</f>
        <v>0</v>
      </c>
      <c r="J50" s="590"/>
      <c r="K50" s="589">
        <f>IF($AL$5=0,0,$AL$5)</f>
        <v>0</v>
      </c>
      <c r="L50" s="590"/>
      <c r="M50" s="589">
        <f>IF($AM$5=0,0,$AM$5)</f>
        <v>0</v>
      </c>
      <c r="N50" s="590"/>
      <c r="O50" s="589">
        <f>IF($AN$5=0,0,$AN$5)</f>
        <v>0</v>
      </c>
      <c r="P50" s="590"/>
      <c r="Q50" s="589">
        <f>IF($AO$5=0,0,$AO$5)</f>
        <v>0</v>
      </c>
      <c r="R50" s="590"/>
      <c r="S50" s="589">
        <f>IF($AP$5=0,0,$AP$5)</f>
        <v>0</v>
      </c>
      <c r="T50" s="590"/>
      <c r="U50" s="589">
        <f>IF($AQ$5=0,0,$AQ$5)</f>
        <v>0</v>
      </c>
      <c r="V50" s="590"/>
      <c r="W50" s="589">
        <f>IF($AR$5=0,0,$AR$5)</f>
        <v>0</v>
      </c>
      <c r="X50" s="590"/>
      <c r="Y50" s="589">
        <f>IF($AS$5=0,0,$AS$5)</f>
        <v>0</v>
      </c>
      <c r="Z50" s="590"/>
      <c r="AA50" s="589">
        <f>IF($AT$5=0,0,$AT$5)</f>
        <v>0</v>
      </c>
      <c r="AB50" s="590"/>
      <c r="AC50" s="589">
        <f>IF($AU$5=0,0,$AU$5)</f>
        <v>0</v>
      </c>
      <c r="AD50" s="590"/>
      <c r="AE50" s="599">
        <f>IF($AV$5=0,0,$AV$5)</f>
        <v>0</v>
      </c>
      <c r="AF50" s="600"/>
      <c r="AG50" s="139"/>
      <c r="AJ50" s="2"/>
      <c r="AK50" s="2"/>
    </row>
    <row r="51" spans="1:37" ht="12" customHeight="1" x14ac:dyDescent="0.2">
      <c r="A51" s="601" t="str">
        <f>Labels!B121</f>
        <v xml:space="preserve">   Unfall Art. 14 GAV</v>
      </c>
      <c r="B51" s="602"/>
      <c r="C51" s="602"/>
      <c r="D51" s="602"/>
      <c r="E51" s="602"/>
      <c r="F51" s="167" t="str">
        <f>Labels!B122</f>
        <v>u</v>
      </c>
      <c r="G51" s="587">
        <f>IF($AJ$6=0,0,$AJ$6)</f>
        <v>0</v>
      </c>
      <c r="H51" s="588"/>
      <c r="I51" s="589">
        <f>IF($AK$6=0,0,$AK$6)</f>
        <v>0</v>
      </c>
      <c r="J51" s="590"/>
      <c r="K51" s="589">
        <f>IF($AL$6=0,0,$AL$6)</f>
        <v>0</v>
      </c>
      <c r="L51" s="590"/>
      <c r="M51" s="589">
        <f>IF($AM$6=0,0,$AM$6)</f>
        <v>0</v>
      </c>
      <c r="N51" s="590"/>
      <c r="O51" s="589">
        <f>IF($AN$6=0,0,$AN$6)</f>
        <v>0</v>
      </c>
      <c r="P51" s="590"/>
      <c r="Q51" s="589">
        <f>IF($AO$6=0,0,$AO$6)</f>
        <v>0</v>
      </c>
      <c r="R51" s="590"/>
      <c r="S51" s="589">
        <f>IF($AP$6=0,0,$AP$6)</f>
        <v>0</v>
      </c>
      <c r="T51" s="590"/>
      <c r="U51" s="589">
        <f>IF($AQ$6=0,0,$AQ$6)</f>
        <v>0</v>
      </c>
      <c r="V51" s="590"/>
      <c r="W51" s="589">
        <f>IF($AR$6=0,0,$AR$6)</f>
        <v>0</v>
      </c>
      <c r="X51" s="590"/>
      <c r="Y51" s="589">
        <f>IF($AS$6=0,0,$AS$6)</f>
        <v>0</v>
      </c>
      <c r="Z51" s="590"/>
      <c r="AA51" s="589">
        <f>IF($AT$6=0,0,$AT$6)</f>
        <v>0</v>
      </c>
      <c r="AB51" s="590"/>
      <c r="AC51" s="589">
        <f>IF($AU$6=0,0,$AU$6)</f>
        <v>0</v>
      </c>
      <c r="AD51" s="590"/>
      <c r="AE51" s="599">
        <f>IF($AV$6=0,0,$AV$6)</f>
        <v>0</v>
      </c>
      <c r="AF51" s="600"/>
      <c r="AG51" s="139"/>
      <c r="AK51" s="64"/>
    </row>
    <row r="52" spans="1:37" ht="12" customHeight="1" x14ac:dyDescent="0.2">
      <c r="A52" s="601" t="str">
        <f>Labels!B123</f>
        <v xml:space="preserve">   Schwangerschaft/Mutterschaft Art. 15 GAV</v>
      </c>
      <c r="B52" s="602"/>
      <c r="C52" s="602"/>
      <c r="D52" s="602"/>
      <c r="E52" s="602"/>
      <c r="F52" s="167" t="str">
        <f>Labels!B124</f>
        <v>s</v>
      </c>
      <c r="G52" s="587">
        <f>IF($AJ$7=0,0,$AJ$7)</f>
        <v>0</v>
      </c>
      <c r="H52" s="588"/>
      <c r="I52" s="589">
        <f>IF($AK$7=0,0,$AK$7)</f>
        <v>0</v>
      </c>
      <c r="J52" s="590"/>
      <c r="K52" s="589">
        <f>IF($AL$7=0,0,$AL$7)</f>
        <v>0</v>
      </c>
      <c r="L52" s="590"/>
      <c r="M52" s="589">
        <f>IF($AM$7=0,0,$AM$7)</f>
        <v>0</v>
      </c>
      <c r="N52" s="590"/>
      <c r="O52" s="589">
        <f>IF($AN$7=0,0,$AN$7)</f>
        <v>0</v>
      </c>
      <c r="P52" s="590"/>
      <c r="Q52" s="589">
        <f>IF($AO$7=0,0,$AO$7)</f>
        <v>0</v>
      </c>
      <c r="R52" s="590"/>
      <c r="S52" s="589">
        <f>IF($AP$7=0,0,$AP$7)</f>
        <v>0</v>
      </c>
      <c r="T52" s="590"/>
      <c r="U52" s="589">
        <f>IF($AQ$7=0,0,$AQ$7)</f>
        <v>0</v>
      </c>
      <c r="V52" s="590"/>
      <c r="W52" s="589">
        <f>IF($AR$7=0,0,$AR$7)</f>
        <v>0</v>
      </c>
      <c r="X52" s="590"/>
      <c r="Y52" s="589">
        <f>IF($AS$7=0,0,$AS$7)</f>
        <v>0</v>
      </c>
      <c r="Z52" s="590"/>
      <c r="AA52" s="589">
        <f>IF($AT$7=0,0,$AT$7)</f>
        <v>0</v>
      </c>
      <c r="AB52" s="590"/>
      <c r="AC52" s="589">
        <f>IF($AU$7=0,0,$AU$7)</f>
        <v>0</v>
      </c>
      <c r="AD52" s="590"/>
      <c r="AE52" s="599">
        <f>IF($AV$7=0,0,$AV$7)</f>
        <v>0</v>
      </c>
      <c r="AF52" s="600"/>
      <c r="AG52" s="139"/>
      <c r="AJ52" s="2"/>
      <c r="AK52" s="2"/>
    </row>
    <row r="53" spans="1:37" ht="12" customHeight="1" x14ac:dyDescent="0.2">
      <c r="A53" s="601" t="str">
        <f>Labels!B125</f>
        <v xml:space="preserve">   Militär/Beförderung/Zivilschutz Art. 16 GAV</v>
      </c>
      <c r="B53" s="602"/>
      <c r="C53" s="602"/>
      <c r="D53" s="602"/>
      <c r="E53" s="602"/>
      <c r="F53" s="167" t="str">
        <f>Labels!B126</f>
        <v>m</v>
      </c>
      <c r="G53" s="587">
        <f>IF($AJ$8=0,0,$AJ$8)</f>
        <v>0</v>
      </c>
      <c r="H53" s="588"/>
      <c r="I53" s="589">
        <f>IF($AK$8=0,0,$AK$8)</f>
        <v>0</v>
      </c>
      <c r="J53" s="590"/>
      <c r="K53" s="589">
        <f>IF($AL$8=0,0,$AL$8)</f>
        <v>0</v>
      </c>
      <c r="L53" s="590"/>
      <c r="M53" s="589">
        <f>IF($AM$8=0,0,$AM$8)</f>
        <v>0</v>
      </c>
      <c r="N53" s="590"/>
      <c r="O53" s="589">
        <f>IF($AN$8=0,0,$AN$8)</f>
        <v>0</v>
      </c>
      <c r="P53" s="590"/>
      <c r="Q53" s="589">
        <f>IF($AO$8=0,0,$AO$8)</f>
        <v>0</v>
      </c>
      <c r="R53" s="590"/>
      <c r="S53" s="589">
        <f>IF($AP$8=0,0,$AP$8)</f>
        <v>0</v>
      </c>
      <c r="T53" s="590"/>
      <c r="U53" s="589">
        <f>IF($AQ$8=0,0,$AQ$8)</f>
        <v>0</v>
      </c>
      <c r="V53" s="590"/>
      <c r="W53" s="589">
        <f>IF($AR$8=0,0,$AR$8)</f>
        <v>0</v>
      </c>
      <c r="X53" s="590"/>
      <c r="Y53" s="589">
        <f>IF($AS$8=0,0,$AS$8)</f>
        <v>0</v>
      </c>
      <c r="Z53" s="590"/>
      <c r="AA53" s="589">
        <f>IF($AT$8=0,0,$AT$8)</f>
        <v>0</v>
      </c>
      <c r="AB53" s="590"/>
      <c r="AC53" s="589">
        <f>IF($AU$8=0,0,$AU$8)</f>
        <v>0</v>
      </c>
      <c r="AD53" s="590"/>
      <c r="AE53" s="599">
        <f>IF($AV$8=0,0,$AV$8)</f>
        <v>0</v>
      </c>
      <c r="AF53" s="600"/>
      <c r="AG53" s="139"/>
      <c r="AK53" s="64"/>
    </row>
    <row r="54" spans="1:37" ht="12" customHeight="1" x14ac:dyDescent="0.2">
      <c r="A54" s="601" t="str">
        <f>Labels!B127</f>
        <v xml:space="preserve">   Kurzarbeit und Schlechtwetterausfälle</v>
      </c>
      <c r="B54" s="602"/>
      <c r="C54" s="602"/>
      <c r="D54" s="602"/>
      <c r="E54" s="602"/>
      <c r="F54" s="167" t="str">
        <f>Labels!B128</f>
        <v>ka</v>
      </c>
      <c r="G54" s="587">
        <f>IF($AJ$11=0,0,$AJ$11)</f>
        <v>0</v>
      </c>
      <c r="H54" s="588"/>
      <c r="I54" s="589">
        <f>IF($AK$11=0,0,$AK$11)</f>
        <v>0</v>
      </c>
      <c r="J54" s="590"/>
      <c r="K54" s="589">
        <f>IF($AL$11=0,0,$AL$11)</f>
        <v>0</v>
      </c>
      <c r="L54" s="590"/>
      <c r="M54" s="589">
        <f>IF($AM$11=0,0,$AM$11)</f>
        <v>0</v>
      </c>
      <c r="N54" s="590"/>
      <c r="O54" s="589">
        <f>IF($AN$11=0,0,$AN$11)</f>
        <v>0</v>
      </c>
      <c r="P54" s="590"/>
      <c r="Q54" s="589">
        <f>IF($AO$11=0,0,$AO$11)</f>
        <v>0</v>
      </c>
      <c r="R54" s="590"/>
      <c r="S54" s="589">
        <f>IF($AP$11=0,0,$AP$11)</f>
        <v>0</v>
      </c>
      <c r="T54" s="590"/>
      <c r="U54" s="589">
        <f>IF($AQ$11=0,0,$AQ$11)</f>
        <v>0</v>
      </c>
      <c r="V54" s="590"/>
      <c r="W54" s="589">
        <f>IF($AR$11=0,0,$AR$11)</f>
        <v>0</v>
      </c>
      <c r="X54" s="590"/>
      <c r="Y54" s="589">
        <f>IF($AS$11=0,0,$AS$11)</f>
        <v>0</v>
      </c>
      <c r="Z54" s="590"/>
      <c r="AA54" s="589">
        <f>IF($AT$11=0,0,$AT$11)</f>
        <v>0</v>
      </c>
      <c r="AB54" s="590"/>
      <c r="AC54" s="589">
        <f>IF($AU$11=0,0,$AU$11)</f>
        <v>0</v>
      </c>
      <c r="AD54" s="590"/>
      <c r="AE54" s="599">
        <f>IF($AV$11=0,0,$AV$11)</f>
        <v>0</v>
      </c>
      <c r="AF54" s="600"/>
      <c r="AG54" s="139"/>
      <c r="AJ54" s="2"/>
      <c r="AK54" s="2"/>
    </row>
    <row r="55" spans="1:37" ht="12" customHeight="1" x14ac:dyDescent="0.2">
      <c r="A55" s="601" t="str">
        <f>Labels!B129</f>
        <v xml:space="preserve">   Berufsschule</v>
      </c>
      <c r="B55" s="602"/>
      <c r="C55" s="602"/>
      <c r="D55" s="602"/>
      <c r="E55" s="602"/>
      <c r="F55" s="167" t="str">
        <f>Labels!B130</f>
        <v>bs</v>
      </c>
      <c r="G55" s="587">
        <f>IF($AJ$9=0,0,$AJ$9)</f>
        <v>0</v>
      </c>
      <c r="H55" s="588"/>
      <c r="I55" s="589">
        <f>IF($AK$9=0,0,$AK$9)</f>
        <v>0</v>
      </c>
      <c r="J55" s="590"/>
      <c r="K55" s="589">
        <f>IF($AL$9=0,0,$AL$9)</f>
        <v>0</v>
      </c>
      <c r="L55" s="590"/>
      <c r="M55" s="589">
        <f>IF($AM$9=0,0,$AM$9)</f>
        <v>0</v>
      </c>
      <c r="N55" s="590"/>
      <c r="O55" s="589">
        <f>IF($AN$9=0,0,$AN$9)</f>
        <v>0</v>
      </c>
      <c r="P55" s="590"/>
      <c r="Q55" s="589">
        <f>IF($AO$9=0,0,$AO$9)</f>
        <v>0</v>
      </c>
      <c r="R55" s="590"/>
      <c r="S55" s="589">
        <f>IF($AP$9=0,0,$AP$9)</f>
        <v>0</v>
      </c>
      <c r="T55" s="590"/>
      <c r="U55" s="589">
        <f>IF($AQ$9=0,0,$AQ$9)</f>
        <v>0</v>
      </c>
      <c r="V55" s="590"/>
      <c r="W55" s="589">
        <f>IF($AR$9=0,0,$AR$9)</f>
        <v>0</v>
      </c>
      <c r="X55" s="590"/>
      <c r="Y55" s="589">
        <f>IF($AS$9=0,0,$AS$9)</f>
        <v>0</v>
      </c>
      <c r="Z55" s="590"/>
      <c r="AA55" s="589">
        <f>IF($AT$9=0,0,$AT$9)</f>
        <v>0</v>
      </c>
      <c r="AB55" s="590"/>
      <c r="AC55" s="589">
        <f>IF($AU$9=0,0,$AU$9)</f>
        <v>0</v>
      </c>
      <c r="AD55" s="590"/>
      <c r="AE55" s="599">
        <f>IF($AV$9=0,0,$AV$9)</f>
        <v>0</v>
      </c>
      <c r="AF55" s="600"/>
      <c r="AG55" s="139"/>
      <c r="AK55" s="64"/>
    </row>
    <row r="56" spans="1:37" ht="12" customHeight="1" x14ac:dyDescent="0.2">
      <c r="A56" s="615" t="str">
        <f>Labels!B131</f>
        <v xml:space="preserve">   Kurse</v>
      </c>
      <c r="B56" s="616"/>
      <c r="C56" s="616"/>
      <c r="D56" s="616"/>
      <c r="E56" s="616"/>
      <c r="F56" s="264" t="str">
        <f>Labels!B132</f>
        <v>ku</v>
      </c>
      <c r="G56" s="617">
        <f>IF($AJ$10=0,0,$AJ$10)</f>
        <v>0</v>
      </c>
      <c r="H56" s="618"/>
      <c r="I56" s="608">
        <f>IF($AK$10=0,0,$AK$10)</f>
        <v>0</v>
      </c>
      <c r="J56" s="609"/>
      <c r="K56" s="608">
        <f>IF($AL$10=0,0,$AL$10)</f>
        <v>0</v>
      </c>
      <c r="L56" s="609"/>
      <c r="M56" s="608">
        <f>IF($AM$10=0,0,$AM$10)</f>
        <v>0</v>
      </c>
      <c r="N56" s="609"/>
      <c r="O56" s="608">
        <f>IF($AN$10=0,0,$AN$10)</f>
        <v>0</v>
      </c>
      <c r="P56" s="609"/>
      <c r="Q56" s="608">
        <f>IF($AO$10=0,0,$AO$10)</f>
        <v>0</v>
      </c>
      <c r="R56" s="609"/>
      <c r="S56" s="608">
        <f>IF($AP$10=0,0,$AP$10)</f>
        <v>0</v>
      </c>
      <c r="T56" s="609"/>
      <c r="U56" s="608">
        <f>IF($AQ$10=0,0,$AQ$10)</f>
        <v>0</v>
      </c>
      <c r="V56" s="609"/>
      <c r="W56" s="608">
        <f>IF($AR$10=0,0,$AR$10)</f>
        <v>0</v>
      </c>
      <c r="X56" s="609"/>
      <c r="Y56" s="608">
        <f>IF($AS$10=0,0,$AS$10)</f>
        <v>0</v>
      </c>
      <c r="Z56" s="609"/>
      <c r="AA56" s="608">
        <f>IF($AT$10=0,0,$AT$10)</f>
        <v>0</v>
      </c>
      <c r="AB56" s="609"/>
      <c r="AC56" s="608">
        <f>IF($AU$10=0,0,$AU$10)</f>
        <v>0</v>
      </c>
      <c r="AD56" s="609"/>
      <c r="AE56" s="610">
        <f>IF($AV$10=0,0,$AV$10)</f>
        <v>0</v>
      </c>
      <c r="AF56" s="611"/>
      <c r="AG56" s="139"/>
      <c r="AJ56" s="2"/>
      <c r="AK56" s="2"/>
    </row>
    <row r="57" spans="1:37" ht="12" customHeight="1" x14ac:dyDescent="0.2">
      <c r="A57" s="265" t="str">
        <f>Labels!B133</f>
        <v>Kompensations-Std</v>
      </c>
      <c r="B57" s="612" t="str">
        <f>Labels!B134</f>
        <v>aus Vorjahr</v>
      </c>
      <c r="C57" s="612"/>
      <c r="D57" s="612"/>
      <c r="E57" s="612"/>
      <c r="F57" s="266" t="str">
        <f>Labels!B135</f>
        <v>kv</v>
      </c>
      <c r="G57" s="613">
        <f>IF($AJ$12=0,0,$AJ$12)</f>
        <v>0</v>
      </c>
      <c r="H57" s="614"/>
      <c r="I57" s="604">
        <f>IF($AK$12=0,0,$AK$12)</f>
        <v>0</v>
      </c>
      <c r="J57" s="605"/>
      <c r="K57" s="604">
        <f>IF($AL$12=0,0,$AL$12)</f>
        <v>0</v>
      </c>
      <c r="L57" s="605"/>
      <c r="M57" s="604">
        <f>IF($AM$12=0,0,$AM$12)</f>
        <v>0</v>
      </c>
      <c r="N57" s="605"/>
      <c r="O57" s="604">
        <f>IF($AN$12=0,0,$AN$12)</f>
        <v>0</v>
      </c>
      <c r="P57" s="605"/>
      <c r="Q57" s="604">
        <f>IF($AO$12=0,0,$AO$12)</f>
        <v>0</v>
      </c>
      <c r="R57" s="605"/>
      <c r="S57" s="604">
        <f>IF($AP$12=0,0,$AP$12)</f>
        <v>0</v>
      </c>
      <c r="T57" s="605"/>
      <c r="U57" s="604">
        <f>IF($AQ$12=0,0,$AQ$12)</f>
        <v>0</v>
      </c>
      <c r="V57" s="605"/>
      <c r="W57" s="604">
        <f>IF($AR$12=0,0,$AR$12)</f>
        <v>0</v>
      </c>
      <c r="X57" s="605"/>
      <c r="Y57" s="604"/>
      <c r="Z57" s="605"/>
      <c r="AA57" s="604"/>
      <c r="AB57" s="605"/>
      <c r="AC57" s="604"/>
      <c r="AD57" s="605"/>
      <c r="AE57" s="606">
        <f>IF($AV$12=0,0,$AV$12)</f>
        <v>0</v>
      </c>
      <c r="AF57" s="607"/>
      <c r="AG57" s="139"/>
      <c r="AK57" s="64"/>
    </row>
    <row r="58" spans="1:37" ht="12" customHeight="1" x14ac:dyDescent="0.2">
      <c r="A58" s="170"/>
      <c r="B58" s="632" t="str">
        <f>Labels!B136</f>
        <v>aus laufendem Jahr (Kontrolle)</v>
      </c>
      <c r="C58" s="632"/>
      <c r="D58" s="632"/>
      <c r="E58" s="632"/>
      <c r="F58" s="267" t="str">
        <f>Labels!B137</f>
        <v>kj</v>
      </c>
      <c r="G58" s="633">
        <f>IF($AJ$14=0,0,$AJ$14)</f>
        <v>0</v>
      </c>
      <c r="H58" s="634"/>
      <c r="I58" s="627">
        <f>IF($AK$14=0,0,$AK$14)</f>
        <v>0</v>
      </c>
      <c r="J58" s="628"/>
      <c r="K58" s="627">
        <f>IF($AL$14=0,0,$AL$14)</f>
        <v>0</v>
      </c>
      <c r="L58" s="628"/>
      <c r="M58" s="627">
        <f>IF($AM$14=0,0,$AM$14)</f>
        <v>0</v>
      </c>
      <c r="N58" s="628"/>
      <c r="O58" s="627">
        <f>IF($AN$14=0,0,$AN$14)</f>
        <v>0</v>
      </c>
      <c r="P58" s="628"/>
      <c r="Q58" s="627">
        <f>IF($AO$14=0,0,$AO$14)</f>
        <v>0</v>
      </c>
      <c r="R58" s="628"/>
      <c r="S58" s="627">
        <f>IF($AP$14=0,0,$AP$14)</f>
        <v>0</v>
      </c>
      <c r="T58" s="628"/>
      <c r="U58" s="627">
        <f>IF($AQ$14=0,0,$AQ$14)</f>
        <v>0</v>
      </c>
      <c r="V58" s="628"/>
      <c r="W58" s="627">
        <f>IF($AR$14=0,0,$AR$14)</f>
        <v>0</v>
      </c>
      <c r="X58" s="628"/>
      <c r="Y58" s="627">
        <f>IF($AS$14=0,0,$AS$14)</f>
        <v>0</v>
      </c>
      <c r="Z58" s="628"/>
      <c r="AA58" s="627">
        <f>IF($AT$14=0,0,$AT$14)</f>
        <v>0</v>
      </c>
      <c r="AB58" s="628"/>
      <c r="AC58" s="627">
        <f>IF($AU$14=0,0,$AU$14)</f>
        <v>0</v>
      </c>
      <c r="AD58" s="628"/>
      <c r="AE58" s="629">
        <f>IF($AV$14=0,0,$AV$14)</f>
        <v>0</v>
      </c>
      <c r="AF58" s="630"/>
      <c r="AG58" s="139"/>
      <c r="AJ58" s="2"/>
      <c r="AK58" s="2"/>
    </row>
    <row r="59" spans="1:37" ht="12" customHeight="1" x14ac:dyDescent="0.2">
      <c r="A59" s="265" t="str">
        <f>Labels!B138</f>
        <v>Auszahlung</v>
      </c>
      <c r="B59" s="612" t="str">
        <f>Labels!B139</f>
        <v>Stunden Vorjahressaldo</v>
      </c>
      <c r="C59" s="612"/>
      <c r="D59" s="612"/>
      <c r="E59" s="612"/>
      <c r="F59" s="631"/>
      <c r="G59" s="613">
        <f>IF($AJ$18=0,0,$AJ$18)</f>
        <v>0</v>
      </c>
      <c r="H59" s="614"/>
      <c r="I59" s="604">
        <f>IF($AK$18=0,0,$AK$18)</f>
        <v>0</v>
      </c>
      <c r="J59" s="605"/>
      <c r="K59" s="604">
        <f>IF($AL$18=0,0,$AL$18)</f>
        <v>0</v>
      </c>
      <c r="L59" s="605"/>
      <c r="M59" s="604">
        <f>IF($AM$18=0,0,$AM$18)</f>
        <v>0</v>
      </c>
      <c r="N59" s="605"/>
      <c r="O59" s="604">
        <f>IF($AN$18=0,0,$AN$18)</f>
        <v>0</v>
      </c>
      <c r="P59" s="605"/>
      <c r="Q59" s="604">
        <f>IF($AO$18=0,0,$AO$18)</f>
        <v>0</v>
      </c>
      <c r="R59" s="605"/>
      <c r="S59" s="604">
        <f>IF($AP$18=0,0,$AP$18)</f>
        <v>0</v>
      </c>
      <c r="T59" s="605"/>
      <c r="U59" s="604">
        <f>IF($AQ$18=0,0,$AQ$18)</f>
        <v>0</v>
      </c>
      <c r="V59" s="605"/>
      <c r="W59" s="604">
        <f>IF($AR$18=0,0,$AR$18)</f>
        <v>0</v>
      </c>
      <c r="X59" s="605"/>
      <c r="Y59" s="619"/>
      <c r="Z59" s="620"/>
      <c r="AA59" s="620"/>
      <c r="AB59" s="620"/>
      <c r="AC59" s="620"/>
      <c r="AD59" s="621"/>
      <c r="AE59" s="606">
        <f>IF($AV$18=0,0,$AV$18)</f>
        <v>0</v>
      </c>
      <c r="AF59" s="607"/>
      <c r="AG59" s="139"/>
      <c r="AK59" s="64"/>
    </row>
    <row r="60" spans="1:37" ht="12" customHeight="1" x14ac:dyDescent="0.2">
      <c r="A60" s="169" t="str">
        <f>Labels!B140</f>
        <v>Differenz</v>
      </c>
      <c r="B60" s="586" t="str">
        <f>Labels!B141</f>
        <v>nach Kompensation und Auszahlung</v>
      </c>
      <c r="C60" s="586"/>
      <c r="D60" s="586"/>
      <c r="E60" s="586"/>
      <c r="F60" s="622"/>
      <c r="G60" s="587">
        <f>IF(ROUND($P$4,3)=0,0,$P$4-G57-G59)</f>
        <v>0</v>
      </c>
      <c r="H60" s="588"/>
      <c r="I60" s="623">
        <f>IF(ROUND(G60,3)=0,0,G60-(SUM(I57+I59)))</f>
        <v>0</v>
      </c>
      <c r="J60" s="624"/>
      <c r="K60" s="625">
        <f>IF(ROUND(I60,3)=0,0,I60-K59-K57)</f>
        <v>0</v>
      </c>
      <c r="L60" s="626"/>
      <c r="M60" s="623">
        <f>IF(ROUND(K60,3)=0,0,K60-(SUM(M59+M57)))</f>
        <v>0</v>
      </c>
      <c r="N60" s="624"/>
      <c r="O60" s="623">
        <f t="shared" ref="O60" si="26">IF(ROUND(M60,3)=0,0,M60-(SUM(O59+O57)))</f>
        <v>0</v>
      </c>
      <c r="P60" s="624"/>
      <c r="Q60" s="623">
        <f t="shared" ref="Q60" si="27">IF(ROUND(O60,3)=0,0,O60-(SUM(Q59+Q57)))</f>
        <v>0</v>
      </c>
      <c r="R60" s="624"/>
      <c r="S60" s="623">
        <f t="shared" ref="S60" si="28">IF(ROUND(Q60,3)=0,0,Q60-(SUM(S59+S57)))</f>
        <v>0</v>
      </c>
      <c r="T60" s="624"/>
      <c r="U60" s="623">
        <f t="shared" ref="U60" si="29">IF(ROUND(S60,3)=0,0,S60-(SUM(U59+U57)))</f>
        <v>0</v>
      </c>
      <c r="V60" s="624"/>
      <c r="W60" s="623">
        <f t="shared" ref="W60" si="30">IF(ROUND(U60,3)=0,0,U60-(SUM(W59+W57)))</f>
        <v>0</v>
      </c>
      <c r="X60" s="624"/>
      <c r="Y60" s="636" t="str">
        <f>IF($W$60&lt;0.1,"",AY39)</f>
        <v/>
      </c>
      <c r="Z60" s="637"/>
      <c r="AA60" s="637"/>
      <c r="AB60" s="637"/>
      <c r="AC60" s="637"/>
      <c r="AD60" s="637"/>
      <c r="AE60" s="637"/>
      <c r="AF60" s="638"/>
      <c r="AG60" s="139"/>
      <c r="AH60" s="459"/>
    </row>
    <row r="61" spans="1:37" ht="12" customHeight="1" x14ac:dyDescent="0.2">
      <c r="A61" s="169" t="str">
        <f>Labels!B138</f>
        <v>Auszahlung</v>
      </c>
      <c r="B61" s="639" t="str">
        <f>Labels!B142</f>
        <v>Stunden laufendes Jahr</v>
      </c>
      <c r="C61" s="639"/>
      <c r="D61" s="639"/>
      <c r="E61" s="639"/>
      <c r="F61" s="640"/>
      <c r="G61" s="587">
        <f>IF($AJ$19=0,0,$AJ$19)</f>
        <v>0</v>
      </c>
      <c r="H61" s="588"/>
      <c r="I61" s="589">
        <f>IF($AK$19=0,0,$AK$19)</f>
        <v>0</v>
      </c>
      <c r="J61" s="590"/>
      <c r="K61" s="589">
        <f>IF($AL$19=0,0,$AL$19)</f>
        <v>0</v>
      </c>
      <c r="L61" s="590"/>
      <c r="M61" s="589">
        <f>IF($AM$19=0,0,$AM$19)</f>
        <v>0</v>
      </c>
      <c r="N61" s="590"/>
      <c r="O61" s="589">
        <f>IF($AN$19=0,0,$AN$19)</f>
        <v>0</v>
      </c>
      <c r="P61" s="590"/>
      <c r="Q61" s="589">
        <f>IF($AO$19=0,0,$AO$19)</f>
        <v>0</v>
      </c>
      <c r="R61" s="590"/>
      <c r="S61" s="589">
        <f>IF($AP$19=0,0,$AP$19)</f>
        <v>0</v>
      </c>
      <c r="T61" s="590"/>
      <c r="U61" s="589">
        <f>IF($AQ$19=0,0,$AQ$19)</f>
        <v>0</v>
      </c>
      <c r="V61" s="590"/>
      <c r="W61" s="589">
        <f>IF($AR$19=0,0,$AR$19)</f>
        <v>0</v>
      </c>
      <c r="X61" s="590"/>
      <c r="Y61" s="589">
        <f>IF($AS$19=0,0,$AS$19)</f>
        <v>0</v>
      </c>
      <c r="Z61" s="590"/>
      <c r="AA61" s="589">
        <f>IF($AT$19=0,0,$AT$19)</f>
        <v>0</v>
      </c>
      <c r="AB61" s="590"/>
      <c r="AC61" s="589">
        <f>IF($AU$19=0,0,$AU$19)</f>
        <v>0</v>
      </c>
      <c r="AD61" s="590"/>
      <c r="AE61" s="599">
        <f>IF($AV$19=0,0,$AV$19)</f>
        <v>0</v>
      </c>
      <c r="AF61" s="600"/>
      <c r="AG61" s="139"/>
      <c r="AH61" s="459"/>
    </row>
    <row r="62" spans="1:37" ht="12" customHeight="1" x14ac:dyDescent="0.2">
      <c r="A62" s="170" t="str">
        <f>Labels!B143</f>
        <v>Fehlstunden</v>
      </c>
      <c r="B62" s="635" t="str">
        <f>Labels!B144</f>
        <v>laufendes Jahr (Kontrolle)</v>
      </c>
      <c r="C62" s="635"/>
      <c r="D62" s="635"/>
      <c r="E62" s="635"/>
      <c r="F62" s="267" t="str">
        <f>Labels!B145</f>
        <v>fe</v>
      </c>
      <c r="G62" s="633">
        <f>IF($AJ$13=0,0,$AJ$13)</f>
        <v>0</v>
      </c>
      <c r="H62" s="634"/>
      <c r="I62" s="627">
        <f>IF($AK$13=0,0,$AK$13)</f>
        <v>0</v>
      </c>
      <c r="J62" s="628"/>
      <c r="K62" s="627">
        <f>IF($AL$13=0,0,$AL$13)</f>
        <v>0</v>
      </c>
      <c r="L62" s="628"/>
      <c r="M62" s="627">
        <f>IF($AM$13=0,0,$AM$13)</f>
        <v>0</v>
      </c>
      <c r="N62" s="628"/>
      <c r="O62" s="627">
        <f>IF($AN$13=0,0,$AN$13)</f>
        <v>0</v>
      </c>
      <c r="P62" s="628"/>
      <c r="Q62" s="627">
        <f>IF($AO$13=0,0,$AO$13)</f>
        <v>0</v>
      </c>
      <c r="R62" s="628"/>
      <c r="S62" s="627">
        <f>IF($AP$13=0,0,$AP$13)</f>
        <v>0</v>
      </c>
      <c r="T62" s="628"/>
      <c r="U62" s="627">
        <f>IF($AQ$13=0,0,$AQ$13)</f>
        <v>0</v>
      </c>
      <c r="V62" s="628"/>
      <c r="W62" s="627">
        <f>IF($AR$13=0,0,$AR$13)</f>
        <v>0</v>
      </c>
      <c r="X62" s="628"/>
      <c r="Y62" s="627">
        <f>IF($AS$13=0,0,$AS$13)</f>
        <v>0</v>
      </c>
      <c r="Z62" s="628"/>
      <c r="AA62" s="627">
        <f>IF($AT$13=0,0,$AT$13)</f>
        <v>0</v>
      </c>
      <c r="AB62" s="628"/>
      <c r="AC62" s="627">
        <f>IF($AU$13=0,0,$AU$13)</f>
        <v>0</v>
      </c>
      <c r="AD62" s="628"/>
      <c r="AE62" s="629">
        <f>IF($AV$13=0,0,$AV$13)</f>
        <v>0</v>
      </c>
      <c r="AF62" s="630"/>
      <c r="AG62" s="139"/>
      <c r="AH62" s="459"/>
    </row>
    <row r="63" spans="1:37" ht="12" customHeight="1" x14ac:dyDescent="0.2">
      <c r="A63" s="171" t="str">
        <f>Labels!B146</f>
        <v>Total inkl. Zeitzuschläge</v>
      </c>
      <c r="B63" s="651" t="str">
        <f>Labels!B147</f>
        <v>Stunden produktiv und unproduktiv</v>
      </c>
      <c r="C63" s="652"/>
      <c r="D63" s="652"/>
      <c r="E63" s="652"/>
      <c r="F63" s="653"/>
      <c r="G63" s="654">
        <f>IF($AG$36=0,0,$AG$36)</f>
        <v>0</v>
      </c>
      <c r="H63" s="655"/>
      <c r="I63" s="656">
        <f>IF($AG$99=0,0,$AG$99)</f>
        <v>0</v>
      </c>
      <c r="J63" s="657"/>
      <c r="K63" s="641">
        <f>IF($AG$162=0,0,$AG$162)</f>
        <v>0</v>
      </c>
      <c r="L63" s="642"/>
      <c r="M63" s="641">
        <f>IF($AG$225=0,0,$AG$225)</f>
        <v>0</v>
      </c>
      <c r="N63" s="642"/>
      <c r="O63" s="641">
        <f>IF($AG$288=0,0,$AG$288)</f>
        <v>0</v>
      </c>
      <c r="P63" s="642"/>
      <c r="Q63" s="641">
        <f>IF($AG$351=0,0,$AG$351)</f>
        <v>0</v>
      </c>
      <c r="R63" s="642"/>
      <c r="S63" s="641">
        <f>IF($AG$414=0,0,$AG$414)</f>
        <v>0</v>
      </c>
      <c r="T63" s="642"/>
      <c r="U63" s="641">
        <f>IF($AG$477=0,0,$AG$477)</f>
        <v>0</v>
      </c>
      <c r="V63" s="642"/>
      <c r="W63" s="641">
        <f>IF($AG$540=0,0,$AG$540)</f>
        <v>0</v>
      </c>
      <c r="X63" s="642"/>
      <c r="Y63" s="641">
        <f>IF($AG$603=0,0,$AG$603)</f>
        <v>0</v>
      </c>
      <c r="Z63" s="642"/>
      <c r="AA63" s="641">
        <f>IF($AG$666=0,0,$AG$666)</f>
        <v>0</v>
      </c>
      <c r="AB63" s="642"/>
      <c r="AC63" s="641">
        <f>IF($AG$729=0,0,$AG$729)</f>
        <v>0</v>
      </c>
      <c r="AD63" s="642"/>
      <c r="AE63" s="570">
        <f>SUM($G$63:$AD$63)</f>
        <v>0</v>
      </c>
      <c r="AF63" s="571"/>
      <c r="AG63" s="139"/>
    </row>
    <row r="64" spans="1:37" ht="24.95" customHeight="1" x14ac:dyDescent="0.2">
      <c r="A64" s="173" t="str">
        <f>Labels!B148</f>
        <v>Vergleich</v>
      </c>
      <c r="B64" s="643" t="str">
        <f>Labels!B149</f>
        <v>Stunden zu Soll-Stunden (inkl. allfälli-
ge Minusstunden Vorjahr)</v>
      </c>
      <c r="C64" s="643"/>
      <c r="D64" s="643"/>
      <c r="E64" s="643"/>
      <c r="F64" s="644"/>
      <c r="G64" s="645">
        <f>IF($AG$38=0,0,$AG$38)-$AE$34+$P$5</f>
        <v>-184</v>
      </c>
      <c r="H64" s="646"/>
      <c r="I64" s="647">
        <f>IF($AG$101=0,0,$AG$101)-$AE$97</f>
        <v>-160</v>
      </c>
      <c r="J64" s="648"/>
      <c r="K64" s="649">
        <f>IF($AG$164=0,0,$AG$164)-$AE$160</f>
        <v>-176</v>
      </c>
      <c r="L64" s="650"/>
      <c r="M64" s="649">
        <f>IF($AG$227=0,0,$AG$227)-$AE$223</f>
        <v>-176</v>
      </c>
      <c r="N64" s="650"/>
      <c r="O64" s="649">
        <f>IF($AG$290=0,0,$AG$290)-$AE$286</f>
        <v>-168</v>
      </c>
      <c r="P64" s="650"/>
      <c r="Q64" s="649">
        <f>IF($AG$353=0,0,$AG$353)-$AE$349</f>
        <v>-176</v>
      </c>
      <c r="R64" s="650"/>
      <c r="S64" s="649">
        <f>IF($AG$416=0,0,$AG$416)-$AE$412</f>
        <v>-184</v>
      </c>
      <c r="T64" s="650"/>
      <c r="U64" s="649">
        <f>IF($AG$479=0,0,$AG$479)-$AE$475</f>
        <v>-168</v>
      </c>
      <c r="V64" s="650"/>
      <c r="W64" s="649">
        <f>IF($AG$542=0,0,$AG$542)-$AE$538</f>
        <v>-176</v>
      </c>
      <c r="X64" s="650"/>
      <c r="Y64" s="649">
        <f>IF($AG$605=0,0,$AG$605)-$AE$601</f>
        <v>-176</v>
      </c>
      <c r="Z64" s="650"/>
      <c r="AA64" s="649">
        <f>IF($AG$668=0,0,$AG$668)-$AE$664</f>
        <v>-168</v>
      </c>
      <c r="AB64" s="650"/>
      <c r="AC64" s="649">
        <f>IF($AG$731=0,0,$AG$731)-$AE$727</f>
        <v>-184</v>
      </c>
      <c r="AD64" s="650"/>
      <c r="AE64" s="683">
        <f>SUM($G$64:$AD$64)</f>
        <v>-2096</v>
      </c>
      <c r="AF64" s="684"/>
      <c r="AG64" s="137"/>
    </row>
    <row r="65" spans="1:48" ht="12.2" customHeight="1" x14ac:dyDescent="0.2">
      <c r="A65" s="172"/>
      <c r="B65" s="685" t="str">
        <f>Labels!B151</f>
        <v>Stunden zu Soll-Stunden (kumuliert)</v>
      </c>
      <c r="C65" s="685"/>
      <c r="D65" s="685"/>
      <c r="E65" s="685"/>
      <c r="F65" s="686"/>
      <c r="G65" s="574">
        <f>IF(G40=0,0,$G$64)</f>
        <v>-184</v>
      </c>
      <c r="H65" s="575"/>
      <c r="I65" s="566">
        <f>IF(I40=0,0,SUM($G$64:$J$64))</f>
        <v>-344</v>
      </c>
      <c r="J65" s="567"/>
      <c r="K65" s="566">
        <f>IF(K40=0,0,SUM($G$64:$L$64))</f>
        <v>-520</v>
      </c>
      <c r="L65" s="567"/>
      <c r="M65" s="566">
        <f>IF(M40=0,0,SUM($G$64:$N$64))</f>
        <v>-696</v>
      </c>
      <c r="N65" s="567"/>
      <c r="O65" s="566">
        <f>IF(O40=0,0,SUM($G$64:$P$64))</f>
        <v>-864</v>
      </c>
      <c r="P65" s="567"/>
      <c r="Q65" s="566">
        <f>IF(Q40=0,0,SUM($G$64:$R$64))</f>
        <v>-1040</v>
      </c>
      <c r="R65" s="567"/>
      <c r="S65" s="566">
        <f>IF(S40=0,0,SUM($G$64:$T$64))</f>
        <v>-1224</v>
      </c>
      <c r="T65" s="567"/>
      <c r="U65" s="566">
        <f>IF(U40=0,0,SUM($G$64:$V$64))</f>
        <v>-1392</v>
      </c>
      <c r="V65" s="567"/>
      <c r="W65" s="566">
        <f>IF(W40=0,0,SUM($G$64:$X$64))</f>
        <v>-1568</v>
      </c>
      <c r="X65" s="567"/>
      <c r="Y65" s="566">
        <f>IF(Y40=0,0,SUM($G$64:$Z$64))</f>
        <v>-1744</v>
      </c>
      <c r="Z65" s="567"/>
      <c r="AA65" s="566">
        <f>IF(AA40=0,0,SUM($G$64:$AB$64))</f>
        <v>-1912</v>
      </c>
      <c r="AB65" s="567"/>
      <c r="AC65" s="566">
        <f>IF(AC40=0,0,SUM($G$64:$AD$64))</f>
        <v>-2096</v>
      </c>
      <c r="AD65" s="567"/>
      <c r="AE65" s="568"/>
      <c r="AF65" s="569"/>
      <c r="AG65" s="137"/>
    </row>
    <row r="66" spans="1:48" ht="12.75" x14ac:dyDescent="0.2">
      <c r="A66" s="658" t="str">
        <f>Labels!B153</f>
        <v>Ferienkontrolle</v>
      </c>
      <c r="B66" s="660" t="str">
        <f>Labels!B154</f>
        <v>Ferienguthaben Vorjahr</v>
      </c>
      <c r="C66" s="660"/>
      <c r="D66" s="660"/>
      <c r="E66" s="660"/>
      <c r="F66" s="661"/>
      <c r="G66" s="664">
        <f>IF($AA$4=0,0,$AA$4)</f>
        <v>0</v>
      </c>
      <c r="H66" s="665"/>
      <c r="I66" s="576" t="str">
        <f>Labels!B155</f>
        <v>Ferienguthaben nach 
Art. 12.1 GAV</v>
      </c>
      <c r="J66" s="577"/>
      <c r="K66" s="577"/>
      <c r="L66" s="578"/>
      <c r="M66" s="671">
        <f>IF($AA$5=0,0,$AA$5)</f>
        <v>0</v>
      </c>
      <c r="N66" s="672"/>
      <c r="O66" s="675" t="str">
        <f>Labels!B156</f>
        <v>Ferienguthaben total</v>
      </c>
      <c r="P66" s="676"/>
      <c r="Q66" s="676"/>
      <c r="R66" s="677"/>
      <c r="S66" s="681">
        <f>SUM(G66+M66)</f>
        <v>0</v>
      </c>
      <c r="T66" s="665"/>
      <c r="U66" s="675" t="str">
        <f>Labels!B157</f>
        <v>Ferien bezogen</v>
      </c>
      <c r="V66" s="676"/>
      <c r="W66" s="676"/>
      <c r="X66" s="677"/>
      <c r="Y66" s="681">
        <f>IF($AV$4=0,0,$AV$4)</f>
        <v>0</v>
      </c>
      <c r="Z66" s="665"/>
      <c r="AA66" s="576" t="str">
        <f>Labels!B158</f>
        <v>Aktuelles Ferienguthaben</v>
      </c>
      <c r="AB66" s="577"/>
      <c r="AC66" s="577"/>
      <c r="AD66" s="578"/>
      <c r="AE66" s="681">
        <f>IF(S66=0,0,S66-Y66)</f>
        <v>0</v>
      </c>
      <c r="AF66" s="665"/>
      <c r="AG66" s="139"/>
      <c r="AH66" s="62"/>
      <c r="AI66" s="39"/>
      <c r="AL66" s="39"/>
      <c r="AM66" s="39"/>
      <c r="AN66" s="39"/>
      <c r="AO66" s="39"/>
      <c r="AP66" s="39"/>
      <c r="AQ66" s="39"/>
      <c r="AR66" s="39"/>
    </row>
    <row r="67" spans="1:48" ht="12.75" x14ac:dyDescent="0.2">
      <c r="A67" s="659"/>
      <c r="B67" s="662"/>
      <c r="C67" s="662"/>
      <c r="D67" s="662"/>
      <c r="E67" s="662"/>
      <c r="F67" s="663"/>
      <c r="G67" s="666"/>
      <c r="H67" s="667"/>
      <c r="I67" s="668"/>
      <c r="J67" s="669"/>
      <c r="K67" s="669"/>
      <c r="L67" s="670"/>
      <c r="M67" s="673"/>
      <c r="N67" s="674"/>
      <c r="O67" s="678"/>
      <c r="P67" s="679"/>
      <c r="Q67" s="679"/>
      <c r="R67" s="680"/>
      <c r="S67" s="682"/>
      <c r="T67" s="667"/>
      <c r="U67" s="678"/>
      <c r="V67" s="679"/>
      <c r="W67" s="679"/>
      <c r="X67" s="680"/>
      <c r="Y67" s="682"/>
      <c r="Z67" s="667"/>
      <c r="AA67" s="668"/>
      <c r="AB67" s="669"/>
      <c r="AC67" s="669"/>
      <c r="AD67" s="670"/>
      <c r="AE67" s="682"/>
      <c r="AF67" s="667"/>
      <c r="AG67" s="139"/>
      <c r="AH67" s="62"/>
      <c r="AI67" s="39"/>
      <c r="AL67" s="39"/>
      <c r="AM67" s="39"/>
      <c r="AN67" s="39"/>
      <c r="AO67" s="39"/>
      <c r="AP67" s="39"/>
      <c r="AQ67" s="39"/>
      <c r="AR67" s="39"/>
    </row>
    <row r="68" spans="1:48" ht="12" customHeight="1" x14ac:dyDescent="0.25">
      <c r="A68" s="76"/>
      <c r="B68" s="76"/>
      <c r="C68" s="76"/>
      <c r="D68" s="76"/>
      <c r="E68" s="77"/>
      <c r="F68" s="77"/>
      <c r="G68" s="76"/>
      <c r="H68" s="697"/>
      <c r="I68" s="697"/>
      <c r="J68" s="697"/>
      <c r="K68" s="697"/>
      <c r="L68" s="697"/>
      <c r="M68" s="697"/>
      <c r="N68" s="697"/>
      <c r="O68" s="697"/>
      <c r="P68" s="697"/>
      <c r="Q68" s="697"/>
      <c r="R68" s="697"/>
      <c r="S68" s="697"/>
      <c r="T68" s="697"/>
      <c r="U68" s="697"/>
      <c r="V68" s="697"/>
      <c r="W68" s="697"/>
      <c r="X68" s="697"/>
      <c r="Y68" s="697"/>
      <c r="Z68" s="697"/>
      <c r="AA68" s="697"/>
      <c r="AB68" s="697"/>
      <c r="AC68" s="697"/>
      <c r="AD68" s="697"/>
      <c r="AE68" s="697"/>
      <c r="AF68" s="697"/>
      <c r="AG68" s="139"/>
      <c r="AH68" s="62"/>
      <c r="AL68" s="39"/>
      <c r="AM68" s="39"/>
      <c r="AN68" s="39"/>
      <c r="AO68" s="39"/>
      <c r="AP68" s="39"/>
      <c r="AQ68" s="39"/>
      <c r="AR68" s="39"/>
    </row>
    <row r="69" spans="1:48" ht="20.100000000000001" customHeight="1" x14ac:dyDescent="0.2">
      <c r="A69" s="212" t="str">
        <f>$A$3</f>
        <v>Mitarbeiter/In</v>
      </c>
      <c r="B69" s="698" t="str">
        <f>IF($B$3="","",$B$3)</f>
        <v>Muster Peter</v>
      </c>
      <c r="C69" s="699"/>
      <c r="D69" s="699"/>
      <c r="E69" s="699"/>
      <c r="F69" s="699"/>
      <c r="G69" s="700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461">
        <f>AF3</f>
        <v>0</v>
      </c>
      <c r="AG69" s="139"/>
      <c r="AH69" s="62"/>
      <c r="AL69" s="39"/>
      <c r="AM69" s="39"/>
      <c r="AN69" s="39"/>
      <c r="AO69" s="39"/>
      <c r="AP69" s="39"/>
      <c r="AQ69" s="39"/>
      <c r="AR69" s="39"/>
      <c r="AS69" s="5"/>
      <c r="AT69" s="5"/>
      <c r="AU69" s="5"/>
    </row>
    <row r="70" spans="1:48" ht="12" customHeight="1" x14ac:dyDescent="0.25">
      <c r="A70" s="212" t="str">
        <f>$A$4</f>
        <v>Anstellung %</v>
      </c>
      <c r="B70" s="701">
        <v>100</v>
      </c>
      <c r="C70" s="702"/>
      <c r="D70" s="703" t="str">
        <f>Labels!B90</f>
        <v>im Februar</v>
      </c>
      <c r="E70" s="704"/>
      <c r="F70" s="704"/>
      <c r="G70" s="705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229"/>
      <c r="AG70" s="139"/>
      <c r="AH70" s="41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spans="1:48" ht="12" customHeight="1" x14ac:dyDescent="0.25">
      <c r="A71" s="220" t="str">
        <f>$A$5</f>
        <v>Saldo für das Jahr</v>
      </c>
      <c r="B71" s="134"/>
      <c r="C71" s="135"/>
      <c r="D71" s="688">
        <f>IF($AE$64=0,0,$AE$64)</f>
        <v>-2096</v>
      </c>
      <c r="E71" s="689"/>
      <c r="F71" s="689"/>
      <c r="G71" s="690"/>
      <c r="H71" s="277"/>
      <c r="I71" s="277"/>
      <c r="J71" s="277"/>
      <c r="K71" s="277"/>
      <c r="L71" s="277"/>
      <c r="M71" s="277"/>
      <c r="N71" s="278"/>
      <c r="O71" s="278"/>
      <c r="P71" s="278"/>
      <c r="Q71" s="278"/>
      <c r="R71" s="278"/>
      <c r="S71" s="278"/>
      <c r="T71" s="278"/>
      <c r="U71" s="278"/>
      <c r="V71" s="278"/>
      <c r="W71" s="279"/>
      <c r="X71" s="279"/>
      <c r="Y71" s="279"/>
      <c r="Z71" s="279"/>
      <c r="AA71" s="279"/>
      <c r="AB71" s="279"/>
      <c r="AC71" s="279"/>
      <c r="AD71" s="279"/>
      <c r="AE71" s="279"/>
      <c r="AF71" s="280"/>
      <c r="AG71" s="137"/>
      <c r="AH71"/>
      <c r="AL71" s="49"/>
      <c r="AM71" s="16"/>
      <c r="AN71" s="16"/>
      <c r="AO71" s="691"/>
      <c r="AP71" s="691"/>
      <c r="AQ71" s="476"/>
      <c r="AR71" s="49"/>
      <c r="AS71" s="49"/>
      <c r="AT71" s="49"/>
      <c r="AU71" s="38"/>
    </row>
    <row r="72" spans="1:48" s="3" customFormat="1" ht="21" customHeight="1" x14ac:dyDescent="0.25">
      <c r="A72" s="284" t="str">
        <f>TEXT(DATE(YEAR(AP28),MONTH(AP28)+1,1),"MMMM"&amp;Labels!B13)</f>
        <v>Februar</v>
      </c>
      <c r="B72" s="692" t="str">
        <f>$B$9</f>
        <v>Saldo Monat + / -</v>
      </c>
      <c r="C72" s="693"/>
      <c r="D72" s="693"/>
      <c r="E72" s="694"/>
      <c r="F72" s="695">
        <f>(AG75-(SUM(AG76:AG90)-AE97))*-1</f>
        <v>-160</v>
      </c>
      <c r="G72" s="696"/>
      <c r="H72" s="34"/>
      <c r="I72" s="42"/>
      <c r="J72" s="285"/>
      <c r="K72" s="286" t="str">
        <f>$K$9</f>
        <v xml:space="preserve"> = </v>
      </c>
      <c r="L72" s="145" t="str">
        <f>$L$9</f>
        <v>Gelbe Felder müssen ausgefüllt werden (die übrigen werden automatisch berechnet)</v>
      </c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511"/>
      <c r="AC72" s="511"/>
      <c r="AD72" s="511"/>
      <c r="AE72" s="511"/>
      <c r="AF72" s="512"/>
      <c r="AG72" s="59"/>
      <c r="AH72" s="16"/>
      <c r="AL72" s="118"/>
      <c r="AM72" s="16"/>
      <c r="AN72" s="16"/>
      <c r="AO72" s="116"/>
      <c r="AP72" s="117"/>
      <c r="AQ72" s="117"/>
      <c r="AR72" s="117"/>
      <c r="AS72" s="117"/>
      <c r="AT72" s="117"/>
      <c r="AU72" s="33"/>
      <c r="AV72" s="41"/>
    </row>
    <row r="73" spans="1:48" s="16" customFormat="1" ht="16.5" x14ac:dyDescent="0.3">
      <c r="A73" s="436" t="str">
        <f>$A$10</f>
        <v>Tag</v>
      </c>
      <c r="B73" s="214">
        <f>AF10+1</f>
        <v>43862</v>
      </c>
      <c r="C73" s="214">
        <f t="shared" ref="C73:AC73" si="31">B73+1</f>
        <v>43863</v>
      </c>
      <c r="D73" s="214">
        <f t="shared" si="31"/>
        <v>43864</v>
      </c>
      <c r="E73" s="214">
        <f t="shared" si="31"/>
        <v>43865</v>
      </c>
      <c r="F73" s="214">
        <f t="shared" si="31"/>
        <v>43866</v>
      </c>
      <c r="G73" s="214">
        <f t="shared" si="31"/>
        <v>43867</v>
      </c>
      <c r="H73" s="214">
        <f t="shared" si="31"/>
        <v>43868</v>
      </c>
      <c r="I73" s="214">
        <f t="shared" si="31"/>
        <v>43869</v>
      </c>
      <c r="J73" s="214">
        <f t="shared" si="31"/>
        <v>43870</v>
      </c>
      <c r="K73" s="214">
        <f t="shared" si="31"/>
        <v>43871</v>
      </c>
      <c r="L73" s="214">
        <f t="shared" si="31"/>
        <v>43872</v>
      </c>
      <c r="M73" s="214">
        <f t="shared" si="31"/>
        <v>43873</v>
      </c>
      <c r="N73" s="214">
        <f t="shared" si="31"/>
        <v>43874</v>
      </c>
      <c r="O73" s="214">
        <f t="shared" si="31"/>
        <v>43875</v>
      </c>
      <c r="P73" s="214">
        <f t="shared" si="31"/>
        <v>43876</v>
      </c>
      <c r="Q73" s="214">
        <f t="shared" si="31"/>
        <v>43877</v>
      </c>
      <c r="R73" s="214">
        <f t="shared" si="31"/>
        <v>43878</v>
      </c>
      <c r="S73" s="214">
        <f t="shared" si="31"/>
        <v>43879</v>
      </c>
      <c r="T73" s="214">
        <f t="shared" si="31"/>
        <v>43880</v>
      </c>
      <c r="U73" s="214">
        <f t="shared" si="31"/>
        <v>43881</v>
      </c>
      <c r="V73" s="214">
        <f t="shared" si="31"/>
        <v>43882</v>
      </c>
      <c r="W73" s="214">
        <f t="shared" si="31"/>
        <v>43883</v>
      </c>
      <c r="X73" s="214">
        <f t="shared" si="31"/>
        <v>43884</v>
      </c>
      <c r="Y73" s="214">
        <f t="shared" si="31"/>
        <v>43885</v>
      </c>
      <c r="Z73" s="214">
        <f t="shared" si="31"/>
        <v>43886</v>
      </c>
      <c r="AA73" s="214">
        <f t="shared" si="31"/>
        <v>43887</v>
      </c>
      <c r="AB73" s="214">
        <f t="shared" si="31"/>
        <v>43888</v>
      </c>
      <c r="AC73" s="214">
        <f t="shared" si="31"/>
        <v>43889</v>
      </c>
      <c r="AD73" s="214">
        <f>IF(MOD($AE$95,4)=0,$AC$73+1,"")</f>
        <v>43890</v>
      </c>
      <c r="AE73" s="320"/>
      <c r="AF73" s="321"/>
      <c r="AG73" s="429" t="str">
        <f>COUNT(B75:AF75)&amp;" "&amp;Labels!$B$63</f>
        <v>20 Tage</v>
      </c>
      <c r="AL73" s="118"/>
      <c r="AO73" s="116"/>
      <c r="AP73" s="117"/>
      <c r="AQ73" s="117"/>
      <c r="AR73" s="117"/>
      <c r="AS73" s="117"/>
      <c r="AT73" s="117"/>
      <c r="AU73" s="33"/>
      <c r="AV73" s="38"/>
    </row>
    <row r="74" spans="1:48" s="16" customFormat="1" hidden="1" x14ac:dyDescent="0.2">
      <c r="A74" s="177" t="str">
        <f>$A$11</f>
        <v>Kalenderwoche</v>
      </c>
      <c r="B74" s="291">
        <f t="shared" ref="B74:AE74" si="32">IF(B73="","",TRUNC((B73-DATE(YEAR(B73+3-MOD(B73-2,7)),1,MOD(B73-2,7)-9))/7))</f>
        <v>5</v>
      </c>
      <c r="C74" s="292">
        <f t="shared" si="32"/>
        <v>5</v>
      </c>
      <c r="D74" s="292">
        <f t="shared" si="32"/>
        <v>6</v>
      </c>
      <c r="E74" s="292">
        <f t="shared" si="32"/>
        <v>6</v>
      </c>
      <c r="F74" s="292">
        <f t="shared" si="32"/>
        <v>6</v>
      </c>
      <c r="G74" s="292">
        <f t="shared" si="32"/>
        <v>6</v>
      </c>
      <c r="H74" s="292">
        <f t="shared" si="32"/>
        <v>6</v>
      </c>
      <c r="I74" s="292">
        <f t="shared" si="32"/>
        <v>6</v>
      </c>
      <c r="J74" s="292">
        <f t="shared" si="32"/>
        <v>6</v>
      </c>
      <c r="K74" s="292">
        <f t="shared" si="32"/>
        <v>7</v>
      </c>
      <c r="L74" s="292">
        <f t="shared" si="32"/>
        <v>7</v>
      </c>
      <c r="M74" s="292">
        <f t="shared" si="32"/>
        <v>7</v>
      </c>
      <c r="N74" s="292">
        <f t="shared" si="32"/>
        <v>7</v>
      </c>
      <c r="O74" s="292">
        <f t="shared" si="32"/>
        <v>7</v>
      </c>
      <c r="P74" s="292">
        <f t="shared" si="32"/>
        <v>7</v>
      </c>
      <c r="Q74" s="292">
        <f t="shared" si="32"/>
        <v>7</v>
      </c>
      <c r="R74" s="292">
        <f t="shared" si="32"/>
        <v>8</v>
      </c>
      <c r="S74" s="292">
        <f t="shared" si="32"/>
        <v>8</v>
      </c>
      <c r="T74" s="292">
        <f t="shared" si="32"/>
        <v>8</v>
      </c>
      <c r="U74" s="292">
        <f t="shared" si="32"/>
        <v>8</v>
      </c>
      <c r="V74" s="292">
        <f t="shared" si="32"/>
        <v>8</v>
      </c>
      <c r="W74" s="292">
        <f t="shared" si="32"/>
        <v>8</v>
      </c>
      <c r="X74" s="292">
        <f t="shared" si="32"/>
        <v>8</v>
      </c>
      <c r="Y74" s="292">
        <f t="shared" si="32"/>
        <v>9</v>
      </c>
      <c r="Z74" s="292">
        <f t="shared" si="32"/>
        <v>9</v>
      </c>
      <c r="AA74" s="292">
        <f t="shared" si="32"/>
        <v>9</v>
      </c>
      <c r="AB74" s="292">
        <f t="shared" si="32"/>
        <v>9</v>
      </c>
      <c r="AC74" s="292">
        <f t="shared" si="32"/>
        <v>9</v>
      </c>
      <c r="AD74" s="292">
        <f t="shared" si="32"/>
        <v>9</v>
      </c>
      <c r="AE74" s="319" t="str">
        <f t="shared" si="32"/>
        <v/>
      </c>
      <c r="AF74" s="317"/>
      <c r="AG74" s="85"/>
      <c r="AO74" s="121"/>
      <c r="AP74" s="121"/>
      <c r="AQ74" s="121"/>
      <c r="AR74" s="37"/>
      <c r="AS74" s="37"/>
      <c r="AT74" s="37"/>
      <c r="AU74" s="38"/>
      <c r="AV74" s="38"/>
    </row>
    <row r="75" spans="1:48" s="16" customFormat="1" ht="12.6" customHeight="1" x14ac:dyDescent="0.2">
      <c r="A75" s="177" t="str">
        <f>$A$12</f>
        <v>Sollstunden</v>
      </c>
      <c r="B75" s="194" t="str">
        <f t="shared" ref="B75:AC75" si="33">IF(MOD(B73,7)&gt;=2,$J$7*$B$70%,"")</f>
        <v/>
      </c>
      <c r="C75" s="194" t="str">
        <f t="shared" si="33"/>
        <v/>
      </c>
      <c r="D75" s="194">
        <f t="shared" si="33"/>
        <v>8</v>
      </c>
      <c r="E75" s="194">
        <f t="shared" si="33"/>
        <v>8</v>
      </c>
      <c r="F75" s="194">
        <f t="shared" si="33"/>
        <v>8</v>
      </c>
      <c r="G75" s="194">
        <f t="shared" si="33"/>
        <v>8</v>
      </c>
      <c r="H75" s="194">
        <f t="shared" si="33"/>
        <v>8</v>
      </c>
      <c r="I75" s="194" t="str">
        <f t="shared" si="33"/>
        <v/>
      </c>
      <c r="J75" s="194" t="str">
        <f t="shared" si="33"/>
        <v/>
      </c>
      <c r="K75" s="194">
        <f t="shared" si="33"/>
        <v>8</v>
      </c>
      <c r="L75" s="194">
        <f t="shared" si="33"/>
        <v>8</v>
      </c>
      <c r="M75" s="194">
        <f t="shared" si="33"/>
        <v>8</v>
      </c>
      <c r="N75" s="194">
        <f t="shared" si="33"/>
        <v>8</v>
      </c>
      <c r="O75" s="194">
        <f t="shared" si="33"/>
        <v>8</v>
      </c>
      <c r="P75" s="194" t="str">
        <f t="shared" si="33"/>
        <v/>
      </c>
      <c r="Q75" s="194" t="str">
        <f t="shared" si="33"/>
        <v/>
      </c>
      <c r="R75" s="194">
        <f t="shared" si="33"/>
        <v>8</v>
      </c>
      <c r="S75" s="194">
        <f t="shared" si="33"/>
        <v>8</v>
      </c>
      <c r="T75" s="194">
        <f t="shared" si="33"/>
        <v>8</v>
      </c>
      <c r="U75" s="194">
        <f t="shared" si="33"/>
        <v>8</v>
      </c>
      <c r="V75" s="194">
        <f t="shared" si="33"/>
        <v>8</v>
      </c>
      <c r="W75" s="194" t="str">
        <f t="shared" si="33"/>
        <v/>
      </c>
      <c r="X75" s="194" t="str">
        <f t="shared" si="33"/>
        <v/>
      </c>
      <c r="Y75" s="194">
        <f t="shared" si="33"/>
        <v>8</v>
      </c>
      <c r="Z75" s="194">
        <f t="shared" si="33"/>
        <v>8</v>
      </c>
      <c r="AA75" s="194">
        <f t="shared" si="33"/>
        <v>8</v>
      </c>
      <c r="AB75" s="194">
        <f t="shared" si="33"/>
        <v>8</v>
      </c>
      <c r="AC75" s="194">
        <f t="shared" si="33"/>
        <v>8</v>
      </c>
      <c r="AD75" s="194" t="str">
        <f>IF(AD73&lt;&gt;"",IF(MOD(AD73,7)&gt;=2,$J$7*$B$70%,""),"")</f>
        <v/>
      </c>
      <c r="AE75" s="195"/>
      <c r="AF75" s="196"/>
      <c r="AG75" s="86">
        <f>IF($AD$73="",SUM(B75:AC75),SUM(B75:AF75))</f>
        <v>160</v>
      </c>
      <c r="AL75" s="119"/>
      <c r="AO75" s="124"/>
      <c r="AP75" s="124"/>
      <c r="AQ75" s="124"/>
      <c r="AR75" s="124"/>
      <c r="AS75" s="124"/>
      <c r="AT75" s="124"/>
      <c r="AU75" s="38"/>
      <c r="AV75" s="33"/>
    </row>
    <row r="76" spans="1:48" s="16" customFormat="1" ht="12.6" customHeight="1" x14ac:dyDescent="0.2">
      <c r="A76" s="177" t="str">
        <f>$A$13</f>
        <v>Absenz in Std</v>
      </c>
      <c r="B76" s="340">
        <f>B842</f>
        <v>0</v>
      </c>
      <c r="C76" s="340">
        <f t="shared" ref="C76:AC76" si="34">C842</f>
        <v>0</v>
      </c>
      <c r="D76" s="340">
        <f t="shared" si="34"/>
        <v>0</v>
      </c>
      <c r="E76" s="340">
        <f t="shared" si="34"/>
        <v>0</v>
      </c>
      <c r="F76" s="340">
        <f t="shared" si="34"/>
        <v>0</v>
      </c>
      <c r="G76" s="340">
        <f t="shared" si="34"/>
        <v>0</v>
      </c>
      <c r="H76" s="340">
        <f t="shared" si="34"/>
        <v>0</v>
      </c>
      <c r="I76" s="340">
        <f t="shared" si="34"/>
        <v>0</v>
      </c>
      <c r="J76" s="340">
        <f t="shared" si="34"/>
        <v>0</v>
      </c>
      <c r="K76" s="340">
        <f t="shared" si="34"/>
        <v>0</v>
      </c>
      <c r="L76" s="340">
        <f t="shared" si="34"/>
        <v>0</v>
      </c>
      <c r="M76" s="340">
        <f t="shared" si="34"/>
        <v>0</v>
      </c>
      <c r="N76" s="340">
        <f t="shared" si="34"/>
        <v>0</v>
      </c>
      <c r="O76" s="340">
        <f t="shared" si="34"/>
        <v>0</v>
      </c>
      <c r="P76" s="340">
        <f t="shared" si="34"/>
        <v>0</v>
      </c>
      <c r="Q76" s="340">
        <f t="shared" si="34"/>
        <v>0</v>
      </c>
      <c r="R76" s="340">
        <f t="shared" si="34"/>
        <v>0</v>
      </c>
      <c r="S76" s="340">
        <f t="shared" si="34"/>
        <v>0</v>
      </c>
      <c r="T76" s="340">
        <f t="shared" si="34"/>
        <v>0</v>
      </c>
      <c r="U76" s="340">
        <f t="shared" si="34"/>
        <v>0</v>
      </c>
      <c r="V76" s="340">
        <f t="shared" si="34"/>
        <v>0</v>
      </c>
      <c r="W76" s="340">
        <f t="shared" si="34"/>
        <v>0</v>
      </c>
      <c r="X76" s="340">
        <f t="shared" si="34"/>
        <v>0</v>
      </c>
      <c r="Y76" s="340">
        <f t="shared" si="34"/>
        <v>0</v>
      </c>
      <c r="Z76" s="340">
        <f t="shared" si="34"/>
        <v>0</v>
      </c>
      <c r="AA76" s="340">
        <f t="shared" si="34"/>
        <v>0</v>
      </c>
      <c r="AB76" s="340">
        <f t="shared" si="34"/>
        <v>0</v>
      </c>
      <c r="AC76" s="340">
        <f t="shared" si="34"/>
        <v>0</v>
      </c>
      <c r="AD76" s="340">
        <f>IF(AD73&lt;&gt;"",AD842,"")</f>
        <v>0</v>
      </c>
      <c r="AE76" s="197"/>
      <c r="AF76" s="198"/>
      <c r="AG76" s="85">
        <f>SUM(AK3:AK12)</f>
        <v>0</v>
      </c>
      <c r="AL76" s="57"/>
      <c r="AO76" s="124"/>
      <c r="AP76" s="124"/>
      <c r="AR76" s="124"/>
      <c r="AS76" s="124"/>
      <c r="AT76" s="124"/>
      <c r="AV76" s="38"/>
    </row>
    <row r="77" spans="1:48" s="16" customFormat="1" ht="12.6" customHeight="1" thickBot="1" x14ac:dyDescent="0.25">
      <c r="A77" s="178" t="str">
        <f>$A$14</f>
        <v>Code</v>
      </c>
      <c r="B77" s="324" t="str">
        <f>IF(B842&lt;&gt;0,IF(MAX(B829:B841)&lt;B842,Labels!$B$163,INDEX($AH$829:$AH$841,MATCH(MAX(B829:B841),B829:B841,0))),"")</f>
        <v/>
      </c>
      <c r="C77" s="324" t="str">
        <f>IF(C842&lt;&gt;0,IF(MAX(C829:C841)&lt;C842,Labels!$B$163,INDEX($AH$829:$AH$841,MATCH(MAX(C829:C841),C829:C841,0))),"")</f>
        <v/>
      </c>
      <c r="D77" s="324" t="str">
        <f>IF(D842&lt;&gt;0,IF(MAX(D829:D841)&lt;D842,Labels!$B$163,INDEX($AH$829:$AH$841,MATCH(MAX(D829:D841),D829:D841,0))),"")</f>
        <v/>
      </c>
      <c r="E77" s="324" t="str">
        <f>IF(E842&lt;&gt;0,IF(MAX(E829:E841)&lt;E842,Labels!$B$163,INDEX($AH$829:$AH$841,MATCH(MAX(E829:E841),E829:E841,0))),"")</f>
        <v/>
      </c>
      <c r="F77" s="324" t="str">
        <f>IF(F842&lt;&gt;0,IF(MAX(F829:F841)&lt;F842,Labels!$B$163,INDEX($AH$829:$AH$841,MATCH(MAX(F829:F841),F829:F841,0))),"")</f>
        <v/>
      </c>
      <c r="G77" s="324" t="str">
        <f>IF(G842&lt;&gt;0,IF(MAX(G829:G841)&lt;G842,Labels!$B$163,INDEX($AH$829:$AH$841,MATCH(MAX(G829:G841),G829:G841,0))),"")</f>
        <v/>
      </c>
      <c r="H77" s="324" t="str">
        <f>IF(H842&lt;&gt;0,IF(MAX(H829:H841)&lt;H842,Labels!$B$163,INDEX($AH$829:$AH$841,MATCH(MAX(H829:H841),H829:H841,0))),"")</f>
        <v/>
      </c>
      <c r="I77" s="324" t="str">
        <f>IF(I842&lt;&gt;0,IF(MAX(I829:I841)&lt;I842,Labels!$B$163,INDEX($AH$829:$AH$841,MATCH(MAX(I829:I841),I829:I841,0))),"")</f>
        <v/>
      </c>
      <c r="J77" s="324" t="str">
        <f>IF(J842&lt;&gt;0,IF(MAX(J829:J841)&lt;J842,Labels!$B$163,INDEX($AH$829:$AH$841,MATCH(MAX(J829:J841),J829:J841,0))),"")</f>
        <v/>
      </c>
      <c r="K77" s="324" t="str">
        <f>IF(K842&lt;&gt;0,IF(MAX(K829:K841)&lt;K842,Labels!$B$163,INDEX($AH$829:$AH$841,MATCH(MAX(K829:K841),K829:K841,0))),"")</f>
        <v/>
      </c>
      <c r="L77" s="324" t="str">
        <f>IF(L842&lt;&gt;0,IF(MAX(L829:L841)&lt;L842,Labels!$B$163,INDEX($AH$829:$AH$841,MATCH(MAX(L829:L841),L829:L841,0))),"")</f>
        <v/>
      </c>
      <c r="M77" s="324" t="str">
        <f>IF(M842&lt;&gt;0,IF(MAX(M829:M841)&lt;M842,Labels!$B$163,INDEX($AH$829:$AH$841,MATCH(MAX(M829:M841),M829:M841,0))),"")</f>
        <v/>
      </c>
      <c r="N77" s="324" t="str">
        <f>IF(N842&lt;&gt;0,IF(MAX(N829:N841)&lt;N842,Labels!$B$163,INDEX($AH$829:$AH$841,MATCH(MAX(N829:N841),N829:N841,0))),"")</f>
        <v/>
      </c>
      <c r="O77" s="324" t="str">
        <f>IF(O842&lt;&gt;0,IF(MAX(O829:O841)&lt;O842,Labels!$B$163,INDEX($AH$829:$AH$841,MATCH(MAX(O829:O841),O829:O841,0))),"")</f>
        <v/>
      </c>
      <c r="P77" s="324" t="str">
        <f>IF(P842&lt;&gt;0,IF(MAX(P829:P841)&lt;P842,Labels!$B$163,INDEX($AH$829:$AH$841,MATCH(MAX(P829:P841),P829:P841,0))),"")</f>
        <v/>
      </c>
      <c r="Q77" s="324" t="str">
        <f>IF(Q842&lt;&gt;0,IF(MAX(Q829:Q841)&lt;Q842,Labels!$B$163,INDEX($AH$829:$AH$841,MATCH(MAX(Q829:Q841),Q829:Q841,0))),"")</f>
        <v/>
      </c>
      <c r="R77" s="324" t="str">
        <f>IF(R842&lt;&gt;0,IF(MAX(R829:R841)&lt;R842,Labels!$B$163,INDEX($AH$829:$AH$841,MATCH(MAX(R829:R841),R829:R841,0))),"")</f>
        <v/>
      </c>
      <c r="S77" s="324" t="str">
        <f>IF(S842&lt;&gt;0,IF(MAX(S829:S841)&lt;S842,Labels!$B$163,INDEX($AH$829:$AH$841,MATCH(MAX(S829:S841),S829:S841,0))),"")</f>
        <v/>
      </c>
      <c r="T77" s="324" t="str">
        <f>IF(T842&lt;&gt;0,IF(MAX(T829:T841)&lt;T842,Labels!$B$163,INDEX($AH$829:$AH$841,MATCH(MAX(T829:T841),T829:T841,0))),"")</f>
        <v/>
      </c>
      <c r="U77" s="324" t="str">
        <f>IF(U842&lt;&gt;0,IF(MAX(U829:U841)&lt;U842,Labels!$B$163,INDEX($AH$829:$AH$841,MATCH(MAX(U829:U841),U829:U841,0))),"")</f>
        <v/>
      </c>
      <c r="V77" s="324" t="str">
        <f>IF(V842&lt;&gt;0,IF(MAX(V829:V841)&lt;V842,Labels!$B$163,INDEX($AH$829:$AH$841,MATCH(MAX(V829:V841),V829:V841,0))),"")</f>
        <v/>
      </c>
      <c r="W77" s="324" t="str">
        <f>IF(W842&lt;&gt;0,IF(MAX(W829:W841)&lt;W842,Labels!$B$163,INDEX($AH$829:$AH$841,MATCH(MAX(W829:W841),W829:W841,0))),"")</f>
        <v/>
      </c>
      <c r="X77" s="324" t="str">
        <f>IF(X842&lt;&gt;0,IF(MAX(X829:X841)&lt;X842,Labels!$B$163,INDEX($AH$829:$AH$841,MATCH(MAX(X829:X841),X829:X841,0))),"")</f>
        <v/>
      </c>
      <c r="Y77" s="324" t="str">
        <f>IF(Y842&lt;&gt;0,IF(MAX(Y829:Y841)&lt;Y842,Labels!$B$163,INDEX($AH$829:$AH$841,MATCH(MAX(Y829:Y841),Y829:Y841,0))),"")</f>
        <v/>
      </c>
      <c r="Z77" s="324" t="str">
        <f>IF(Z842&lt;&gt;0,IF(MAX(Z829:Z841)&lt;Z842,Labels!$B$163,INDEX($AH$829:$AH$841,MATCH(MAX(Z829:Z841),Z829:Z841,0))),"")</f>
        <v/>
      </c>
      <c r="AA77" s="324" t="str">
        <f>IF(AA842&lt;&gt;0,IF(MAX(AA829:AA841)&lt;AA842,Labels!$B$163,INDEX($AH$829:$AH$841,MATCH(MAX(AA829:AA841),AA829:AA841,0))),"")</f>
        <v/>
      </c>
      <c r="AB77" s="324" t="str">
        <f>IF(AB842&lt;&gt;0,IF(MAX(AB829:AB841)&lt;AB842,Labels!$B$163,INDEX($AH$829:$AH$841,MATCH(MAX(AB829:AB841),AB829:AB841,0))),"")</f>
        <v/>
      </c>
      <c r="AC77" s="324" t="str">
        <f>IF(AC842&lt;&gt;0,IF(MAX(AC829:AC841)&lt;AC842,Labels!$B$163,INDEX($AH$829:$AH$841,MATCH(MAX(AC829:AC841),AC829:AC841,0))),"")</f>
        <v/>
      </c>
      <c r="AD77" s="324" t="str">
        <f>IF(AD842&lt;&gt;0,IF(MAX(AD829:AD841)&lt;AD842,Labels!$B$163,INDEX($AH$829:$AH$841,MATCH(MAX(AD829:AD841),AD829:AD841,0))),"")</f>
        <v/>
      </c>
      <c r="AE77" s="197"/>
      <c r="AF77" s="198"/>
      <c r="AG77" s="84"/>
      <c r="AL77" s="57"/>
      <c r="AO77" s="124"/>
      <c r="AP77" s="124"/>
      <c r="AQ77" s="124"/>
      <c r="AR77" s="124"/>
      <c r="AS77" s="124"/>
      <c r="AT77" s="124"/>
      <c r="AV77" s="38"/>
    </row>
    <row r="78" spans="1:48" s="16" customFormat="1" ht="12" customHeight="1" x14ac:dyDescent="0.2">
      <c r="A78" s="179" t="str">
        <f>$A$15</f>
        <v>00.00-06.00h</v>
      </c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95"/>
      <c r="AF78" s="196"/>
      <c r="AG78" s="87">
        <f>IF($AD$73="",SUM(B78:AC78),SUM(B78:AF78))</f>
        <v>0</v>
      </c>
      <c r="AL78" s="57"/>
      <c r="AO78" s="124"/>
      <c r="AP78" s="124"/>
      <c r="AQ78" s="124"/>
      <c r="AR78" s="124"/>
      <c r="AS78" s="124"/>
      <c r="AT78" s="124"/>
      <c r="AV78" s="19"/>
    </row>
    <row r="79" spans="1:48" s="16" customFormat="1" ht="12" customHeight="1" x14ac:dyDescent="0.2">
      <c r="A79" s="180" t="str">
        <f>$A$16</f>
        <v>06.00-20.00h</v>
      </c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95"/>
      <c r="AF79" s="196"/>
      <c r="AG79" s="88">
        <f>IF($AD$73="",SUM(B79:AC79),SUM(B79:AF79))</f>
        <v>0</v>
      </c>
      <c r="AL79" s="120"/>
      <c r="AO79" s="475"/>
      <c r="AP79" s="475"/>
      <c r="AQ79" s="475"/>
      <c r="AR79" s="475"/>
      <c r="AS79" s="475"/>
      <c r="AT79" s="475"/>
      <c r="AV79" s="19"/>
    </row>
    <row r="80" spans="1:48" s="16" customFormat="1" ht="12" customHeight="1" x14ac:dyDescent="0.2">
      <c r="A80" s="179" t="str">
        <f>$A$17</f>
        <v>20.00-24.00h</v>
      </c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95"/>
      <c r="AF80" s="196"/>
      <c r="AG80" s="86">
        <f t="shared" ref="AG80:AG94" si="35">IF($AD$73="",SUM(B80:AC80),SUM(B80:AF80))</f>
        <v>0</v>
      </c>
      <c r="AH80" s="63" t="s">
        <v>414</v>
      </c>
      <c r="AI80" s="66"/>
      <c r="AL80" s="19"/>
      <c r="AM80" s="19"/>
      <c r="AN80" s="19"/>
      <c r="AO80" s="125"/>
      <c r="AP80" s="125"/>
      <c r="AQ80" s="125"/>
      <c r="AR80" s="125"/>
      <c r="AS80" s="125"/>
      <c r="AT80" s="125"/>
      <c r="AU80" s="19"/>
    </row>
    <row r="81" spans="1:47" s="16" customFormat="1" ht="12" customHeight="1" x14ac:dyDescent="0.2">
      <c r="A81" s="180" t="str">
        <f>$A$18</f>
        <v>Feiertag "ft"</v>
      </c>
      <c r="B81" s="181" t="str">
        <f>IF(WEEKDAY(B73,2)&lt;=6,IF(KALENDER!E5="x",Labels!$B$118,""),"")</f>
        <v/>
      </c>
      <c r="C81" s="181" t="str">
        <f>IF(WEEKDAY(C73,2)&lt;=6,IF(KALENDER!F5="x",Labels!$B$118,""),"")</f>
        <v/>
      </c>
      <c r="D81" s="181" t="str">
        <f>IF(WEEKDAY(D73,2)&lt;=6,IF(KALENDER!G5="x",Labels!$B$118,""),"")</f>
        <v/>
      </c>
      <c r="E81" s="181" t="str">
        <f>IF(WEEKDAY(E73,2)&lt;=6,IF(KALENDER!H5="x",Labels!$B$118,""),"")</f>
        <v/>
      </c>
      <c r="F81" s="181" t="str">
        <f>IF(WEEKDAY(F73,2)&lt;=6,IF(KALENDER!I5="x",Labels!$B$118,""),"")</f>
        <v/>
      </c>
      <c r="G81" s="181" t="str">
        <f>IF(WEEKDAY(G73,2)&lt;=6,IF(KALENDER!J5="x",Labels!$B$118,""),"")</f>
        <v/>
      </c>
      <c r="H81" s="181" t="str">
        <f>IF(WEEKDAY(H73,2)&lt;=6,IF(KALENDER!K5="x",Labels!$B$118,""),"")</f>
        <v/>
      </c>
      <c r="I81" s="181" t="str">
        <f>IF(WEEKDAY(I73,2)&lt;=6,IF(KALENDER!L5="x",Labels!$B$118,""),"")</f>
        <v/>
      </c>
      <c r="J81" s="181" t="str">
        <f>IF(WEEKDAY(J73,2)&lt;=6,IF(KALENDER!M5="x",Labels!$B$118,""),"")</f>
        <v/>
      </c>
      <c r="K81" s="181" t="str">
        <f>IF(WEEKDAY(K73,2)&lt;=6,IF(KALENDER!N5="x",Labels!$B$118,""),"")</f>
        <v/>
      </c>
      <c r="L81" s="181" t="str">
        <f>IF(WEEKDAY(L73,2)&lt;=6,IF(KALENDER!O5="x",Labels!$B$118,""),"")</f>
        <v/>
      </c>
      <c r="M81" s="181" t="str">
        <f>IF(WEEKDAY(M73,2)&lt;=6,IF(KALENDER!P5="x",Labels!$B$118,""),"")</f>
        <v/>
      </c>
      <c r="N81" s="181" t="str">
        <f>IF(WEEKDAY(N73,2)&lt;=6,IF(KALENDER!Q5="x",Labels!$B$118,""),"")</f>
        <v/>
      </c>
      <c r="O81" s="181" t="str">
        <f>IF(WEEKDAY(O73,2)&lt;=6,IF(KALENDER!R5="x",Labels!$B$118,""),"")</f>
        <v/>
      </c>
      <c r="P81" s="181" t="str">
        <f>IF(WEEKDAY(P73,2)&lt;=6,IF(KALENDER!S5="x",Labels!$B$118,""),"")</f>
        <v/>
      </c>
      <c r="Q81" s="181" t="str">
        <f>IF(WEEKDAY(Q73,2)&lt;=6,IF(KALENDER!T5="x",Labels!$B$118,""),"")</f>
        <v/>
      </c>
      <c r="R81" s="181" t="str">
        <f>IF(WEEKDAY(R73,2)&lt;=6,IF(KALENDER!U5="x",Labels!$B$118,""),"")</f>
        <v/>
      </c>
      <c r="S81" s="181" t="str">
        <f>IF(WEEKDAY(S73,2)&lt;=6,IF(KALENDER!V5="x",Labels!$B$118,""),"")</f>
        <v/>
      </c>
      <c r="T81" s="181" t="str">
        <f>IF(WEEKDAY(T73,2)&lt;=6,IF(KALENDER!W5="x",Labels!$B$118,""),"")</f>
        <v/>
      </c>
      <c r="U81" s="181" t="str">
        <f>IF(WEEKDAY(U73,2)&lt;=6,IF(KALENDER!X5="x",Labels!$B$118,""),"")</f>
        <v/>
      </c>
      <c r="V81" s="181" t="str">
        <f>IF(WEEKDAY(V73,2)&lt;=6,IF(KALENDER!Y5="x",Labels!$B$118,""),"")</f>
        <v/>
      </c>
      <c r="W81" s="181" t="str">
        <f>IF(WEEKDAY(W73,2)&lt;=6,IF(KALENDER!Z5="x",Labels!$B$118,""),"")</f>
        <v/>
      </c>
      <c r="X81" s="181" t="str">
        <f>IF(WEEKDAY(X73,2)&lt;=6,IF(KALENDER!AA5="x",Labels!$B$118,""),"")</f>
        <v/>
      </c>
      <c r="Y81" s="181" t="str">
        <f>IF(WEEKDAY(Y73,2)&lt;=6,IF(KALENDER!AB5="x",Labels!$B$118,""),"")</f>
        <v/>
      </c>
      <c r="Z81" s="181" t="str">
        <f>IF(WEEKDAY(Z73,2)&lt;=6,IF(KALENDER!AC5="x",Labels!$B$118,""),"")</f>
        <v/>
      </c>
      <c r="AA81" s="181" t="str">
        <f>IF(WEEKDAY(AA73,2)&lt;=6,IF(KALENDER!AD5="x",Labels!$B$118,""),"")</f>
        <v/>
      </c>
      <c r="AB81" s="181" t="str">
        <f>IF(WEEKDAY(AB73,2)&lt;=6,IF(KALENDER!AE5="x",Labels!$B$118,""),"")</f>
        <v/>
      </c>
      <c r="AC81" s="181" t="str">
        <f>IF(WEEKDAY(AC73,2)&lt;=6,IF(KALENDER!AF5="x",Labels!$B$118,""),"")</f>
        <v/>
      </c>
      <c r="AD81" s="181" t="str">
        <f>IF(WEEKDAY(AD73,2)&lt;=6,IF(KALENDER!AG5="x",Labels!$B$118,""),"")</f>
        <v/>
      </c>
      <c r="AE81" s="195" t="str">
        <f>IF(WEEKDAY(AE73,2)&lt;=6,IF(KALENDER!AH5="x",Labels!$B$118,""),"")</f>
        <v/>
      </c>
      <c r="AF81" s="196" t="str">
        <f>IF(WEEKDAY(AF73,2)&lt;=6,IF(KALENDER!AI5="x",Labels!$B$118,""),"")</f>
        <v/>
      </c>
      <c r="AG81" s="86"/>
      <c r="AH81" s="132"/>
      <c r="AI81" s="133"/>
      <c r="AL81" s="49"/>
      <c r="AM81" s="19"/>
      <c r="AN81" s="19"/>
      <c r="AO81" s="19"/>
      <c r="AP81" s="19"/>
      <c r="AQ81" s="19"/>
      <c r="AR81" s="19"/>
      <c r="AS81" s="125"/>
      <c r="AT81" s="125"/>
      <c r="AU81" s="19"/>
    </row>
    <row r="82" spans="1:47" s="19" customFormat="1" ht="12" customHeight="1" x14ac:dyDescent="0.2">
      <c r="A82" s="199" t="str">
        <f>$A$19</f>
        <v>Gutschrift "ft"</v>
      </c>
      <c r="B82" s="200" t="str">
        <f>IF(AND(B81=Labels!$B$118,WEEKDAY(B73,2)&lt;6),$J$7*$B$70%,"")</f>
        <v/>
      </c>
      <c r="C82" s="200" t="str">
        <f>IF(AND(C81=Labels!$B$118,WEEKDAY(C73,2)&lt;6),$J$7*$B$70%,"")</f>
        <v/>
      </c>
      <c r="D82" s="200" t="str">
        <f>IF(AND(D81=Labels!$B$118,WEEKDAY(D73,2)&lt;6),$J$7*$B$70%,"")</f>
        <v/>
      </c>
      <c r="E82" s="200" t="str">
        <f>IF(AND(E81=Labels!$B$118,WEEKDAY(E73,2)&lt;6),$J$7*$B$70%,"")</f>
        <v/>
      </c>
      <c r="F82" s="200" t="str">
        <f>IF(AND(F81=Labels!$B$118,WEEKDAY(F73,2)&lt;6),$J$7*$B$70%,"")</f>
        <v/>
      </c>
      <c r="G82" s="200" t="str">
        <f>IF(AND(G81=Labels!$B$118,WEEKDAY(G73,2)&lt;6),$J$7*$B$70%,"")</f>
        <v/>
      </c>
      <c r="H82" s="200" t="str">
        <f>IF(AND(H81=Labels!$B$118,WEEKDAY(H73,2)&lt;6),$J$7*$B$70%,"")</f>
        <v/>
      </c>
      <c r="I82" s="200" t="str">
        <f>IF(AND(I81=Labels!$B$118,WEEKDAY(I73,2)&lt;6),$J$7*$B$70%,"")</f>
        <v/>
      </c>
      <c r="J82" s="200" t="str">
        <f>IF(AND(J81=Labels!$B$118,WEEKDAY(J73,2)&lt;6),$J$7*$B$70%,"")</f>
        <v/>
      </c>
      <c r="K82" s="200" t="str">
        <f>IF(AND(K81=Labels!$B$118,WEEKDAY(K73,2)&lt;6),$J$7*$B$70%,"")</f>
        <v/>
      </c>
      <c r="L82" s="200" t="str">
        <f>IF(AND(L81=Labels!$B$118,WEEKDAY(L73,2)&lt;6),$J$7*$B$70%,"")</f>
        <v/>
      </c>
      <c r="M82" s="200" t="str">
        <f>IF(AND(M81=Labels!$B$118,WEEKDAY(M73,2)&lt;6),$J$7*$B$70%,"")</f>
        <v/>
      </c>
      <c r="N82" s="200" t="str">
        <f>IF(AND(N81=Labels!$B$118,WEEKDAY(N73,2)&lt;6),$J$7*$B$70%,"")</f>
        <v/>
      </c>
      <c r="O82" s="200" t="str">
        <f>IF(AND(O81=Labels!$B$118,WEEKDAY(O73,2)&lt;6),$J$7*$B$70%,"")</f>
        <v/>
      </c>
      <c r="P82" s="200" t="str">
        <f>IF(AND(P81=Labels!$B$118,WEEKDAY(P73,2)&lt;6),$J$7*$B$70%,"")</f>
        <v/>
      </c>
      <c r="Q82" s="200" t="str">
        <f>IF(AND(Q81=Labels!$B$118,WEEKDAY(Q73,2)&lt;6),$J$7*$B$70%,"")</f>
        <v/>
      </c>
      <c r="R82" s="200" t="str">
        <f>IF(AND(R81=Labels!$B$118,WEEKDAY(R73,2)&lt;6),$J$7*$B$70%,"")</f>
        <v/>
      </c>
      <c r="S82" s="200" t="str">
        <f>IF(AND(S81=Labels!$B$118,WEEKDAY(S73,2)&lt;6),$J$7*$B$70%,"")</f>
        <v/>
      </c>
      <c r="T82" s="200" t="str">
        <f>IF(AND(T81=Labels!$B$118,WEEKDAY(T73,2)&lt;6),$J$7*$B$70%,"")</f>
        <v/>
      </c>
      <c r="U82" s="200" t="str">
        <f>IF(AND(U81=Labels!$B$118,WEEKDAY(U73,2)&lt;6),$J$7*$B$70%,"")</f>
        <v/>
      </c>
      <c r="V82" s="200" t="str">
        <f>IF(AND(V81=Labels!$B$118,WEEKDAY(V73,2)&lt;6),$J$7*$B$70%,"")</f>
        <v/>
      </c>
      <c r="W82" s="200" t="str">
        <f>IF(AND(W81=Labels!$B$118,WEEKDAY(W73,2)&lt;6),$J$7*$B$70%,"")</f>
        <v/>
      </c>
      <c r="X82" s="200" t="str">
        <f>IF(AND(X81=Labels!$B$118,WEEKDAY(X73,2)&lt;6),$J$7*$B$70%,"")</f>
        <v/>
      </c>
      <c r="Y82" s="200" t="str">
        <f>IF(AND(Y81=Labels!$B$118,WEEKDAY(Y73,2)&lt;6),$J$7*$B$70%,"")</f>
        <v/>
      </c>
      <c r="Z82" s="200" t="str">
        <f>IF(AND(Z81=Labels!$B$118,WEEKDAY(Z73,2)&lt;6),$J$7*$B$70%,"")</f>
        <v/>
      </c>
      <c r="AA82" s="200" t="str">
        <f>IF(AND(AA81=Labels!$B$118,WEEKDAY(AA73,2)&lt;6),$J$7*$B$70%,"")</f>
        <v/>
      </c>
      <c r="AB82" s="200" t="str">
        <f>IF(AND(AB81=Labels!$B$118,WEEKDAY(AB73,2)&lt;6),$J$7*$B$70%,"")</f>
        <v/>
      </c>
      <c r="AC82" s="200" t="str">
        <f>IF(AND(AC81=Labels!$B$118,WEEKDAY(AC73,2)&lt;6),$J$7*$B$70%,"")</f>
        <v/>
      </c>
      <c r="AD82" s="200" t="str">
        <f>IF(AND(AD81=Labels!$B$118,WEEKDAY(AD73,2)&lt;6),$J$7*$B$70%,"")</f>
        <v/>
      </c>
      <c r="AE82" s="195" t="str">
        <f>IF(AND(AE81=Labels!$B$118,WEEKDAY(AE73,2)&lt;6),$J$7*$B$70%,"")</f>
        <v/>
      </c>
      <c r="AF82" s="196" t="str">
        <f>IF(AND(AF81=Labels!$B$118,WEEKDAY(AF73,2)&lt;6),$J$7*$B$70%,"")</f>
        <v/>
      </c>
      <c r="AG82" s="86">
        <f t="shared" si="35"/>
        <v>0</v>
      </c>
      <c r="AH82" s="687"/>
      <c r="AI82" s="687"/>
      <c r="AL82" s="49"/>
      <c r="AM82" s="16"/>
      <c r="AN82" s="16"/>
      <c r="AO82" s="125"/>
      <c r="AP82" s="125"/>
      <c r="AQ82" s="125"/>
      <c r="AR82" s="125"/>
      <c r="AS82" s="16"/>
      <c r="AT82" s="125"/>
      <c r="AU82" s="16"/>
    </row>
    <row r="83" spans="1:47" s="19" customFormat="1" ht="12" hidden="1" customHeight="1" x14ac:dyDescent="0.2">
      <c r="A83" s="182" t="str">
        <f>$A$20</f>
        <v>Tagestotal</v>
      </c>
      <c r="B83" s="183">
        <f>SUM(B78:B80)</f>
        <v>0</v>
      </c>
      <c r="C83" s="183">
        <f t="shared" ref="C83:AC83" si="36">SUM(C78:C80)</f>
        <v>0</v>
      </c>
      <c r="D83" s="183">
        <f t="shared" si="36"/>
        <v>0</v>
      </c>
      <c r="E83" s="183">
        <f t="shared" si="36"/>
        <v>0</v>
      </c>
      <c r="F83" s="183">
        <f t="shared" si="36"/>
        <v>0</v>
      </c>
      <c r="G83" s="183">
        <f t="shared" si="36"/>
        <v>0</v>
      </c>
      <c r="H83" s="183">
        <f t="shared" si="36"/>
        <v>0</v>
      </c>
      <c r="I83" s="183">
        <f t="shared" si="36"/>
        <v>0</v>
      </c>
      <c r="J83" s="183">
        <f t="shared" si="36"/>
        <v>0</v>
      </c>
      <c r="K83" s="183">
        <f t="shared" si="36"/>
        <v>0</v>
      </c>
      <c r="L83" s="183">
        <f t="shared" si="36"/>
        <v>0</v>
      </c>
      <c r="M83" s="183">
        <f t="shared" si="36"/>
        <v>0</v>
      </c>
      <c r="N83" s="183">
        <f t="shared" si="36"/>
        <v>0</v>
      </c>
      <c r="O83" s="183">
        <f t="shared" si="36"/>
        <v>0</v>
      </c>
      <c r="P83" s="183">
        <f t="shared" si="36"/>
        <v>0</v>
      </c>
      <c r="Q83" s="183">
        <f t="shared" si="36"/>
        <v>0</v>
      </c>
      <c r="R83" s="183">
        <f t="shared" si="36"/>
        <v>0</v>
      </c>
      <c r="S83" s="183">
        <f t="shared" si="36"/>
        <v>0</v>
      </c>
      <c r="T83" s="183">
        <f t="shared" si="36"/>
        <v>0</v>
      </c>
      <c r="U83" s="183">
        <f t="shared" si="36"/>
        <v>0</v>
      </c>
      <c r="V83" s="183">
        <f t="shared" si="36"/>
        <v>0</v>
      </c>
      <c r="W83" s="183">
        <f t="shared" si="36"/>
        <v>0</v>
      </c>
      <c r="X83" s="183">
        <f t="shared" si="36"/>
        <v>0</v>
      </c>
      <c r="Y83" s="183">
        <f t="shared" si="36"/>
        <v>0</v>
      </c>
      <c r="Z83" s="183">
        <f t="shared" si="36"/>
        <v>0</v>
      </c>
      <c r="AA83" s="183">
        <f t="shared" si="36"/>
        <v>0</v>
      </c>
      <c r="AB83" s="183">
        <f t="shared" si="36"/>
        <v>0</v>
      </c>
      <c r="AC83" s="183">
        <f t="shared" si="36"/>
        <v>0</v>
      </c>
      <c r="AD83" s="183">
        <f>IF(AD73="","",SUM(AD78:AD80))</f>
        <v>0</v>
      </c>
      <c r="AE83" s="195"/>
      <c r="AF83" s="196"/>
      <c r="AG83" s="299"/>
      <c r="AH83" s="477"/>
      <c r="AI83" s="477"/>
      <c r="AL83" s="49"/>
      <c r="AM83" s="16"/>
      <c r="AN83" s="16"/>
      <c r="AO83" s="125"/>
      <c r="AP83" s="125"/>
      <c r="AQ83" s="125"/>
      <c r="AR83" s="125"/>
      <c r="AS83" s="16"/>
      <c r="AT83" s="125"/>
      <c r="AU83" s="16"/>
    </row>
    <row r="84" spans="1:47" s="16" customFormat="1" ht="12" hidden="1" customHeight="1" x14ac:dyDescent="0.2">
      <c r="A84" s="180" t="str">
        <f>$A$21</f>
        <v>.</v>
      </c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76"/>
      <c r="AE84" s="315"/>
      <c r="AF84" s="316"/>
      <c r="AG84" s="299"/>
      <c r="AH84" s="19"/>
      <c r="AI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</row>
    <row r="85" spans="1:47" s="16" customFormat="1" ht="12" hidden="1" customHeight="1" x14ac:dyDescent="0.2">
      <c r="A85" s="180" t="str">
        <f>$A$22</f>
        <v>.</v>
      </c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76"/>
      <c r="AE85" s="315"/>
      <c r="AF85" s="316"/>
      <c r="AG85" s="299"/>
      <c r="AH85" s="19"/>
      <c r="AI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</row>
    <row r="86" spans="1:47" s="16" customFormat="1" ht="12" hidden="1" customHeight="1" x14ac:dyDescent="0.2">
      <c r="A86" s="180" t="str">
        <f>$A$23</f>
        <v>Monatsübergang</v>
      </c>
      <c r="B86" s="181" t="str">
        <f>IF(WEEKDAY(B73)=1,TEXT(B73-1,"MMM"&amp;Labels!B13),"")</f>
        <v/>
      </c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 t="str">
        <f>IF(AND(WEEKDAY(AC73)&gt;1,WEEKDAY(AC73)&lt;7,AD73=""),TEXT(DATE($B$5,MONTH(AC73)+1,1),"MMM"&amp;Labels!B13),"")</f>
        <v/>
      </c>
      <c r="AD86" s="200" t="str">
        <f>IF(ISERROR(WEEKDAY(AD73)),"",IF(AND(WEEKDAY(AD73)&gt;1,WEEKDAY(AD73)&lt;7),TEXT(DATE($B$5,MONTH(AD73)+1,1),"MMM"&amp;Labels!B13),""))</f>
        <v/>
      </c>
      <c r="AE86" s="195"/>
      <c r="AF86" s="196"/>
      <c r="AG86" s="299"/>
      <c r="AH86" s="19"/>
      <c r="AI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</row>
    <row r="87" spans="1:47" s="19" customFormat="1" ht="12" customHeight="1" x14ac:dyDescent="0.2">
      <c r="A87" s="177" t="str">
        <f>$A$24</f>
        <v>Wochentotal</v>
      </c>
      <c r="B87" s="296">
        <f>IF(WEEKDAY(B73)=7,SUMIF($B11:$AF11,B74,$B20:$AF20)+SUMIF($B74:$AF74,B74,$B83:$AF83)+SUMIF($B137:$AF137,B74,$B146:$AF146),B86)</f>
        <v>0</v>
      </c>
      <c r="C87" s="297" t="str">
        <f t="shared" ref="C87:AB87" si="37">IF(WEEKDAY(C73)=7,SUMIF($B11:$AF11,C74,$B20:$AF20)+SUMIF($B74:$AF74,C74,$B83:$AF83)+SUMIF($B137:$AF137,C74,$B146:$AF146),"")</f>
        <v/>
      </c>
      <c r="D87" s="297" t="str">
        <f t="shared" si="37"/>
        <v/>
      </c>
      <c r="E87" s="297" t="str">
        <f t="shared" si="37"/>
        <v/>
      </c>
      <c r="F87" s="297" t="str">
        <f t="shared" si="37"/>
        <v/>
      </c>
      <c r="G87" s="297" t="str">
        <f t="shared" si="37"/>
        <v/>
      </c>
      <c r="H87" s="297" t="str">
        <f t="shared" si="37"/>
        <v/>
      </c>
      <c r="I87" s="297">
        <f t="shared" si="37"/>
        <v>0</v>
      </c>
      <c r="J87" s="297" t="str">
        <f t="shared" si="37"/>
        <v/>
      </c>
      <c r="K87" s="297" t="str">
        <f t="shared" si="37"/>
        <v/>
      </c>
      <c r="L87" s="297" t="str">
        <f t="shared" si="37"/>
        <v/>
      </c>
      <c r="M87" s="297" t="str">
        <f t="shared" si="37"/>
        <v/>
      </c>
      <c r="N87" s="297" t="str">
        <f t="shared" si="37"/>
        <v/>
      </c>
      <c r="O87" s="297" t="str">
        <f t="shared" si="37"/>
        <v/>
      </c>
      <c r="P87" s="297">
        <f t="shared" si="37"/>
        <v>0</v>
      </c>
      <c r="Q87" s="297" t="str">
        <f t="shared" si="37"/>
        <v/>
      </c>
      <c r="R87" s="297" t="str">
        <f t="shared" si="37"/>
        <v/>
      </c>
      <c r="S87" s="297" t="str">
        <f t="shared" si="37"/>
        <v/>
      </c>
      <c r="T87" s="297" t="str">
        <f t="shared" si="37"/>
        <v/>
      </c>
      <c r="U87" s="297" t="str">
        <f t="shared" si="37"/>
        <v/>
      </c>
      <c r="V87" s="297" t="str">
        <f t="shared" si="37"/>
        <v/>
      </c>
      <c r="W87" s="297">
        <f t="shared" si="37"/>
        <v>0</v>
      </c>
      <c r="X87" s="297" t="str">
        <f t="shared" si="37"/>
        <v/>
      </c>
      <c r="Y87" s="297" t="str">
        <f t="shared" si="37"/>
        <v/>
      </c>
      <c r="Z87" s="297" t="str">
        <f t="shared" si="37"/>
        <v/>
      </c>
      <c r="AA87" s="297" t="str">
        <f t="shared" si="37"/>
        <v/>
      </c>
      <c r="AB87" s="297" t="str">
        <f t="shared" si="37"/>
        <v/>
      </c>
      <c r="AC87" s="297" t="str">
        <f>IF(WEEKDAY(AC73)=7,SUMIF($B11:$AF11,AC74,$B20:$AF20)+SUMIF($B74:$AF74,AC74,$B83:$AF83)+SUMIF($B137:$AF137,AC74,$B146:$AF146),AC86)</f>
        <v/>
      </c>
      <c r="AD87" s="298">
        <f>IF(ISERROR(WEEKDAY(AD73)=7),"",IF(WEEKDAY(AD73)=7,SUMIF($B11:$AF11,AD74,$B20:$AF20)+SUMIF($B74:$AF74,AD74,$B83:$AF83)+SUMIF($B137:$AF137,AD74,$B146:$AF146),AD86))</f>
        <v>0</v>
      </c>
      <c r="AE87" s="195"/>
      <c r="AF87" s="196"/>
      <c r="AG87" s="86"/>
      <c r="AH87" s="687"/>
      <c r="AI87" s="687"/>
      <c r="AJ87" s="476"/>
      <c r="AM87" s="16"/>
      <c r="AN87" s="16"/>
      <c r="AO87" s="125"/>
      <c r="AP87" s="125"/>
      <c r="AQ87" s="125"/>
      <c r="AR87" s="125"/>
      <c r="AS87" s="125"/>
      <c r="AT87" s="125"/>
      <c r="AU87" s="2"/>
    </row>
    <row r="88" spans="1:47" s="16" customFormat="1" ht="12" customHeight="1" x14ac:dyDescent="0.2">
      <c r="A88" s="201" t="str">
        <f>$A$25</f>
        <v>Zeitzuschlag 1)</v>
      </c>
      <c r="B88" s="302" t="str">
        <f>IF(B95="FALSCH","",B95)</f>
        <v/>
      </c>
      <c r="C88" s="303" t="str">
        <f t="shared" ref="C88:AD88" si="38">IF(C95="FALSCH","",C95)</f>
        <v/>
      </c>
      <c r="D88" s="303" t="str">
        <f t="shared" si="38"/>
        <v/>
      </c>
      <c r="E88" s="303" t="str">
        <f t="shared" si="38"/>
        <v/>
      </c>
      <c r="F88" s="303" t="str">
        <f t="shared" si="38"/>
        <v/>
      </c>
      <c r="G88" s="303" t="str">
        <f t="shared" si="38"/>
        <v/>
      </c>
      <c r="H88" s="303" t="str">
        <f t="shared" si="38"/>
        <v/>
      </c>
      <c r="I88" s="303" t="str">
        <f t="shared" si="38"/>
        <v/>
      </c>
      <c r="J88" s="303" t="str">
        <f t="shared" si="38"/>
        <v/>
      </c>
      <c r="K88" s="303" t="str">
        <f t="shared" si="38"/>
        <v/>
      </c>
      <c r="L88" s="303" t="str">
        <f t="shared" si="38"/>
        <v/>
      </c>
      <c r="M88" s="303" t="str">
        <f t="shared" si="38"/>
        <v/>
      </c>
      <c r="N88" s="303" t="str">
        <f t="shared" si="38"/>
        <v/>
      </c>
      <c r="O88" s="303" t="str">
        <f t="shared" si="38"/>
        <v/>
      </c>
      <c r="P88" s="303" t="str">
        <f t="shared" si="38"/>
        <v/>
      </c>
      <c r="Q88" s="303" t="str">
        <f t="shared" si="38"/>
        <v/>
      </c>
      <c r="R88" s="303" t="str">
        <f t="shared" si="38"/>
        <v/>
      </c>
      <c r="S88" s="303" t="str">
        <f t="shared" si="38"/>
        <v/>
      </c>
      <c r="T88" s="303" t="str">
        <f t="shared" si="38"/>
        <v/>
      </c>
      <c r="U88" s="303" t="str">
        <f t="shared" si="38"/>
        <v/>
      </c>
      <c r="V88" s="303" t="str">
        <f t="shared" si="38"/>
        <v/>
      </c>
      <c r="W88" s="303" t="str">
        <f t="shared" si="38"/>
        <v/>
      </c>
      <c r="X88" s="303" t="str">
        <f t="shared" si="38"/>
        <v/>
      </c>
      <c r="Y88" s="303" t="str">
        <f t="shared" si="38"/>
        <v/>
      </c>
      <c r="Z88" s="303" t="str">
        <f t="shared" si="38"/>
        <v/>
      </c>
      <c r="AA88" s="303" t="str">
        <f t="shared" si="38"/>
        <v/>
      </c>
      <c r="AB88" s="303" t="str">
        <f t="shared" si="38"/>
        <v/>
      </c>
      <c r="AC88" s="303" t="str">
        <f t="shared" si="38"/>
        <v/>
      </c>
      <c r="AD88" s="304" t="str">
        <f t="shared" si="38"/>
        <v/>
      </c>
      <c r="AE88" s="195"/>
      <c r="AF88" s="196"/>
      <c r="AG88" s="86">
        <f t="shared" si="35"/>
        <v>0</v>
      </c>
      <c r="AH88" s="64"/>
      <c r="AI88" s="64"/>
      <c r="AJ88" s="2"/>
      <c r="AM88" s="2"/>
      <c r="AN88" s="2"/>
      <c r="AO88" s="125"/>
      <c r="AP88" s="125"/>
      <c r="AQ88" s="125"/>
      <c r="AR88" s="125"/>
      <c r="AS88" s="125"/>
      <c r="AT88" s="12"/>
      <c r="AU88" s="12"/>
    </row>
    <row r="89" spans="1:47" s="16" customFormat="1" ht="12" customHeight="1" x14ac:dyDescent="0.2">
      <c r="A89" s="182" t="str">
        <f>$A$26</f>
        <v>Zeitzuschlag 2)</v>
      </c>
      <c r="B89" s="183" t="str">
        <f>IF((B78+B80)=0,"",SUM(B78,B80))</f>
        <v/>
      </c>
      <c r="C89" s="185" t="str">
        <f t="shared" ref="C89:AD89" si="39">IF((C78+C80)=0,"",SUM(C78,C80))</f>
        <v/>
      </c>
      <c r="D89" s="185" t="str">
        <f t="shared" si="39"/>
        <v/>
      </c>
      <c r="E89" s="185" t="str">
        <f t="shared" si="39"/>
        <v/>
      </c>
      <c r="F89" s="185" t="str">
        <f t="shared" si="39"/>
        <v/>
      </c>
      <c r="G89" s="185" t="str">
        <f t="shared" si="39"/>
        <v/>
      </c>
      <c r="H89" s="185" t="str">
        <f t="shared" si="39"/>
        <v/>
      </c>
      <c r="I89" s="185" t="str">
        <f t="shared" si="39"/>
        <v/>
      </c>
      <c r="J89" s="185" t="str">
        <f t="shared" si="39"/>
        <v/>
      </c>
      <c r="K89" s="185" t="str">
        <f t="shared" si="39"/>
        <v/>
      </c>
      <c r="L89" s="185" t="str">
        <f t="shared" si="39"/>
        <v/>
      </c>
      <c r="M89" s="185" t="str">
        <f t="shared" si="39"/>
        <v/>
      </c>
      <c r="N89" s="185" t="str">
        <f t="shared" si="39"/>
        <v/>
      </c>
      <c r="O89" s="185" t="str">
        <f t="shared" si="39"/>
        <v/>
      </c>
      <c r="P89" s="185" t="str">
        <f t="shared" si="39"/>
        <v/>
      </c>
      <c r="Q89" s="185" t="str">
        <f t="shared" si="39"/>
        <v/>
      </c>
      <c r="R89" s="185" t="str">
        <f t="shared" si="39"/>
        <v/>
      </c>
      <c r="S89" s="185" t="str">
        <f t="shared" si="39"/>
        <v/>
      </c>
      <c r="T89" s="185" t="str">
        <f t="shared" si="39"/>
        <v/>
      </c>
      <c r="U89" s="185" t="str">
        <f t="shared" si="39"/>
        <v/>
      </c>
      <c r="V89" s="185" t="str">
        <f t="shared" si="39"/>
        <v/>
      </c>
      <c r="W89" s="185" t="str">
        <f t="shared" si="39"/>
        <v/>
      </c>
      <c r="X89" s="185" t="str">
        <f t="shared" si="39"/>
        <v/>
      </c>
      <c r="Y89" s="185" t="str">
        <f t="shared" si="39"/>
        <v/>
      </c>
      <c r="Z89" s="185" t="str">
        <f t="shared" si="39"/>
        <v/>
      </c>
      <c r="AA89" s="185" t="str">
        <f t="shared" si="39"/>
        <v/>
      </c>
      <c r="AB89" s="185" t="str">
        <f t="shared" si="39"/>
        <v/>
      </c>
      <c r="AC89" s="185" t="str">
        <f t="shared" si="39"/>
        <v/>
      </c>
      <c r="AD89" s="185" t="str">
        <f t="shared" si="39"/>
        <v/>
      </c>
      <c r="AE89" s="195"/>
      <c r="AF89" s="198"/>
      <c r="AG89" s="86">
        <f t="shared" si="35"/>
        <v>0</v>
      </c>
      <c r="AH89" s="12" t="s">
        <v>403</v>
      </c>
      <c r="AI89" s="56"/>
      <c r="AJ89" s="2"/>
      <c r="AM89" s="123"/>
      <c r="AN89" s="2"/>
      <c r="AO89" s="2"/>
      <c r="AP89" s="12"/>
      <c r="AQ89" s="12"/>
      <c r="AR89" s="12"/>
      <c r="AS89" s="12"/>
      <c r="AT89" s="12"/>
      <c r="AU89" s="12"/>
    </row>
    <row r="90" spans="1:47" s="2" customFormat="1" ht="12" customHeight="1" x14ac:dyDescent="0.2">
      <c r="A90" s="182" t="str">
        <f>$A$27</f>
        <v>Zeitzuschlag 3)</v>
      </c>
      <c r="B90" s="183">
        <f>SUM(B91:B94)</f>
        <v>0</v>
      </c>
      <c r="C90" s="185">
        <f t="shared" ref="C90:AC90" si="40">SUM(C91:C94)</f>
        <v>0</v>
      </c>
      <c r="D90" s="185">
        <f t="shared" si="40"/>
        <v>0</v>
      </c>
      <c r="E90" s="185">
        <f t="shared" si="40"/>
        <v>0</v>
      </c>
      <c r="F90" s="185">
        <f t="shared" si="40"/>
        <v>0</v>
      </c>
      <c r="G90" s="185">
        <f t="shared" si="40"/>
        <v>0</v>
      </c>
      <c r="H90" s="185">
        <f t="shared" si="40"/>
        <v>0</v>
      </c>
      <c r="I90" s="185">
        <f t="shared" si="40"/>
        <v>0</v>
      </c>
      <c r="J90" s="185">
        <f t="shared" si="40"/>
        <v>0</v>
      </c>
      <c r="K90" s="185">
        <f t="shared" si="40"/>
        <v>0</v>
      </c>
      <c r="L90" s="185">
        <f t="shared" si="40"/>
        <v>0</v>
      </c>
      <c r="M90" s="185">
        <f t="shared" si="40"/>
        <v>0</v>
      </c>
      <c r="N90" s="185">
        <f t="shared" si="40"/>
        <v>0</v>
      </c>
      <c r="O90" s="185">
        <f t="shared" si="40"/>
        <v>0</v>
      </c>
      <c r="P90" s="185">
        <f t="shared" si="40"/>
        <v>0</v>
      </c>
      <c r="Q90" s="185">
        <f t="shared" si="40"/>
        <v>0</v>
      </c>
      <c r="R90" s="185">
        <f t="shared" si="40"/>
        <v>0</v>
      </c>
      <c r="S90" s="185">
        <f t="shared" si="40"/>
        <v>0</v>
      </c>
      <c r="T90" s="185">
        <f t="shared" si="40"/>
        <v>0</v>
      </c>
      <c r="U90" s="185">
        <f t="shared" si="40"/>
        <v>0</v>
      </c>
      <c r="V90" s="185">
        <f t="shared" si="40"/>
        <v>0</v>
      </c>
      <c r="W90" s="185">
        <f t="shared" si="40"/>
        <v>0</v>
      </c>
      <c r="X90" s="185">
        <f t="shared" si="40"/>
        <v>0</v>
      </c>
      <c r="Y90" s="185">
        <f t="shared" si="40"/>
        <v>0</v>
      </c>
      <c r="Z90" s="185">
        <f t="shared" si="40"/>
        <v>0</v>
      </c>
      <c r="AA90" s="185">
        <f t="shared" si="40"/>
        <v>0</v>
      </c>
      <c r="AB90" s="185">
        <f t="shared" si="40"/>
        <v>0</v>
      </c>
      <c r="AC90" s="185">
        <f t="shared" si="40"/>
        <v>0</v>
      </c>
      <c r="AD90" s="185">
        <f>IF(ISERROR(WEEKDAY(AD73)=1),"",SUM(AD91:AD94))</f>
        <v>0</v>
      </c>
      <c r="AE90" s="189"/>
      <c r="AF90" s="198"/>
      <c r="AG90" s="86">
        <f t="shared" si="35"/>
        <v>0</v>
      </c>
      <c r="AH90" s="12" t="s">
        <v>404</v>
      </c>
      <c r="AI90" s="56"/>
      <c r="AM90" s="123"/>
      <c r="AN90" s="136"/>
      <c r="AP90" s="12"/>
      <c r="AQ90" s="12"/>
      <c r="AR90" s="12"/>
      <c r="AS90" s="12"/>
      <c r="AT90" s="12"/>
      <c r="AU90" s="12"/>
    </row>
    <row r="91" spans="1:47" s="2" customFormat="1" ht="12" hidden="1" customHeight="1" x14ac:dyDescent="0.2">
      <c r="A91" s="182" t="str">
        <f>$A$28</f>
        <v>Sonntag Tag</v>
      </c>
      <c r="B91" s="183" t="str">
        <f>IF(WEEKDAY(B73)=1,B79,"")</f>
        <v/>
      </c>
      <c r="C91" s="185">
        <f t="shared" ref="C91:AC91" si="41">IF(WEEKDAY(C73)=1,C79,"")</f>
        <v>0</v>
      </c>
      <c r="D91" s="185" t="str">
        <f t="shared" si="41"/>
        <v/>
      </c>
      <c r="E91" s="185" t="str">
        <f t="shared" si="41"/>
        <v/>
      </c>
      <c r="F91" s="185" t="str">
        <f t="shared" si="41"/>
        <v/>
      </c>
      <c r="G91" s="185" t="str">
        <f t="shared" si="41"/>
        <v/>
      </c>
      <c r="H91" s="185" t="str">
        <f t="shared" si="41"/>
        <v/>
      </c>
      <c r="I91" s="185" t="str">
        <f t="shared" si="41"/>
        <v/>
      </c>
      <c r="J91" s="185">
        <f t="shared" si="41"/>
        <v>0</v>
      </c>
      <c r="K91" s="185" t="str">
        <f t="shared" si="41"/>
        <v/>
      </c>
      <c r="L91" s="185" t="str">
        <f t="shared" si="41"/>
        <v/>
      </c>
      <c r="M91" s="185" t="str">
        <f t="shared" si="41"/>
        <v/>
      </c>
      <c r="N91" s="185" t="str">
        <f t="shared" si="41"/>
        <v/>
      </c>
      <c r="O91" s="185" t="str">
        <f t="shared" si="41"/>
        <v/>
      </c>
      <c r="P91" s="185" t="str">
        <f t="shared" si="41"/>
        <v/>
      </c>
      <c r="Q91" s="185">
        <f t="shared" si="41"/>
        <v>0</v>
      </c>
      <c r="R91" s="185" t="str">
        <f t="shared" si="41"/>
        <v/>
      </c>
      <c r="S91" s="185" t="str">
        <f t="shared" si="41"/>
        <v/>
      </c>
      <c r="T91" s="185" t="str">
        <f t="shared" si="41"/>
        <v/>
      </c>
      <c r="U91" s="185" t="str">
        <f t="shared" si="41"/>
        <v/>
      </c>
      <c r="V91" s="185" t="str">
        <f t="shared" si="41"/>
        <v/>
      </c>
      <c r="W91" s="185" t="str">
        <f t="shared" si="41"/>
        <v/>
      </c>
      <c r="X91" s="185">
        <f t="shared" si="41"/>
        <v>0</v>
      </c>
      <c r="Y91" s="185" t="str">
        <f t="shared" si="41"/>
        <v/>
      </c>
      <c r="Z91" s="185" t="str">
        <f t="shared" si="41"/>
        <v/>
      </c>
      <c r="AA91" s="185" t="str">
        <f t="shared" si="41"/>
        <v/>
      </c>
      <c r="AB91" s="185" t="str">
        <f t="shared" si="41"/>
        <v/>
      </c>
      <c r="AC91" s="185" t="str">
        <f t="shared" si="41"/>
        <v/>
      </c>
      <c r="AD91" s="185" t="str">
        <f>IF(ISERROR(WEEKDAY(AD73)=1),"",IF(WEEKDAY(AD73)=1,AD79,""))</f>
        <v/>
      </c>
      <c r="AE91" s="189"/>
      <c r="AF91" s="198"/>
      <c r="AG91" s="86">
        <f t="shared" si="35"/>
        <v>0</v>
      </c>
      <c r="AH91" s="12" t="s">
        <v>405</v>
      </c>
      <c r="AM91" s="123"/>
      <c r="AP91" s="12"/>
      <c r="AQ91" s="12"/>
      <c r="AR91" s="12"/>
      <c r="AS91" s="12"/>
      <c r="AT91" s="12"/>
      <c r="AU91" s="12"/>
    </row>
    <row r="92" spans="1:47" s="2" customFormat="1" ht="12" hidden="1" customHeight="1" x14ac:dyDescent="0.2">
      <c r="A92" s="182" t="str">
        <f>$A$29</f>
        <v>Sonntag Nacht</v>
      </c>
      <c r="B92" s="183" t="str">
        <f>IF(WEEKDAY(B73)=1,SUM(B78+B80),"")</f>
        <v/>
      </c>
      <c r="C92" s="185">
        <f t="shared" ref="C92:AC92" si="42">IF(WEEKDAY(C73)=1,SUM(C78+C80),"")</f>
        <v>0</v>
      </c>
      <c r="D92" s="185" t="str">
        <f t="shared" si="42"/>
        <v/>
      </c>
      <c r="E92" s="185" t="str">
        <f t="shared" si="42"/>
        <v/>
      </c>
      <c r="F92" s="185" t="str">
        <f t="shared" si="42"/>
        <v/>
      </c>
      <c r="G92" s="185" t="str">
        <f t="shared" si="42"/>
        <v/>
      </c>
      <c r="H92" s="185" t="str">
        <f t="shared" si="42"/>
        <v/>
      </c>
      <c r="I92" s="185" t="str">
        <f t="shared" si="42"/>
        <v/>
      </c>
      <c r="J92" s="185">
        <f t="shared" si="42"/>
        <v>0</v>
      </c>
      <c r="K92" s="185" t="str">
        <f t="shared" si="42"/>
        <v/>
      </c>
      <c r="L92" s="185" t="str">
        <f t="shared" si="42"/>
        <v/>
      </c>
      <c r="M92" s="185" t="str">
        <f t="shared" si="42"/>
        <v/>
      </c>
      <c r="N92" s="185" t="str">
        <f t="shared" si="42"/>
        <v/>
      </c>
      <c r="O92" s="185" t="str">
        <f t="shared" si="42"/>
        <v/>
      </c>
      <c r="P92" s="185" t="str">
        <f t="shared" si="42"/>
        <v/>
      </c>
      <c r="Q92" s="185">
        <f t="shared" si="42"/>
        <v>0</v>
      </c>
      <c r="R92" s="185" t="str">
        <f t="shared" si="42"/>
        <v/>
      </c>
      <c r="S92" s="185" t="str">
        <f t="shared" si="42"/>
        <v/>
      </c>
      <c r="T92" s="185" t="str">
        <f t="shared" si="42"/>
        <v/>
      </c>
      <c r="U92" s="185" t="str">
        <f t="shared" si="42"/>
        <v/>
      </c>
      <c r="V92" s="185" t="str">
        <f t="shared" si="42"/>
        <v/>
      </c>
      <c r="W92" s="185" t="str">
        <f t="shared" si="42"/>
        <v/>
      </c>
      <c r="X92" s="185">
        <f t="shared" si="42"/>
        <v>0</v>
      </c>
      <c r="Y92" s="185" t="str">
        <f t="shared" si="42"/>
        <v/>
      </c>
      <c r="Z92" s="185" t="str">
        <f t="shared" si="42"/>
        <v/>
      </c>
      <c r="AA92" s="185" t="str">
        <f t="shared" si="42"/>
        <v/>
      </c>
      <c r="AB92" s="185" t="str">
        <f t="shared" si="42"/>
        <v/>
      </c>
      <c r="AC92" s="185" t="str">
        <f t="shared" si="42"/>
        <v/>
      </c>
      <c r="AD92" s="185" t="str">
        <f>IF(ISERROR(WEEKDAY(AD73)=1),"",IF(WEEKDAY(AD73)=1,SUM(AD78+AD80),""))</f>
        <v/>
      </c>
      <c r="AE92" s="189"/>
      <c r="AF92" s="198"/>
      <c r="AG92" s="86">
        <f t="shared" si="35"/>
        <v>0</v>
      </c>
      <c r="AH92" s="12" t="s">
        <v>406</v>
      </c>
      <c r="AM92" s="123"/>
      <c r="AP92" s="46"/>
      <c r="AQ92" s="46"/>
      <c r="AR92" s="46"/>
      <c r="AS92" s="46"/>
      <c r="AT92" s="12"/>
      <c r="AU92" s="12"/>
    </row>
    <row r="93" spans="1:47" s="2" customFormat="1" ht="12" hidden="1" customHeight="1" x14ac:dyDescent="0.2">
      <c r="A93" s="182" t="str">
        <f>$A$30</f>
        <v>ft-Tazuschlag</v>
      </c>
      <c r="B93" s="183" t="str">
        <f>IF(B81=Labels!$B$118,B79,"")</f>
        <v/>
      </c>
      <c r="C93" s="185" t="str">
        <f>IF(C81=Labels!$B$118,C79,"")</f>
        <v/>
      </c>
      <c r="D93" s="185" t="str">
        <f>IF(D81=Labels!$B$118,D79,"")</f>
        <v/>
      </c>
      <c r="E93" s="185" t="str">
        <f>IF(E81=Labels!$B$118,E79,"")</f>
        <v/>
      </c>
      <c r="F93" s="185" t="str">
        <f>IF(F81=Labels!$B$118,F79,"")</f>
        <v/>
      </c>
      <c r="G93" s="185" t="str">
        <f>IF(G81=Labels!$B$118,G79,"")</f>
        <v/>
      </c>
      <c r="H93" s="185" t="str">
        <f>IF(H81=Labels!$B$118,H79,"")</f>
        <v/>
      </c>
      <c r="I93" s="185" t="str">
        <f>IF(I81=Labels!$B$118,I79,"")</f>
        <v/>
      </c>
      <c r="J93" s="185" t="str">
        <f>IF(J81=Labels!$B$118,J79,"")</f>
        <v/>
      </c>
      <c r="K93" s="185" t="str">
        <f>IF(K81=Labels!$B$118,K79,"")</f>
        <v/>
      </c>
      <c r="L93" s="185" t="str">
        <f>IF(L81=Labels!$B$118,L79,"")</f>
        <v/>
      </c>
      <c r="M93" s="185" t="str">
        <f>IF(M81=Labels!$B$118,M79,"")</f>
        <v/>
      </c>
      <c r="N93" s="185" t="str">
        <f>IF(N81=Labels!$B$118,N79,"")</f>
        <v/>
      </c>
      <c r="O93" s="185" t="str">
        <f>IF(O81=Labels!$B$118,O79,"")</f>
        <v/>
      </c>
      <c r="P93" s="185" t="str">
        <f>IF(P81=Labels!$B$118,P79,"")</f>
        <v/>
      </c>
      <c r="Q93" s="185" t="str">
        <f>IF(Q81=Labels!$B$118,Q79,"")</f>
        <v/>
      </c>
      <c r="R93" s="185" t="str">
        <f>IF(R81=Labels!$B$118,R79,"")</f>
        <v/>
      </c>
      <c r="S93" s="185" t="str">
        <f>IF(S81=Labels!$B$118,S79,"")</f>
        <v/>
      </c>
      <c r="T93" s="185" t="str">
        <f>IF(T81=Labels!$B$118,T79,"")</f>
        <v/>
      </c>
      <c r="U93" s="185" t="str">
        <f>IF(U81=Labels!$B$118,U79,"")</f>
        <v/>
      </c>
      <c r="V93" s="185" t="str">
        <f>IF(V81=Labels!$B$118,V79,"")</f>
        <v/>
      </c>
      <c r="W93" s="185" t="str">
        <f>IF(W81=Labels!$B$118,W79,"")</f>
        <v/>
      </c>
      <c r="X93" s="185" t="str">
        <f>IF(X81=Labels!$B$118,X79,"")</f>
        <v/>
      </c>
      <c r="Y93" s="185" t="str">
        <f>IF(Y81=Labels!$B$118,Y79,"")</f>
        <v/>
      </c>
      <c r="Z93" s="185" t="str">
        <f>IF(Z81=Labels!$B$118,Z79,"")</f>
        <v/>
      </c>
      <c r="AA93" s="185" t="str">
        <f>IF(AA81=Labels!$B$118,AA79,"")</f>
        <v/>
      </c>
      <c r="AB93" s="185" t="str">
        <f>IF(AB81=Labels!$B$118,AB79,"")</f>
        <v/>
      </c>
      <c r="AC93" s="185" t="str">
        <f>IF(AC81=Labels!$B$118,AC79,"")</f>
        <v/>
      </c>
      <c r="AD93" s="185" t="str">
        <f>IF(AD81=Labels!$B$118,AD79,"")</f>
        <v/>
      </c>
      <c r="AE93" s="189"/>
      <c r="AF93" s="198"/>
      <c r="AG93" s="86">
        <f t="shared" si="35"/>
        <v>0</v>
      </c>
      <c r="AH93" s="12" t="s">
        <v>407</v>
      </c>
      <c r="AO93" s="39"/>
      <c r="AP93" s="39"/>
      <c r="AQ93" s="39"/>
      <c r="AR93" s="39"/>
      <c r="AS93" s="39"/>
      <c r="AT93" s="39"/>
      <c r="AU93" s="12"/>
    </row>
    <row r="94" spans="1:47" s="2" customFormat="1" ht="12" hidden="1" customHeight="1" x14ac:dyDescent="0.2">
      <c r="A94" s="182" t="str">
        <f>$A$31</f>
        <v>ft-Nazuschlag</v>
      </c>
      <c r="B94" s="183" t="str">
        <f>IF(B81=Labels!$B$118,SUM(B78,B80),"")</f>
        <v/>
      </c>
      <c r="C94" s="185" t="str">
        <f>IF(C81=Labels!$B$118,SUM(C78,C80),"")</f>
        <v/>
      </c>
      <c r="D94" s="185" t="str">
        <f>IF(D81=Labels!$B$118,SUM(D78,D80),"")</f>
        <v/>
      </c>
      <c r="E94" s="185" t="str">
        <f>IF(E81=Labels!$B$118,SUM(E78,E80),"")</f>
        <v/>
      </c>
      <c r="F94" s="185" t="str">
        <f>IF(F81=Labels!$B$118,SUM(F78,F80),"")</f>
        <v/>
      </c>
      <c r="G94" s="185" t="str">
        <f>IF(G81=Labels!$B$118,SUM(G78,G80),"")</f>
        <v/>
      </c>
      <c r="H94" s="185" t="str">
        <f>IF(H81=Labels!$B$118,SUM(H78,H80),"")</f>
        <v/>
      </c>
      <c r="I94" s="185" t="str">
        <f>IF(I81=Labels!$B$118,SUM(I78,I80),"")</f>
        <v/>
      </c>
      <c r="J94" s="185" t="str">
        <f>IF(J81=Labels!$B$118,SUM(J78,J80),"")</f>
        <v/>
      </c>
      <c r="K94" s="185" t="str">
        <f>IF(K81=Labels!$B$118,SUM(K78,K80),"")</f>
        <v/>
      </c>
      <c r="L94" s="185" t="str">
        <f>IF(L81=Labels!$B$118,SUM(L78,L80),"")</f>
        <v/>
      </c>
      <c r="M94" s="185" t="str">
        <f>IF(M81=Labels!$B$118,SUM(M78,M80),"")</f>
        <v/>
      </c>
      <c r="N94" s="185" t="str">
        <f>IF(N81=Labels!$B$118,SUM(N78,N80),"")</f>
        <v/>
      </c>
      <c r="O94" s="185" t="str">
        <f>IF(O81=Labels!$B$118,SUM(O78,O80),"")</f>
        <v/>
      </c>
      <c r="P94" s="185" t="str">
        <f>IF(P81=Labels!$B$118,SUM(P78,P80),"")</f>
        <v/>
      </c>
      <c r="Q94" s="185" t="str">
        <f>IF(Q81=Labels!$B$118,SUM(Q78,Q80),"")</f>
        <v/>
      </c>
      <c r="R94" s="185" t="str">
        <f>IF(R81=Labels!$B$118,SUM(R78,R80),"")</f>
        <v/>
      </c>
      <c r="S94" s="185" t="str">
        <f>IF(S81=Labels!$B$118,SUM(S78,S80),"")</f>
        <v/>
      </c>
      <c r="T94" s="185" t="str">
        <f>IF(T81=Labels!$B$118,SUM(T78,T80),"")</f>
        <v/>
      </c>
      <c r="U94" s="185" t="str">
        <f>IF(U81=Labels!$B$118,SUM(U78,U80),"")</f>
        <v/>
      </c>
      <c r="V94" s="185" t="str">
        <f>IF(V81=Labels!$B$118,SUM(V78,V80),"")</f>
        <v/>
      </c>
      <c r="W94" s="185" t="str">
        <f>IF(W81=Labels!$B$118,SUM(W78,W80),"")</f>
        <v/>
      </c>
      <c r="X94" s="185" t="str">
        <f>IF(X81=Labels!$B$118,SUM(X78,X80),"")</f>
        <v/>
      </c>
      <c r="Y94" s="185" t="str">
        <f>IF(Y81=Labels!$B$118,SUM(Y78,Y80),"")</f>
        <v/>
      </c>
      <c r="Z94" s="185" t="str">
        <f>IF(Z81=Labels!$B$118,SUM(Z78,Z80),"")</f>
        <v/>
      </c>
      <c r="AA94" s="185" t="str">
        <f>IF(AA81=Labels!$B$118,SUM(AA78,AA80),"")</f>
        <v/>
      </c>
      <c r="AB94" s="185" t="str">
        <f>IF(AB81=Labels!$B$118,SUM(AB78,AB80),"")</f>
        <v/>
      </c>
      <c r="AC94" s="185" t="str">
        <f>IF(AC81=Labels!$B$118,SUM(AC78,AC80),"")</f>
        <v/>
      </c>
      <c r="AD94" s="185" t="str">
        <f>IF(AD81=Labels!$B$118,SUM(AD78,AD80),"")</f>
        <v/>
      </c>
      <c r="AE94" s="189"/>
      <c r="AF94" s="198"/>
      <c r="AG94" s="86">
        <f t="shared" si="35"/>
        <v>0</v>
      </c>
      <c r="AH94" s="12" t="s">
        <v>408</v>
      </c>
      <c r="AI94" s="39"/>
      <c r="AJ94" s="39"/>
      <c r="AM94" s="12"/>
      <c r="AN94" s="12"/>
      <c r="AO94" s="12"/>
      <c r="AP94" s="12"/>
      <c r="AQ94" s="12"/>
      <c r="AR94" s="12"/>
      <c r="AS94" s="12"/>
      <c r="AT94" s="12"/>
      <c r="AU94" s="12"/>
    </row>
    <row r="95" spans="1:47" s="2" customFormat="1" ht="12" hidden="1" customHeight="1" x14ac:dyDescent="0.2">
      <c r="A95" s="182" t="str">
        <f>$A$32</f>
        <v>Zuschlag  blind (Wochentotal)</v>
      </c>
      <c r="B95" s="302" t="str">
        <f>IF(OR(ISTEXT(B87),B87="",B87&lt;$B$7),"",ROUND(((B87-$B$7)*25%)/25,4)*25)</f>
        <v/>
      </c>
      <c r="C95" s="303" t="str">
        <f t="shared" ref="C95:AD95" si="43">IF(OR(ISTEXT(C87),C87="",C87&lt;$B$7),"",ROUND(((C87-$B$7)*25%)/25,4)*25)</f>
        <v/>
      </c>
      <c r="D95" s="303" t="str">
        <f t="shared" si="43"/>
        <v/>
      </c>
      <c r="E95" s="303" t="str">
        <f t="shared" si="43"/>
        <v/>
      </c>
      <c r="F95" s="303" t="str">
        <f t="shared" si="43"/>
        <v/>
      </c>
      <c r="G95" s="303" t="str">
        <f t="shared" si="43"/>
        <v/>
      </c>
      <c r="H95" s="303" t="str">
        <f t="shared" si="43"/>
        <v/>
      </c>
      <c r="I95" s="303" t="str">
        <f t="shared" si="43"/>
        <v/>
      </c>
      <c r="J95" s="303" t="str">
        <f t="shared" si="43"/>
        <v/>
      </c>
      <c r="K95" s="303" t="str">
        <f t="shared" si="43"/>
        <v/>
      </c>
      <c r="L95" s="303" t="str">
        <f t="shared" si="43"/>
        <v/>
      </c>
      <c r="M95" s="303" t="str">
        <f t="shared" si="43"/>
        <v/>
      </c>
      <c r="N95" s="303" t="str">
        <f t="shared" si="43"/>
        <v/>
      </c>
      <c r="O95" s="303" t="str">
        <f t="shared" si="43"/>
        <v/>
      </c>
      <c r="P95" s="303" t="str">
        <f t="shared" si="43"/>
        <v/>
      </c>
      <c r="Q95" s="303" t="str">
        <f t="shared" si="43"/>
        <v/>
      </c>
      <c r="R95" s="303" t="str">
        <f t="shared" si="43"/>
        <v/>
      </c>
      <c r="S95" s="303" t="str">
        <f t="shared" si="43"/>
        <v/>
      </c>
      <c r="T95" s="303" t="str">
        <f t="shared" si="43"/>
        <v/>
      </c>
      <c r="U95" s="303" t="str">
        <f t="shared" si="43"/>
        <v/>
      </c>
      <c r="V95" s="303" t="str">
        <f t="shared" si="43"/>
        <v/>
      </c>
      <c r="W95" s="303" t="str">
        <f t="shared" si="43"/>
        <v/>
      </c>
      <c r="X95" s="303" t="str">
        <f t="shared" si="43"/>
        <v/>
      </c>
      <c r="Y95" s="303" t="str">
        <f t="shared" si="43"/>
        <v/>
      </c>
      <c r="Z95" s="303" t="str">
        <f t="shared" si="43"/>
        <v/>
      </c>
      <c r="AA95" s="303" t="str">
        <f t="shared" si="43"/>
        <v/>
      </c>
      <c r="AB95" s="303" t="str">
        <f t="shared" si="43"/>
        <v/>
      </c>
      <c r="AC95" s="303" t="str">
        <f t="shared" si="43"/>
        <v/>
      </c>
      <c r="AD95" s="304" t="str">
        <f t="shared" si="43"/>
        <v/>
      </c>
      <c r="AE95" s="435">
        <f>YEAR(AC73)</f>
        <v>2020</v>
      </c>
      <c r="AF95" s="198"/>
      <c r="AG95" s="86">
        <f>AG79</f>
        <v>0</v>
      </c>
      <c r="AH95" s="12" t="s">
        <v>409</v>
      </c>
      <c r="AI95" s="48"/>
      <c r="AJ95" s="48"/>
      <c r="AM95" s="48"/>
      <c r="AN95" s="48"/>
      <c r="AO95" s="39"/>
      <c r="AP95" s="39"/>
      <c r="AQ95" s="39"/>
      <c r="AR95" s="39"/>
      <c r="AS95" s="46"/>
      <c r="AT95" s="12"/>
      <c r="AU95" s="12"/>
    </row>
    <row r="96" spans="1:47" ht="12" customHeight="1" x14ac:dyDescent="0.25">
      <c r="A96" s="186"/>
      <c r="B96" s="187" t="str">
        <f>$B$33</f>
        <v>1)   25% Zeitzuschlag für Überschreitung Wochentotal</v>
      </c>
      <c r="C96" s="187"/>
      <c r="D96" s="187"/>
      <c r="E96" s="187"/>
      <c r="F96" s="187"/>
      <c r="G96" s="187"/>
      <c r="H96" s="187"/>
      <c r="I96" s="187"/>
      <c r="J96" s="187"/>
      <c r="K96" s="58"/>
      <c r="L96" s="188" t="str">
        <f>$L$33</f>
        <v>2) 100% Zeitzuschlag für Nachtarbeit</v>
      </c>
      <c r="M96" s="187"/>
      <c r="N96" s="187"/>
      <c r="O96" s="187"/>
      <c r="P96" s="187"/>
      <c r="Q96" s="58"/>
      <c r="R96" s="187"/>
      <c r="S96" s="58"/>
      <c r="T96" s="187" t="str">
        <f>$T$33</f>
        <v>Eingabe der ausbezahlten Stunden Vorjahressaldo</v>
      </c>
      <c r="U96" s="58"/>
      <c r="V96" s="58"/>
      <c r="W96" s="189"/>
      <c r="X96" s="189"/>
      <c r="Y96" s="189"/>
      <c r="Z96" s="189"/>
      <c r="AA96" s="189"/>
      <c r="AB96" s="189"/>
      <c r="AC96" s="189"/>
      <c r="AD96" s="189"/>
      <c r="AE96" s="489"/>
      <c r="AF96" s="490"/>
      <c r="AG96" s="86">
        <f>SUM(AG78+AG80)</f>
        <v>0</v>
      </c>
      <c r="AH96" s="12" t="s">
        <v>410</v>
      </c>
      <c r="AO96" s="48"/>
      <c r="AP96" s="48"/>
      <c r="AQ96" s="48"/>
      <c r="AR96" s="48"/>
      <c r="AS96" s="46"/>
    </row>
    <row r="97" spans="1:45" ht="12" customHeight="1" x14ac:dyDescent="0.25">
      <c r="A97" s="190"/>
      <c r="B97" s="202" t="str">
        <f>$B$34</f>
        <v>3) 100% Zeitzuschlag für Sonn- und Feiertagsarbeit</v>
      </c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58"/>
      <c r="P97" s="58"/>
      <c r="Q97" s="202"/>
      <c r="R97" s="202"/>
      <c r="S97" s="203"/>
      <c r="T97" s="202" t="str">
        <f>$T$34</f>
        <v>Eingabe der ausbezahlten Stunden laufendes Jahr (Überstunden)</v>
      </c>
      <c r="U97" s="58"/>
      <c r="V97" s="58"/>
      <c r="W97" s="202"/>
      <c r="X97" s="202"/>
      <c r="Y97" s="202"/>
      <c r="Z97" s="202"/>
      <c r="AA97" s="145"/>
      <c r="AB97" s="145"/>
      <c r="AC97" s="145"/>
      <c r="AD97" s="145"/>
      <c r="AE97" s="491"/>
      <c r="AF97" s="492"/>
      <c r="AG97" s="86">
        <f>SUM(AG78:AG80)</f>
        <v>0</v>
      </c>
      <c r="AH97" s="12" t="s">
        <v>411</v>
      </c>
      <c r="AI97" s="48"/>
      <c r="AJ97" s="48"/>
      <c r="AM97" s="48"/>
      <c r="AN97" s="48"/>
      <c r="AO97" s="48"/>
      <c r="AP97" s="48"/>
      <c r="AQ97" s="48"/>
      <c r="AR97" s="48"/>
      <c r="AS97" s="46"/>
    </row>
    <row r="98" spans="1:45" ht="12" customHeight="1" x14ac:dyDescent="0.25">
      <c r="A98" s="192" t="str">
        <f>$A$35</f>
        <v>Bemerkungen</v>
      </c>
      <c r="B98" s="493"/>
      <c r="C98" s="494"/>
      <c r="D98" s="494"/>
      <c r="E98" s="494"/>
      <c r="F98" s="494"/>
      <c r="G98" s="494"/>
      <c r="H98" s="494"/>
      <c r="I98" s="494"/>
      <c r="J98" s="494"/>
      <c r="K98" s="494"/>
      <c r="L98" s="494"/>
      <c r="M98" s="494"/>
      <c r="N98" s="494"/>
      <c r="O98" s="494"/>
      <c r="P98" s="494"/>
      <c r="Q98" s="494"/>
      <c r="R98" s="494"/>
      <c r="S98" s="494"/>
      <c r="T98" s="494"/>
      <c r="U98" s="494"/>
      <c r="V98" s="494"/>
      <c r="W98" s="494"/>
      <c r="X98" s="494"/>
      <c r="Y98" s="494"/>
      <c r="Z98" s="494"/>
      <c r="AA98" s="494"/>
      <c r="AB98" s="494"/>
      <c r="AC98" s="494"/>
      <c r="AD98" s="494"/>
      <c r="AE98" s="494"/>
      <c r="AF98" s="495"/>
      <c r="AG98" s="86">
        <f>SUM(AG76+AG82)</f>
        <v>0</v>
      </c>
      <c r="AH98" s="12" t="s">
        <v>412</v>
      </c>
      <c r="AI98" s="39"/>
      <c r="AM98" s="39"/>
      <c r="AN98" s="39"/>
      <c r="AO98" s="39"/>
      <c r="AP98" s="39"/>
      <c r="AQ98" s="39"/>
      <c r="AR98" s="39"/>
      <c r="AS98" s="46"/>
    </row>
    <row r="99" spans="1:45" ht="12" customHeight="1" x14ac:dyDescent="0.25">
      <c r="A99" s="193"/>
      <c r="B99" s="496"/>
      <c r="C99" s="497"/>
      <c r="D99" s="497"/>
      <c r="E99" s="497"/>
      <c r="F99" s="497"/>
      <c r="G99" s="497"/>
      <c r="H99" s="497"/>
      <c r="I99" s="497"/>
      <c r="J99" s="497"/>
      <c r="K99" s="497"/>
      <c r="L99" s="497"/>
      <c r="M99" s="497"/>
      <c r="N99" s="497"/>
      <c r="O99" s="497"/>
      <c r="P99" s="497"/>
      <c r="Q99" s="497"/>
      <c r="R99" s="497"/>
      <c r="S99" s="497"/>
      <c r="T99" s="497"/>
      <c r="U99" s="497"/>
      <c r="V99" s="497"/>
      <c r="W99" s="497"/>
      <c r="X99" s="497"/>
      <c r="Y99" s="497"/>
      <c r="Z99" s="497"/>
      <c r="AA99" s="497"/>
      <c r="AB99" s="497"/>
      <c r="AC99" s="497"/>
      <c r="AD99" s="497"/>
      <c r="AE99" s="497"/>
      <c r="AF99" s="498"/>
      <c r="AG99" s="86">
        <f>SUM(AG76:AG90)</f>
        <v>0</v>
      </c>
      <c r="AH99" s="12" t="s">
        <v>413</v>
      </c>
      <c r="AI99" s="39"/>
      <c r="AJ99" s="39"/>
      <c r="AM99" s="39"/>
      <c r="AN99" s="39"/>
      <c r="AO99" s="39"/>
      <c r="AP99" s="39"/>
      <c r="AQ99" s="39"/>
      <c r="AR99" s="39"/>
      <c r="AS99" s="46"/>
    </row>
    <row r="100" spans="1:45" ht="12" customHeight="1" x14ac:dyDescent="0.25">
      <c r="A100" s="193"/>
      <c r="B100" s="541"/>
      <c r="C100" s="542"/>
      <c r="D100" s="542"/>
      <c r="E100" s="542"/>
      <c r="F100" s="542"/>
      <c r="G100" s="542"/>
      <c r="H100" s="542"/>
      <c r="I100" s="542"/>
      <c r="J100" s="542"/>
      <c r="K100" s="542"/>
      <c r="L100" s="542"/>
      <c r="M100" s="542"/>
      <c r="N100" s="542"/>
      <c r="O100" s="542"/>
      <c r="P100" s="542"/>
      <c r="Q100" s="542"/>
      <c r="R100" s="542"/>
      <c r="S100" s="542"/>
      <c r="T100" s="542"/>
      <c r="U100" s="542"/>
      <c r="V100" s="542"/>
      <c r="W100" s="542"/>
      <c r="X100" s="542"/>
      <c r="Y100" s="542"/>
      <c r="Z100" s="542"/>
      <c r="AA100" s="542"/>
      <c r="AB100" s="542"/>
      <c r="AC100" s="542"/>
      <c r="AD100" s="542"/>
      <c r="AE100" s="542"/>
      <c r="AF100" s="543"/>
      <c r="AG100" s="86">
        <f>AG75</f>
        <v>160</v>
      </c>
      <c r="AH100" s="62"/>
      <c r="AI100" s="39"/>
      <c r="AJ100" s="39"/>
      <c r="AM100" s="39"/>
      <c r="AN100" s="39"/>
      <c r="AO100" s="39"/>
      <c r="AP100" s="39"/>
      <c r="AQ100" s="39"/>
      <c r="AR100" s="39"/>
      <c r="AS100" s="46"/>
    </row>
    <row r="101" spans="1:45" ht="12" customHeight="1" x14ac:dyDescent="0.2">
      <c r="A101" s="230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229"/>
      <c r="AG101" s="160">
        <f>SUM(AG99-AG75)</f>
        <v>-160</v>
      </c>
      <c r="AH101" s="62"/>
      <c r="AI101" s="39"/>
      <c r="AJ101" s="39"/>
      <c r="AM101" s="39"/>
      <c r="AN101" s="39"/>
      <c r="AO101" s="39"/>
      <c r="AP101" s="39"/>
      <c r="AQ101" s="39"/>
      <c r="AR101" s="39"/>
      <c r="AS101" s="46"/>
    </row>
    <row r="102" spans="1:45" ht="15" customHeight="1" x14ac:dyDescent="0.2">
      <c r="A102" s="709" t="str">
        <f>$A$39</f>
        <v>Zusammenstellung</v>
      </c>
      <c r="B102" s="545"/>
      <c r="C102" s="545"/>
      <c r="D102" s="545"/>
      <c r="E102" s="545"/>
      <c r="F102" s="546"/>
      <c r="G102" s="710" t="str">
        <f>$G$39</f>
        <v>Jan</v>
      </c>
      <c r="H102" s="710"/>
      <c r="I102" s="548" t="str">
        <f>$I$39</f>
        <v>Feb</v>
      </c>
      <c r="J102" s="548"/>
      <c r="K102" s="531" t="str">
        <f>$K$39</f>
        <v>Mrz</v>
      </c>
      <c r="L102" s="531"/>
      <c r="M102" s="531" t="str">
        <f>$M$39</f>
        <v>Apr</v>
      </c>
      <c r="N102" s="531"/>
      <c r="O102" s="531" t="str">
        <f>$O$39</f>
        <v>Mai</v>
      </c>
      <c r="P102" s="531"/>
      <c r="Q102" s="531" t="str">
        <f>$Q$39</f>
        <v>Jun</v>
      </c>
      <c r="R102" s="531"/>
      <c r="S102" s="531" t="str">
        <f>$S$39</f>
        <v>Jul</v>
      </c>
      <c r="T102" s="531"/>
      <c r="U102" s="531" t="str">
        <f>$U$39</f>
        <v>Aug</v>
      </c>
      <c r="V102" s="531"/>
      <c r="W102" s="531" t="str">
        <f>$W$39</f>
        <v>Sep</v>
      </c>
      <c r="X102" s="531"/>
      <c r="Y102" s="531" t="str">
        <f>$Y$39</f>
        <v>Okt</v>
      </c>
      <c r="Z102" s="531"/>
      <c r="AA102" s="531" t="str">
        <f>$AA$39</f>
        <v>Nov</v>
      </c>
      <c r="AB102" s="531"/>
      <c r="AC102" s="531" t="str">
        <f>$AC$39</f>
        <v>Dez</v>
      </c>
      <c r="AD102" s="531"/>
      <c r="AE102" s="532" t="str">
        <f>$AE$39</f>
        <v>Jahr</v>
      </c>
      <c r="AF102" s="533"/>
      <c r="AG102" s="137"/>
      <c r="AH102" s="62"/>
      <c r="AI102" s="39"/>
      <c r="AJ102" s="39"/>
      <c r="AM102" s="39"/>
      <c r="AN102" s="39"/>
      <c r="AO102" s="39"/>
      <c r="AP102" s="39"/>
      <c r="AQ102" s="39"/>
      <c r="AR102" s="39"/>
      <c r="AS102" s="46"/>
    </row>
    <row r="103" spans="1:45" ht="12" customHeight="1" x14ac:dyDescent="0.2">
      <c r="A103" s="534" t="str">
        <f>$A$40</f>
        <v>Anstellung %</v>
      </c>
      <c r="B103" s="535"/>
      <c r="C103" s="535"/>
      <c r="D103" s="535"/>
      <c r="E103" s="535"/>
      <c r="F103" s="536"/>
      <c r="G103" s="706">
        <f>IF($B$4=0,0,$B$4)</f>
        <v>100</v>
      </c>
      <c r="H103" s="707"/>
      <c r="I103" s="708">
        <f>IF($B$70=0,0,$B$70)</f>
        <v>100</v>
      </c>
      <c r="J103" s="538"/>
      <c r="K103" s="539">
        <f>IF($B$133=0,0,$B$133)</f>
        <v>100</v>
      </c>
      <c r="L103" s="540"/>
      <c r="M103" s="539">
        <f>IF($B$196=0,0,$B$196)</f>
        <v>100</v>
      </c>
      <c r="N103" s="540"/>
      <c r="O103" s="539">
        <f>IF($B$259=0,0,$B$259)</f>
        <v>100</v>
      </c>
      <c r="P103" s="540"/>
      <c r="Q103" s="539">
        <f>IF($B$322=0,0,$B$322)</f>
        <v>100</v>
      </c>
      <c r="R103" s="540"/>
      <c r="S103" s="539">
        <f>IF($B$385=0,0,$B$385)</f>
        <v>100</v>
      </c>
      <c r="T103" s="540"/>
      <c r="U103" s="539">
        <f>IF($B$448=0,0,$B$448)</f>
        <v>100</v>
      </c>
      <c r="V103" s="540"/>
      <c r="W103" s="539">
        <f>IF($B$511=0,0,$B$511)</f>
        <v>100</v>
      </c>
      <c r="X103" s="540"/>
      <c r="Y103" s="539">
        <f>IF($B$574=0,0,$B$574)</f>
        <v>100</v>
      </c>
      <c r="Z103" s="540"/>
      <c r="AA103" s="539">
        <f>IF($B$637=0,0,$B$637)</f>
        <v>100</v>
      </c>
      <c r="AB103" s="540"/>
      <c r="AC103" s="539">
        <f>IF($B$700=0,0,$B$700)</f>
        <v>100</v>
      </c>
      <c r="AD103" s="540"/>
      <c r="AE103" s="559"/>
      <c r="AF103" s="560"/>
      <c r="AG103" s="137"/>
      <c r="AH103" s="62"/>
      <c r="AI103" s="39"/>
      <c r="AJ103" s="39"/>
      <c r="AM103" s="39"/>
      <c r="AN103" s="39"/>
      <c r="AO103" s="39"/>
      <c r="AP103" s="39"/>
      <c r="AQ103" s="39"/>
      <c r="AR103" s="39"/>
      <c r="AS103" s="46"/>
    </row>
    <row r="104" spans="1:45" ht="12" customHeight="1" x14ac:dyDescent="0.2">
      <c r="A104" s="561" t="str">
        <f>$A$41</f>
        <v>Sollstunden gemäss GAV</v>
      </c>
      <c r="B104" s="562"/>
      <c r="C104" s="562"/>
      <c r="D104" s="562"/>
      <c r="E104" s="562"/>
      <c r="F104" s="563"/>
      <c r="G104" s="714">
        <f>IF($AG$37=0,0,$AG$37)</f>
        <v>184</v>
      </c>
      <c r="H104" s="715"/>
      <c r="I104" s="716">
        <f>IF($AG$100=0,0,$AG$100)</f>
        <v>160</v>
      </c>
      <c r="J104" s="565"/>
      <c r="K104" s="557">
        <f>IF($AG$138=0,0,$AG$138)</f>
        <v>176</v>
      </c>
      <c r="L104" s="558"/>
      <c r="M104" s="557">
        <f>IF($AG$226=0,0,$AG$226)</f>
        <v>176</v>
      </c>
      <c r="N104" s="558"/>
      <c r="O104" s="557">
        <f>IF($AG$289=0,0,$AG$289)</f>
        <v>168</v>
      </c>
      <c r="P104" s="558"/>
      <c r="Q104" s="557">
        <f>IF($AG$352=0,0,$AG$352)</f>
        <v>176</v>
      </c>
      <c r="R104" s="558"/>
      <c r="S104" s="557">
        <f>IF($AG$415=0,0,$AG$415)</f>
        <v>184</v>
      </c>
      <c r="T104" s="558"/>
      <c r="U104" s="557">
        <f>IF($AG$478=0,0,$AG$478)</f>
        <v>168</v>
      </c>
      <c r="V104" s="558"/>
      <c r="W104" s="557">
        <f>IF($AG$541=0,0,$AG$541)</f>
        <v>176</v>
      </c>
      <c r="X104" s="558"/>
      <c r="Y104" s="557">
        <f>IF($AG$604=0,0,$AG$604)</f>
        <v>176</v>
      </c>
      <c r="Z104" s="558"/>
      <c r="AA104" s="557">
        <f>IF($AG$667=0,0,$AG$667)</f>
        <v>168</v>
      </c>
      <c r="AB104" s="558"/>
      <c r="AC104" s="557">
        <f>IF($AG$730=0,0,$AG$730)</f>
        <v>184</v>
      </c>
      <c r="AD104" s="558"/>
      <c r="AE104" s="549">
        <f>SUM(G104:AD104)</f>
        <v>2096</v>
      </c>
      <c r="AF104" s="550"/>
      <c r="AG104" s="137"/>
      <c r="AH104" s="62"/>
      <c r="AI104" s="39"/>
      <c r="AJ104" s="39"/>
      <c r="AM104" s="39"/>
      <c r="AN104" s="39"/>
      <c r="AO104" s="39"/>
      <c r="AP104" s="39"/>
      <c r="AQ104" s="39"/>
      <c r="AR104" s="39"/>
      <c r="AS104" s="46"/>
    </row>
    <row r="105" spans="1:45" ht="12" customHeight="1" x14ac:dyDescent="0.2">
      <c r="A105" s="163" t="str">
        <f>$A$42</f>
        <v>Produktive Stunden</v>
      </c>
      <c r="B105" s="551" t="str">
        <f>$B$42</f>
        <v>06.00 - 20.00 Uhr</v>
      </c>
      <c r="C105" s="551"/>
      <c r="D105" s="551"/>
      <c r="E105" s="551"/>
      <c r="F105" s="552"/>
      <c r="G105" s="711">
        <f>IF($AG$32=0,0,$AG$32)</f>
        <v>0</v>
      </c>
      <c r="H105" s="712"/>
      <c r="I105" s="713">
        <f>IF($AG$95=0,0,$AG$95)</f>
        <v>0</v>
      </c>
      <c r="J105" s="554"/>
      <c r="K105" s="555">
        <f>IF($AG$158=0,0,$AG$158)</f>
        <v>0</v>
      </c>
      <c r="L105" s="556"/>
      <c r="M105" s="555">
        <f>IF($AG$221=0,0,$AG$221)</f>
        <v>0</v>
      </c>
      <c r="N105" s="556"/>
      <c r="O105" s="555">
        <f>IF($AG$284=0,0,$AG$284)</f>
        <v>0</v>
      </c>
      <c r="P105" s="556"/>
      <c r="Q105" s="555">
        <f>IF($AG$347=0,0,$AG$347)</f>
        <v>0</v>
      </c>
      <c r="R105" s="556"/>
      <c r="S105" s="555">
        <f>IF($AG$410=0,0,$AG$410)</f>
        <v>0</v>
      </c>
      <c r="T105" s="556"/>
      <c r="U105" s="555">
        <f>IF($AG$473=0,0,$AG$473)</f>
        <v>0</v>
      </c>
      <c r="V105" s="556"/>
      <c r="W105" s="555">
        <f>IF($AG$536=0,0,$AG$536)</f>
        <v>0</v>
      </c>
      <c r="X105" s="556"/>
      <c r="Y105" s="555">
        <f>IF($AG$599=0,0,$AG$599)</f>
        <v>0</v>
      </c>
      <c r="Z105" s="556"/>
      <c r="AA105" s="555">
        <f>IF($AG$662=0,0,$AG$662)</f>
        <v>0</v>
      </c>
      <c r="AB105" s="556"/>
      <c r="AC105" s="555">
        <f>IF($AG$725=0,0,$AG$725)</f>
        <v>0</v>
      </c>
      <c r="AD105" s="556"/>
      <c r="AE105" s="570">
        <f>SUM(G105:AD105)</f>
        <v>0</v>
      </c>
      <c r="AF105" s="571"/>
      <c r="AG105" s="137"/>
      <c r="AH105" s="62"/>
      <c r="AI105" s="39"/>
      <c r="AJ105" s="39"/>
      <c r="AM105" s="39"/>
      <c r="AN105" s="39"/>
      <c r="AO105" s="39"/>
      <c r="AP105" s="39"/>
      <c r="AQ105" s="39"/>
      <c r="AR105" s="39"/>
      <c r="AS105" s="46"/>
    </row>
    <row r="106" spans="1:45" ht="12" customHeight="1" x14ac:dyDescent="0.2">
      <c r="A106" s="164"/>
      <c r="B106" s="572" t="str">
        <f>$B$43</f>
        <v>Nacht-, Sonn-, Feiertagsarbeit</v>
      </c>
      <c r="C106" s="572"/>
      <c r="D106" s="572"/>
      <c r="E106" s="572"/>
      <c r="F106" s="573"/>
      <c r="G106" s="717">
        <f>IF($AG$33=0,0,$AG$33)</f>
        <v>0</v>
      </c>
      <c r="H106" s="718"/>
      <c r="I106" s="719">
        <f>IF($AG$96=0,0,$AG$96)</f>
        <v>0</v>
      </c>
      <c r="J106" s="575"/>
      <c r="K106" s="566">
        <f>IF($AG$159=0,0,$AG$159)</f>
        <v>0</v>
      </c>
      <c r="L106" s="567"/>
      <c r="M106" s="566">
        <f>IF($AG$222=0,0,$AG$222)</f>
        <v>0</v>
      </c>
      <c r="N106" s="567"/>
      <c r="O106" s="566">
        <f>IF($AG$285=0,0,$AG$285)</f>
        <v>0</v>
      </c>
      <c r="P106" s="567"/>
      <c r="Q106" s="566">
        <f>IF($AG$348=0,0,$AG$348)</f>
        <v>0</v>
      </c>
      <c r="R106" s="567"/>
      <c r="S106" s="566">
        <f>IF($AG$411=0,0,$AG$411)</f>
        <v>0</v>
      </c>
      <c r="T106" s="567"/>
      <c r="U106" s="566">
        <f>IF($AG$474=0,0,$AG$474)</f>
        <v>0</v>
      </c>
      <c r="V106" s="567"/>
      <c r="W106" s="566">
        <f>IF($AG$537=0,0,$AG$537)</f>
        <v>0</v>
      </c>
      <c r="X106" s="567"/>
      <c r="Y106" s="566">
        <f>IF($AG$600=0,0,$AG$600)</f>
        <v>0</v>
      </c>
      <c r="Z106" s="567"/>
      <c r="AA106" s="566">
        <f>IF($AG$663=0,0,$AG$663)</f>
        <v>0</v>
      </c>
      <c r="AB106" s="567"/>
      <c r="AC106" s="566">
        <f>IF($AG$726=0,0,$AG$726)</f>
        <v>0</v>
      </c>
      <c r="AD106" s="567"/>
      <c r="AE106" s="568">
        <f>SUM(G106:AD106)</f>
        <v>0</v>
      </c>
      <c r="AF106" s="569"/>
      <c r="AG106" s="137"/>
      <c r="AH106" s="62"/>
      <c r="AI106" s="39"/>
      <c r="AJ106" s="39"/>
      <c r="AM106" s="39"/>
      <c r="AN106" s="39"/>
      <c r="AO106" s="39"/>
      <c r="AP106" s="39"/>
      <c r="AQ106" s="39"/>
      <c r="AR106" s="39"/>
      <c r="AS106" s="46"/>
    </row>
    <row r="107" spans="1:45" ht="12" customHeight="1" x14ac:dyDescent="0.2">
      <c r="A107" s="163" t="str">
        <f>$A$44</f>
        <v>Zeitzuschläge</v>
      </c>
      <c r="B107" s="551" t="str">
        <f>$B$44</f>
        <v>aus Wochentotal</v>
      </c>
      <c r="C107" s="551"/>
      <c r="D107" s="551"/>
      <c r="E107" s="551"/>
      <c r="F107" s="552"/>
      <c r="G107" s="711">
        <f>IF($AG$25=0,0,$AG$25)</f>
        <v>0</v>
      </c>
      <c r="H107" s="712"/>
      <c r="I107" s="713">
        <f>IF($AG$88=0,0,$AG$88)</f>
        <v>0</v>
      </c>
      <c r="J107" s="554"/>
      <c r="K107" s="555">
        <f>IF($AG$151=0,0,$AG$151)</f>
        <v>0</v>
      </c>
      <c r="L107" s="556"/>
      <c r="M107" s="555">
        <f>IF($AG$214=0,0,$AG$214)</f>
        <v>0</v>
      </c>
      <c r="N107" s="556"/>
      <c r="O107" s="555">
        <f>IF($AG$277=0,0,$AG$277)</f>
        <v>0</v>
      </c>
      <c r="P107" s="556"/>
      <c r="Q107" s="555">
        <f>IF($AG$340=0,0,$AG$340)</f>
        <v>0</v>
      </c>
      <c r="R107" s="556"/>
      <c r="S107" s="555">
        <f>IF($AG$403=0,0,$AG$403)</f>
        <v>0</v>
      </c>
      <c r="T107" s="556"/>
      <c r="U107" s="555">
        <f>IF($AG$466=0,0,$AG$466)</f>
        <v>0</v>
      </c>
      <c r="V107" s="556"/>
      <c r="W107" s="555">
        <f>IF($AG$529=0,0,$AG$529)</f>
        <v>0</v>
      </c>
      <c r="X107" s="556"/>
      <c r="Y107" s="555">
        <f>IF($AG$592=0,0,$AG$592)</f>
        <v>0</v>
      </c>
      <c r="Z107" s="556"/>
      <c r="AA107" s="555">
        <f>IF($AG$655=0,0,$AG$655)</f>
        <v>0</v>
      </c>
      <c r="AB107" s="556"/>
      <c r="AC107" s="555">
        <f>IF($AG$718=0,0,$AG$718)</f>
        <v>0</v>
      </c>
      <c r="AD107" s="556"/>
      <c r="AE107" s="570">
        <f>SUM(G107:AD107)</f>
        <v>0</v>
      </c>
      <c r="AF107" s="571"/>
      <c r="AG107" s="137"/>
      <c r="AH107" s="62"/>
      <c r="AI107" s="39"/>
      <c r="AJ107" s="39"/>
      <c r="AM107" s="39"/>
      <c r="AN107" s="39"/>
      <c r="AO107" s="39"/>
      <c r="AP107" s="39"/>
      <c r="AQ107" s="39"/>
      <c r="AR107" s="39"/>
      <c r="AS107" s="46"/>
    </row>
    <row r="108" spans="1:45" ht="12" customHeight="1" x14ac:dyDescent="0.2">
      <c r="A108" s="164"/>
      <c r="B108" s="572" t="str">
        <f>$B$45</f>
        <v>aus Nacht-, Sonn-, Feiertagsarbeiten</v>
      </c>
      <c r="C108" s="572"/>
      <c r="D108" s="572"/>
      <c r="E108" s="572"/>
      <c r="F108" s="573"/>
      <c r="G108" s="717">
        <f>IF($AJ$20=0,0,$AJ$20)</f>
        <v>0</v>
      </c>
      <c r="H108" s="718"/>
      <c r="I108" s="719">
        <f>IF($AK$20=0,0,$AK$20)</f>
        <v>0</v>
      </c>
      <c r="J108" s="575"/>
      <c r="K108" s="566">
        <f>IF($AL$20=0,0,$AL$20)</f>
        <v>0</v>
      </c>
      <c r="L108" s="567"/>
      <c r="M108" s="566">
        <f>IF($AM$20=0,0,$AM$20)</f>
        <v>0</v>
      </c>
      <c r="N108" s="567"/>
      <c r="O108" s="566">
        <f>IF($AN$20=0,0,$AN$20)</f>
        <v>0</v>
      </c>
      <c r="P108" s="567"/>
      <c r="Q108" s="566">
        <f>IF($AO$20=0,0,$AO$20)</f>
        <v>0</v>
      </c>
      <c r="R108" s="567"/>
      <c r="S108" s="566">
        <f>IF($AP$20=0,0,$AP$20)</f>
        <v>0</v>
      </c>
      <c r="T108" s="567"/>
      <c r="U108" s="566">
        <f>IF($AQ$20=0,0,$AQ$20)</f>
        <v>0</v>
      </c>
      <c r="V108" s="567"/>
      <c r="W108" s="566">
        <f>IF($AR$20=0,0,$AR$20)</f>
        <v>0</v>
      </c>
      <c r="X108" s="567"/>
      <c r="Y108" s="566">
        <f>IF($AS$20=0,0,$AS$20)</f>
        <v>0</v>
      </c>
      <c r="Z108" s="567"/>
      <c r="AA108" s="566">
        <f>IF($AT$20=0,0,$AT$20)</f>
        <v>0</v>
      </c>
      <c r="AB108" s="567"/>
      <c r="AC108" s="566">
        <f>IF($AU$20=0,0,$AU$20)</f>
        <v>0</v>
      </c>
      <c r="AD108" s="567"/>
      <c r="AE108" s="568">
        <f>SUM(G108:AD108)</f>
        <v>0</v>
      </c>
      <c r="AF108" s="569"/>
      <c r="AG108" s="137"/>
      <c r="AH108" s="62"/>
      <c r="AI108" s="39"/>
      <c r="AJ108" s="39"/>
      <c r="AM108" s="39"/>
      <c r="AN108" s="39"/>
      <c r="AO108" s="39"/>
      <c r="AP108" s="39"/>
      <c r="AQ108" s="39"/>
      <c r="AR108" s="39"/>
      <c r="AS108" s="46"/>
    </row>
    <row r="109" spans="1:45" ht="12" customHeight="1" x14ac:dyDescent="0.2">
      <c r="A109" s="576" t="str">
        <f>$A$46</f>
        <v>Unproduktive Stunden</v>
      </c>
      <c r="B109" s="577"/>
      <c r="C109" s="577"/>
      <c r="D109" s="577"/>
      <c r="E109" s="577"/>
      <c r="F109" s="578"/>
      <c r="G109" s="720"/>
      <c r="H109" s="721"/>
      <c r="I109" s="722"/>
      <c r="J109" s="580"/>
      <c r="K109" s="581"/>
      <c r="L109" s="582"/>
      <c r="M109" s="581"/>
      <c r="N109" s="582"/>
      <c r="O109" s="581"/>
      <c r="P109" s="582"/>
      <c r="Q109" s="581"/>
      <c r="R109" s="582"/>
      <c r="S109" s="581"/>
      <c r="T109" s="582"/>
      <c r="U109" s="581"/>
      <c r="V109" s="582"/>
      <c r="W109" s="581"/>
      <c r="X109" s="582"/>
      <c r="Y109" s="581"/>
      <c r="Z109" s="582"/>
      <c r="AA109" s="581"/>
      <c r="AB109" s="582"/>
      <c r="AC109" s="581"/>
      <c r="AD109" s="582"/>
      <c r="AE109" s="593"/>
      <c r="AF109" s="594"/>
      <c r="AG109" s="137"/>
      <c r="AH109" s="62"/>
      <c r="AI109" s="39"/>
      <c r="AJ109" s="39"/>
      <c r="AM109" s="39"/>
      <c r="AN109" s="39"/>
      <c r="AO109" s="39"/>
      <c r="AP109" s="39"/>
      <c r="AQ109" s="39"/>
      <c r="AR109" s="39"/>
      <c r="AS109" s="46"/>
    </row>
    <row r="110" spans="1:45" ht="12" customHeight="1" x14ac:dyDescent="0.2">
      <c r="A110" s="595" t="str">
        <f>$A$47</f>
        <v xml:space="preserve">   Absenzen, Kurzabsenzen Art. 11 GAV</v>
      </c>
      <c r="B110" s="596"/>
      <c r="C110" s="596"/>
      <c r="D110" s="596"/>
      <c r="E110" s="596"/>
      <c r="F110" s="165" t="str">
        <f>$F$47</f>
        <v>a</v>
      </c>
      <c r="G110" s="591">
        <f>IF($AJ$3=0,0,$AJ$3)</f>
        <v>0</v>
      </c>
      <c r="H110" s="592"/>
      <c r="I110" s="724">
        <f>IF($AK$3=0,0,$AK$3)</f>
        <v>0</v>
      </c>
      <c r="J110" s="598"/>
      <c r="K110" s="591">
        <f>IF($AL$3=0,0,$AL$3)</f>
        <v>0</v>
      </c>
      <c r="L110" s="592"/>
      <c r="M110" s="591">
        <f>IF($AM$3=0,0,$AM$3)</f>
        <v>0</v>
      </c>
      <c r="N110" s="592"/>
      <c r="O110" s="591">
        <f>IF($AN$3=0,0,$AN$3)</f>
        <v>0</v>
      </c>
      <c r="P110" s="592"/>
      <c r="Q110" s="591">
        <f>IF($AO$3=0,0,$AO$3)</f>
        <v>0</v>
      </c>
      <c r="R110" s="592"/>
      <c r="S110" s="591">
        <f>IF($AP$3=0,0,$AP$3)</f>
        <v>0</v>
      </c>
      <c r="T110" s="592"/>
      <c r="U110" s="591">
        <f>IF($AQ$3=0,0,$AQ$3)</f>
        <v>0</v>
      </c>
      <c r="V110" s="592"/>
      <c r="W110" s="591">
        <f>IF($AR$3=0,0,$AR$3)</f>
        <v>0</v>
      </c>
      <c r="X110" s="592"/>
      <c r="Y110" s="591">
        <f>IF($AS$3=0,0,$AS$3)</f>
        <v>0</v>
      </c>
      <c r="Z110" s="592"/>
      <c r="AA110" s="591">
        <f>IF(AT$3=0,0,$AT$3)</f>
        <v>0</v>
      </c>
      <c r="AB110" s="592"/>
      <c r="AC110" s="591">
        <f>IF($AU$3=0,0,$AU$3)</f>
        <v>0</v>
      </c>
      <c r="AD110" s="592"/>
      <c r="AE110" s="583">
        <f>IF($AV$3=0,0,$AV$3)</f>
        <v>0</v>
      </c>
      <c r="AF110" s="584"/>
      <c r="AG110" s="137"/>
      <c r="AH110" s="62"/>
      <c r="AI110" s="39"/>
      <c r="AJ110" s="39"/>
      <c r="AM110" s="39"/>
      <c r="AN110" s="39"/>
      <c r="AO110" s="39"/>
      <c r="AP110" s="39"/>
      <c r="AQ110" s="39"/>
      <c r="AR110" s="39"/>
      <c r="AS110" s="46"/>
    </row>
    <row r="111" spans="1:45" ht="12" customHeight="1" x14ac:dyDescent="0.2">
      <c r="A111" s="585" t="str">
        <f>$A$48</f>
        <v xml:space="preserve">   Ferien Art. 12.1 GAV</v>
      </c>
      <c r="B111" s="586"/>
      <c r="C111" s="586"/>
      <c r="D111" s="586"/>
      <c r="E111" s="586"/>
      <c r="F111" s="166" t="str">
        <f>$F$48</f>
        <v>f</v>
      </c>
      <c r="G111" s="589">
        <f>IF($AJ$4=0,0,$AJ$4)</f>
        <v>0</v>
      </c>
      <c r="H111" s="590"/>
      <c r="I111" s="723">
        <f>IF($AK$4=0,0,$AK$4)</f>
        <v>0</v>
      </c>
      <c r="J111" s="588"/>
      <c r="K111" s="589">
        <f>IF($AL$4=0,0,$AL$4)</f>
        <v>0</v>
      </c>
      <c r="L111" s="590"/>
      <c r="M111" s="589">
        <f>IF($AM$4=0,0,$AM$4)</f>
        <v>0</v>
      </c>
      <c r="N111" s="590"/>
      <c r="O111" s="589">
        <f>IF($AN$4=0,0,$AN$4)</f>
        <v>0</v>
      </c>
      <c r="P111" s="590"/>
      <c r="Q111" s="589">
        <f>IF($AO$4=0,0,$AO$4)</f>
        <v>0</v>
      </c>
      <c r="R111" s="590"/>
      <c r="S111" s="589">
        <f>IF($AP$4=0,0,$AP$4)</f>
        <v>0</v>
      </c>
      <c r="T111" s="590"/>
      <c r="U111" s="589">
        <f>IF($AQ$4=0,0,$AQ$4)</f>
        <v>0</v>
      </c>
      <c r="V111" s="590"/>
      <c r="W111" s="589">
        <f>IF($AR$4=0,0,$AR$4)</f>
        <v>0</v>
      </c>
      <c r="X111" s="590"/>
      <c r="Y111" s="589">
        <f>IF($AS$4=0,0,$AS$4)</f>
        <v>0</v>
      </c>
      <c r="Z111" s="590"/>
      <c r="AA111" s="589">
        <f>IF($AT$4=0,0,$AT$4)</f>
        <v>0</v>
      </c>
      <c r="AB111" s="590"/>
      <c r="AC111" s="589">
        <f>IF($AU$4=0,0,$AU$4)</f>
        <v>0</v>
      </c>
      <c r="AD111" s="590"/>
      <c r="AE111" s="599">
        <f>IF($AV$4=0,0,$AV$4)</f>
        <v>0</v>
      </c>
      <c r="AF111" s="600"/>
      <c r="AG111" s="137"/>
      <c r="AH111" s="62"/>
      <c r="AI111" s="39"/>
      <c r="AJ111" s="39"/>
      <c r="AM111" s="39"/>
      <c r="AN111" s="39"/>
      <c r="AO111" s="39"/>
      <c r="AP111" s="39"/>
      <c r="AQ111" s="39"/>
      <c r="AR111" s="39"/>
      <c r="AS111" s="46"/>
    </row>
    <row r="112" spans="1:45" ht="12" customHeight="1" x14ac:dyDescent="0.2">
      <c r="A112" s="601" t="str">
        <f>$A$49</f>
        <v xml:space="preserve">   Feiertage Art. 12.2 GAV</v>
      </c>
      <c r="B112" s="602"/>
      <c r="C112" s="603" t="str">
        <f>IF($AJ$17="","",$AJ$17)</f>
        <v/>
      </c>
      <c r="D112" s="603"/>
      <c r="E112" s="603"/>
      <c r="F112" s="167" t="str">
        <f>$F$49</f>
        <v>ft</v>
      </c>
      <c r="G112" s="589">
        <f>IF($AJ$15=0,0,$AJ$15)</f>
        <v>0</v>
      </c>
      <c r="H112" s="590"/>
      <c r="I112" s="723">
        <f>IF($AK$15=0,0,$AK$15)</f>
        <v>0</v>
      </c>
      <c r="J112" s="588"/>
      <c r="K112" s="589">
        <f>IF($AL$15=0,0,$AL$15)</f>
        <v>0</v>
      </c>
      <c r="L112" s="590"/>
      <c r="M112" s="589">
        <f>IF($AM$15=0,0,$AM$15)</f>
        <v>0</v>
      </c>
      <c r="N112" s="590"/>
      <c r="O112" s="589">
        <f>IF($AN$15=0,0,$AN$15)</f>
        <v>0</v>
      </c>
      <c r="P112" s="590"/>
      <c r="Q112" s="589">
        <f>IF($AO$15=0,0,$AO$15)</f>
        <v>0</v>
      </c>
      <c r="R112" s="590"/>
      <c r="S112" s="589">
        <f>IF($AP$15=0,0,$AP$15)</f>
        <v>0</v>
      </c>
      <c r="T112" s="590"/>
      <c r="U112" s="589">
        <f>IF($AQ$15=0,0,$AQ$15)</f>
        <v>0</v>
      </c>
      <c r="V112" s="590"/>
      <c r="W112" s="589">
        <f>IF($AR$15=0,0,$AR$15)</f>
        <v>0</v>
      </c>
      <c r="X112" s="590"/>
      <c r="Y112" s="589">
        <f>IF($AS$15=0,0,$AS$15)</f>
        <v>0</v>
      </c>
      <c r="Z112" s="590"/>
      <c r="AA112" s="589">
        <f>IF($AT$15=0,0,$AT$15)</f>
        <v>0</v>
      </c>
      <c r="AB112" s="590"/>
      <c r="AC112" s="589">
        <f>IF($AU$15=0,0,$AU$15)</f>
        <v>0</v>
      </c>
      <c r="AD112" s="590"/>
      <c r="AE112" s="599">
        <f>IF($AV$15=0,0,$AV$15)</f>
        <v>0</v>
      </c>
      <c r="AF112" s="600"/>
      <c r="AG112" s="137"/>
      <c r="AH112" s="62"/>
      <c r="AI112" s="39"/>
      <c r="AJ112" s="39"/>
      <c r="AM112" s="39"/>
      <c r="AN112" s="39"/>
      <c r="AO112" s="39"/>
      <c r="AP112" s="39"/>
      <c r="AQ112" s="39"/>
      <c r="AR112" s="39"/>
      <c r="AS112" s="46"/>
    </row>
    <row r="113" spans="1:47" ht="12" customHeight="1" x14ac:dyDescent="0.2">
      <c r="A113" s="601" t="str">
        <f>$A$50</f>
        <v xml:space="preserve">   Krankheit Art. 13 GAV</v>
      </c>
      <c r="B113" s="602"/>
      <c r="C113" s="602"/>
      <c r="D113" s="602"/>
      <c r="E113" s="602"/>
      <c r="F113" s="167" t="str">
        <f>$F$50</f>
        <v>k</v>
      </c>
      <c r="G113" s="589">
        <f>IF($AJ$5=0,0,$AJ$5)</f>
        <v>0</v>
      </c>
      <c r="H113" s="590"/>
      <c r="I113" s="723">
        <f>IF($AK$5=0,0,$AK$5)</f>
        <v>0</v>
      </c>
      <c r="J113" s="588"/>
      <c r="K113" s="589">
        <f>IF($AL$5=0,0,$AL$5)</f>
        <v>0</v>
      </c>
      <c r="L113" s="590"/>
      <c r="M113" s="589">
        <f>IF($AM$5=0,0,$AM$5)</f>
        <v>0</v>
      </c>
      <c r="N113" s="590"/>
      <c r="O113" s="589">
        <f>IF($AN$5=0,0,$AN$5)</f>
        <v>0</v>
      </c>
      <c r="P113" s="590"/>
      <c r="Q113" s="589">
        <f>IF($AO$5=0,0,$AO$5)</f>
        <v>0</v>
      </c>
      <c r="R113" s="590"/>
      <c r="S113" s="589">
        <f>IF($AP$5=0,0,$AP$5)</f>
        <v>0</v>
      </c>
      <c r="T113" s="590"/>
      <c r="U113" s="589">
        <f>IF($AQ$5=0,0,$AQ$5)</f>
        <v>0</v>
      </c>
      <c r="V113" s="590"/>
      <c r="W113" s="589">
        <f>IF($AR$5=0,0,$AR$5)</f>
        <v>0</v>
      </c>
      <c r="X113" s="590"/>
      <c r="Y113" s="589">
        <f>IF($AS$5=0,0,$AS$5)</f>
        <v>0</v>
      </c>
      <c r="Z113" s="590"/>
      <c r="AA113" s="589">
        <f>IF($AT$5=0,0,$AT$5)</f>
        <v>0</v>
      </c>
      <c r="AB113" s="590"/>
      <c r="AC113" s="589">
        <f>IF($AU$5=0,0,$AU$5)</f>
        <v>0</v>
      </c>
      <c r="AD113" s="590"/>
      <c r="AE113" s="599">
        <f>IF($AV$5=0,0,$AV$5)</f>
        <v>0</v>
      </c>
      <c r="AF113" s="600"/>
      <c r="AG113" s="137"/>
      <c r="AH113" s="62"/>
      <c r="AI113" s="39"/>
      <c r="AJ113" s="39"/>
      <c r="AM113" s="39"/>
      <c r="AN113" s="39"/>
      <c r="AO113" s="39"/>
      <c r="AP113" s="39"/>
      <c r="AQ113" s="39"/>
      <c r="AR113" s="39"/>
      <c r="AS113" s="46"/>
    </row>
    <row r="114" spans="1:47" ht="12" customHeight="1" x14ac:dyDescent="0.2">
      <c r="A114" s="601" t="str">
        <f>$A$51</f>
        <v xml:space="preserve">   Unfall Art. 14 GAV</v>
      </c>
      <c r="B114" s="602"/>
      <c r="C114" s="602"/>
      <c r="D114" s="602"/>
      <c r="E114" s="602"/>
      <c r="F114" s="167" t="str">
        <f>$F$51</f>
        <v>u</v>
      </c>
      <c r="G114" s="589">
        <f>IF($AJ$6=0,0,$AJ$6)</f>
        <v>0</v>
      </c>
      <c r="H114" s="590"/>
      <c r="I114" s="723">
        <f>IF($AK$6=0,0,$AK$6)</f>
        <v>0</v>
      </c>
      <c r="J114" s="588"/>
      <c r="K114" s="589">
        <f>IF($AL$6=0,0,$AL$6)</f>
        <v>0</v>
      </c>
      <c r="L114" s="590"/>
      <c r="M114" s="589">
        <f>IF($AM$6=0,0,$AM$6)</f>
        <v>0</v>
      </c>
      <c r="N114" s="590"/>
      <c r="O114" s="589">
        <f>IF($AN$6=0,0,$AN$6)</f>
        <v>0</v>
      </c>
      <c r="P114" s="590"/>
      <c r="Q114" s="589">
        <f>IF($AO$6=0,0,$AO$6)</f>
        <v>0</v>
      </c>
      <c r="R114" s="590"/>
      <c r="S114" s="589">
        <f>IF($AP$6=0,0,$AP$6)</f>
        <v>0</v>
      </c>
      <c r="T114" s="590"/>
      <c r="U114" s="589">
        <f>IF($AQ$6=0,0,$AQ$6)</f>
        <v>0</v>
      </c>
      <c r="V114" s="590"/>
      <c r="W114" s="589">
        <f>IF($AR$6=0,0,$AR$6)</f>
        <v>0</v>
      </c>
      <c r="X114" s="590"/>
      <c r="Y114" s="589">
        <f>IF($AS$6=0,0,$AS$6)</f>
        <v>0</v>
      </c>
      <c r="Z114" s="590"/>
      <c r="AA114" s="589">
        <f>IF($AT$6=0,0,$AT$6)</f>
        <v>0</v>
      </c>
      <c r="AB114" s="590"/>
      <c r="AC114" s="589">
        <f>IF($AU$6=0,0,$AU$6)</f>
        <v>0</v>
      </c>
      <c r="AD114" s="590"/>
      <c r="AE114" s="599">
        <f>IF($AV$6=0,0,$AV$6)</f>
        <v>0</v>
      </c>
      <c r="AF114" s="600"/>
      <c r="AG114" s="137"/>
      <c r="AH114" s="62"/>
      <c r="AI114" s="39"/>
      <c r="AJ114" s="39"/>
      <c r="AM114" s="39"/>
      <c r="AN114" s="39"/>
      <c r="AO114" s="39"/>
      <c r="AP114" s="39"/>
      <c r="AQ114" s="39"/>
      <c r="AR114" s="39"/>
      <c r="AS114" s="46"/>
    </row>
    <row r="115" spans="1:47" ht="12" customHeight="1" x14ac:dyDescent="0.2">
      <c r="A115" s="601" t="str">
        <f>$A$52</f>
        <v xml:space="preserve">   Schwangerschaft/Mutterschaft Art. 15 GAV</v>
      </c>
      <c r="B115" s="602"/>
      <c r="C115" s="602"/>
      <c r="D115" s="602"/>
      <c r="E115" s="602"/>
      <c r="F115" s="167" t="str">
        <f>$F$52</f>
        <v>s</v>
      </c>
      <c r="G115" s="589">
        <f>IF($AJ$7=0,0,$AJ$7)</f>
        <v>0</v>
      </c>
      <c r="H115" s="590"/>
      <c r="I115" s="723">
        <f>IF($AK$7=0,0,$AK$7)</f>
        <v>0</v>
      </c>
      <c r="J115" s="588"/>
      <c r="K115" s="589">
        <f>IF($AL$7=0,0,$AL$7)</f>
        <v>0</v>
      </c>
      <c r="L115" s="590"/>
      <c r="M115" s="589">
        <f>IF($AM$7=0,0,$AM$7)</f>
        <v>0</v>
      </c>
      <c r="N115" s="590"/>
      <c r="O115" s="589">
        <f>IF($AN$7=0,0,$AN$7)</f>
        <v>0</v>
      </c>
      <c r="P115" s="590"/>
      <c r="Q115" s="589">
        <f>IF($AO$7=0,0,$AO$7)</f>
        <v>0</v>
      </c>
      <c r="R115" s="590"/>
      <c r="S115" s="589">
        <f>IF($AP$7=0,0,$AP$7)</f>
        <v>0</v>
      </c>
      <c r="T115" s="590"/>
      <c r="U115" s="589">
        <f>IF($AQ$7=0,0,$AQ$7)</f>
        <v>0</v>
      </c>
      <c r="V115" s="590"/>
      <c r="W115" s="589">
        <f>IF($AR$7=0,0,$AR$7)</f>
        <v>0</v>
      </c>
      <c r="X115" s="590"/>
      <c r="Y115" s="589">
        <f>IF($AS$7=0,0,$AS$7)</f>
        <v>0</v>
      </c>
      <c r="Z115" s="590"/>
      <c r="AA115" s="589">
        <f>IF($AT$7=0,0,$AT$7)</f>
        <v>0</v>
      </c>
      <c r="AB115" s="590"/>
      <c r="AC115" s="589">
        <f>IF($AU$7=0,0,$AU$7)</f>
        <v>0</v>
      </c>
      <c r="AD115" s="590"/>
      <c r="AE115" s="599">
        <f>IF($AV$7=0,0,$AV$7)</f>
        <v>0</v>
      </c>
      <c r="AF115" s="600"/>
      <c r="AG115" s="137"/>
      <c r="AH115" s="62"/>
      <c r="AI115" s="39"/>
      <c r="AJ115" s="39"/>
      <c r="AM115" s="39"/>
      <c r="AN115" s="39"/>
      <c r="AO115" s="39"/>
      <c r="AP115" s="39"/>
      <c r="AQ115" s="39"/>
      <c r="AR115" s="39"/>
      <c r="AS115" s="46"/>
    </row>
    <row r="116" spans="1:47" ht="12" customHeight="1" x14ac:dyDescent="0.2">
      <c r="A116" s="601" t="str">
        <f>$A$53</f>
        <v xml:space="preserve">   Militär/Beförderung/Zivilschutz Art. 16 GAV</v>
      </c>
      <c r="B116" s="602"/>
      <c r="C116" s="602"/>
      <c r="D116" s="602"/>
      <c r="E116" s="602"/>
      <c r="F116" s="167" t="str">
        <f>$F$53</f>
        <v>m</v>
      </c>
      <c r="G116" s="589">
        <f>IF($AJ$8=0,0,$AJ$8)</f>
        <v>0</v>
      </c>
      <c r="H116" s="590"/>
      <c r="I116" s="723">
        <f>IF($AK$8=0,0,$AK$8)</f>
        <v>0</v>
      </c>
      <c r="J116" s="588"/>
      <c r="K116" s="589">
        <f>IF($AL$8=0,0,$AL$8)</f>
        <v>0</v>
      </c>
      <c r="L116" s="590"/>
      <c r="M116" s="589">
        <f>IF($AM$8=0,0,$AM$8)</f>
        <v>0</v>
      </c>
      <c r="N116" s="590"/>
      <c r="O116" s="589">
        <f>IF($AN$8=0,0,$AN$8)</f>
        <v>0</v>
      </c>
      <c r="P116" s="590"/>
      <c r="Q116" s="589">
        <f>IF($AO$8=0,0,$AO$8)</f>
        <v>0</v>
      </c>
      <c r="R116" s="590"/>
      <c r="S116" s="589">
        <f>IF($AP$8=0,0,$AP$8)</f>
        <v>0</v>
      </c>
      <c r="T116" s="590"/>
      <c r="U116" s="589">
        <f>IF($AQ$8=0,0,$AQ$8)</f>
        <v>0</v>
      </c>
      <c r="V116" s="590"/>
      <c r="W116" s="589">
        <f>IF($AR$8=0,0,$AR$8)</f>
        <v>0</v>
      </c>
      <c r="X116" s="590"/>
      <c r="Y116" s="589">
        <f>IF($AS$8=0,0,$AS$8)</f>
        <v>0</v>
      </c>
      <c r="Z116" s="590"/>
      <c r="AA116" s="589">
        <f>IF($AT$8=0,0,$AT$8)</f>
        <v>0</v>
      </c>
      <c r="AB116" s="590"/>
      <c r="AC116" s="589">
        <f>IF($AU$8=0,0,$AU$8)</f>
        <v>0</v>
      </c>
      <c r="AD116" s="590"/>
      <c r="AE116" s="599">
        <f>IF($AV$8=0,0,$AV$8)</f>
        <v>0</v>
      </c>
      <c r="AF116" s="600"/>
      <c r="AG116" s="137"/>
      <c r="AH116" s="62"/>
      <c r="AI116" s="39"/>
      <c r="AJ116" s="39"/>
      <c r="AM116" s="39"/>
      <c r="AN116" s="39"/>
      <c r="AO116" s="39"/>
      <c r="AP116" s="39"/>
      <c r="AQ116" s="39"/>
      <c r="AR116" s="39"/>
      <c r="AS116" s="46"/>
    </row>
    <row r="117" spans="1:47" ht="12" customHeight="1" x14ac:dyDescent="0.2">
      <c r="A117" s="601" t="str">
        <f>$A$54</f>
        <v xml:space="preserve">   Kurzarbeit und Schlechtwetterausfälle</v>
      </c>
      <c r="B117" s="602"/>
      <c r="C117" s="602"/>
      <c r="D117" s="602"/>
      <c r="E117" s="602"/>
      <c r="F117" s="167" t="str">
        <f>$F$54</f>
        <v>ka</v>
      </c>
      <c r="G117" s="589">
        <f>IF($AJ$11=0,0,$AJ$11)</f>
        <v>0</v>
      </c>
      <c r="H117" s="590"/>
      <c r="I117" s="723">
        <f>IF($AK$11=0,0,$AK$11)</f>
        <v>0</v>
      </c>
      <c r="J117" s="588"/>
      <c r="K117" s="589">
        <f>IF($AL$11=0,0,$AL$11)</f>
        <v>0</v>
      </c>
      <c r="L117" s="590"/>
      <c r="M117" s="589">
        <f>IF($AM$11=0,0,$AM$11)</f>
        <v>0</v>
      </c>
      <c r="N117" s="590"/>
      <c r="O117" s="589">
        <f>IF($AN$11=0,0,$AN$11)</f>
        <v>0</v>
      </c>
      <c r="P117" s="590"/>
      <c r="Q117" s="589">
        <f>IF($AO$11=0,0,$AO$11)</f>
        <v>0</v>
      </c>
      <c r="R117" s="590"/>
      <c r="S117" s="589">
        <f>IF($AP$11=0,0,$AP$11)</f>
        <v>0</v>
      </c>
      <c r="T117" s="590"/>
      <c r="U117" s="589">
        <f>IF($AQ$11=0,0,$AQ$11)</f>
        <v>0</v>
      </c>
      <c r="V117" s="590"/>
      <c r="W117" s="589">
        <f>IF($AR$11=0,0,$AR$11)</f>
        <v>0</v>
      </c>
      <c r="X117" s="590"/>
      <c r="Y117" s="589">
        <f>IF($AS$11=0,0,$AS$11)</f>
        <v>0</v>
      </c>
      <c r="Z117" s="590"/>
      <c r="AA117" s="589">
        <f>IF($AT$11=0,0,$AT$11)</f>
        <v>0</v>
      </c>
      <c r="AB117" s="590"/>
      <c r="AC117" s="589">
        <f>IF($AU$11=0,0,$AU$11)</f>
        <v>0</v>
      </c>
      <c r="AD117" s="590"/>
      <c r="AE117" s="599">
        <f>IF($AV$11=0,0,$AV$11)</f>
        <v>0</v>
      </c>
      <c r="AF117" s="600"/>
      <c r="AG117" s="137"/>
      <c r="AH117" s="62"/>
      <c r="AI117" s="39"/>
      <c r="AM117" s="39"/>
      <c r="AN117" s="39"/>
      <c r="AO117" s="39"/>
      <c r="AP117" s="39"/>
      <c r="AQ117" s="39"/>
      <c r="AR117" s="39"/>
      <c r="AS117" s="46"/>
    </row>
    <row r="118" spans="1:47" ht="12" customHeight="1" x14ac:dyDescent="0.2">
      <c r="A118" s="601" t="str">
        <f>$A$55</f>
        <v xml:space="preserve">   Berufsschule</v>
      </c>
      <c r="B118" s="602"/>
      <c r="C118" s="602"/>
      <c r="D118" s="602"/>
      <c r="E118" s="602"/>
      <c r="F118" s="168" t="str">
        <f>$F$55</f>
        <v>bs</v>
      </c>
      <c r="G118" s="589">
        <f>IF($AJ$9=0,0,$AJ$9)</f>
        <v>0</v>
      </c>
      <c r="H118" s="590"/>
      <c r="I118" s="723">
        <f>IF($AK$9=0,0,$AK$9)</f>
        <v>0</v>
      </c>
      <c r="J118" s="588"/>
      <c r="K118" s="589">
        <f>IF($AL$9=0,0,$AL$9)</f>
        <v>0</v>
      </c>
      <c r="L118" s="590"/>
      <c r="M118" s="589">
        <f>IF($AM$9=0,0,$AM$9)</f>
        <v>0</v>
      </c>
      <c r="N118" s="590"/>
      <c r="O118" s="589">
        <f>IF($AN$9=0,0,$AN$9)</f>
        <v>0</v>
      </c>
      <c r="P118" s="590"/>
      <c r="Q118" s="589">
        <f>IF($AO$9=0,0,$AO$9)</f>
        <v>0</v>
      </c>
      <c r="R118" s="590"/>
      <c r="S118" s="589">
        <f>IF($AP$9=0,0,$AP$9)</f>
        <v>0</v>
      </c>
      <c r="T118" s="590"/>
      <c r="U118" s="589">
        <f>IF($AQ$9=0,0,$AQ$9)</f>
        <v>0</v>
      </c>
      <c r="V118" s="590"/>
      <c r="W118" s="589">
        <f>IF($AR$9=0,0,$AR$9)</f>
        <v>0</v>
      </c>
      <c r="X118" s="590"/>
      <c r="Y118" s="589">
        <f>IF($AS$9=0,0,$AS$9)</f>
        <v>0</v>
      </c>
      <c r="Z118" s="590"/>
      <c r="AA118" s="589">
        <f>IF($AT$9=0,0,$AT$9)</f>
        <v>0</v>
      </c>
      <c r="AB118" s="590"/>
      <c r="AC118" s="589">
        <f>IF($AU$9=0,0,$AU$9)</f>
        <v>0</v>
      </c>
      <c r="AD118" s="590"/>
      <c r="AE118" s="599">
        <f>IF($AV$9=0,0,$AV$9)</f>
        <v>0</v>
      </c>
      <c r="AF118" s="600"/>
      <c r="AG118" s="137"/>
      <c r="AH118" s="62"/>
      <c r="AI118" s="39"/>
      <c r="AJ118" s="39"/>
      <c r="AM118" s="39"/>
      <c r="AN118" s="39"/>
      <c r="AO118" s="39"/>
      <c r="AP118" s="39"/>
      <c r="AQ118" s="39"/>
      <c r="AR118" s="39"/>
      <c r="AS118" s="46"/>
    </row>
    <row r="119" spans="1:47" ht="12" customHeight="1" x14ac:dyDescent="0.2">
      <c r="A119" s="615" t="str">
        <f>$A$56</f>
        <v xml:space="preserve">   Kurse</v>
      </c>
      <c r="B119" s="616"/>
      <c r="C119" s="616"/>
      <c r="D119" s="616"/>
      <c r="E119" s="616"/>
      <c r="F119" s="268" t="str">
        <f>$F$56</f>
        <v>ku</v>
      </c>
      <c r="G119" s="608">
        <f>IF($AJ$10=0,0,$AJ$10)</f>
        <v>0</v>
      </c>
      <c r="H119" s="609"/>
      <c r="I119" s="725">
        <f>IF($AK$10=0,0,$AK$10)</f>
        <v>0</v>
      </c>
      <c r="J119" s="618"/>
      <c r="K119" s="608">
        <f>IF($AL$10=0,0,$AL$10)</f>
        <v>0</v>
      </c>
      <c r="L119" s="609"/>
      <c r="M119" s="608">
        <f>IF($AM$10=0,0,$AM$10)</f>
        <v>0</v>
      </c>
      <c r="N119" s="609"/>
      <c r="O119" s="608">
        <f>IF($AN$10=0,0,$AN$10)</f>
        <v>0</v>
      </c>
      <c r="P119" s="609"/>
      <c r="Q119" s="608">
        <f>IF($AO$10=0,0,$AO$10)</f>
        <v>0</v>
      </c>
      <c r="R119" s="609"/>
      <c r="S119" s="608">
        <f>IF($AP$10=0,0,$AP$10)</f>
        <v>0</v>
      </c>
      <c r="T119" s="609"/>
      <c r="U119" s="608">
        <f>IF($AQ$10=0,0,$AQ$10)</f>
        <v>0</v>
      </c>
      <c r="V119" s="609"/>
      <c r="W119" s="608">
        <f>IF($AR$10=0,0,$AR$10)</f>
        <v>0</v>
      </c>
      <c r="X119" s="609"/>
      <c r="Y119" s="608">
        <f>IF($AS$10=0,0,$AS$10)</f>
        <v>0</v>
      </c>
      <c r="Z119" s="609"/>
      <c r="AA119" s="608">
        <f>IF($AT$10=0,0,$AT$10)</f>
        <v>0</v>
      </c>
      <c r="AB119" s="609"/>
      <c r="AC119" s="608">
        <f>IF($AU$10=0,0,$AU$10)</f>
        <v>0</v>
      </c>
      <c r="AD119" s="609"/>
      <c r="AE119" s="610">
        <f>IF($AV$10=0,0,$AV$10)</f>
        <v>0</v>
      </c>
      <c r="AF119" s="611"/>
      <c r="AG119" s="137"/>
      <c r="AH119" s="62"/>
      <c r="AI119" s="39"/>
      <c r="AJ119" s="39"/>
      <c r="AM119" s="39"/>
      <c r="AN119" s="39"/>
      <c r="AO119" s="39"/>
      <c r="AP119" s="39"/>
      <c r="AQ119" s="39"/>
      <c r="AR119" s="39"/>
      <c r="AS119" s="46"/>
    </row>
    <row r="120" spans="1:47" ht="12" customHeight="1" x14ac:dyDescent="0.2">
      <c r="A120" s="265" t="str">
        <f>$A$57</f>
        <v>Kompensations-Std</v>
      </c>
      <c r="B120" s="612" t="str">
        <f>$B$57</f>
        <v>aus Vorjahr</v>
      </c>
      <c r="C120" s="612"/>
      <c r="D120" s="612"/>
      <c r="E120" s="612"/>
      <c r="F120" s="266" t="str">
        <f>$F$57</f>
        <v>kv</v>
      </c>
      <c r="G120" s="604">
        <f>IF($AJ$12=0,0,$AJ$12)</f>
        <v>0</v>
      </c>
      <c r="H120" s="605"/>
      <c r="I120" s="727">
        <f>IF($AK$12=0,0,$AK$12)</f>
        <v>0</v>
      </c>
      <c r="J120" s="614"/>
      <c r="K120" s="604">
        <f>IF($AL$12=0,0,$AL$12)</f>
        <v>0</v>
      </c>
      <c r="L120" s="605"/>
      <c r="M120" s="604">
        <f>IF($AM$12=0,0,$AM$12)</f>
        <v>0</v>
      </c>
      <c r="N120" s="605"/>
      <c r="O120" s="604">
        <f>IF($AN$12=0,0,$AN$12)</f>
        <v>0</v>
      </c>
      <c r="P120" s="605"/>
      <c r="Q120" s="604">
        <f>IF($AO$12=0,0,$AO$12)</f>
        <v>0</v>
      </c>
      <c r="R120" s="605"/>
      <c r="S120" s="604">
        <f>IF($AP$12=0,0,$AP$12)</f>
        <v>0</v>
      </c>
      <c r="T120" s="605"/>
      <c r="U120" s="604">
        <f>IF($AQ$12=0,0,$AQ$12)</f>
        <v>0</v>
      </c>
      <c r="V120" s="605"/>
      <c r="W120" s="604">
        <f>IF($AR$12=0,0,$AR$12)</f>
        <v>0</v>
      </c>
      <c r="X120" s="605"/>
      <c r="Y120" s="604"/>
      <c r="Z120" s="605"/>
      <c r="AA120" s="604"/>
      <c r="AB120" s="605"/>
      <c r="AC120" s="604"/>
      <c r="AD120" s="605"/>
      <c r="AE120" s="606">
        <f>IF($AV$12=0,0,$AV$12)</f>
        <v>0</v>
      </c>
      <c r="AF120" s="607"/>
      <c r="AG120" s="137"/>
      <c r="AH120" s="62"/>
      <c r="AI120" s="39"/>
      <c r="AJ120" s="39"/>
      <c r="AM120" s="39"/>
      <c r="AN120" s="39"/>
      <c r="AO120" s="39"/>
      <c r="AP120" s="39"/>
      <c r="AQ120" s="39"/>
      <c r="AR120" s="39"/>
      <c r="AS120" s="46"/>
    </row>
    <row r="121" spans="1:47" ht="12" customHeight="1" x14ac:dyDescent="0.2">
      <c r="A121" s="269"/>
      <c r="B121" s="632" t="str">
        <f>$B$58</f>
        <v>aus laufendem Jahr (Kontrolle)</v>
      </c>
      <c r="C121" s="632"/>
      <c r="D121" s="632"/>
      <c r="E121" s="632"/>
      <c r="F121" s="270" t="str">
        <f>$F$58</f>
        <v>kj</v>
      </c>
      <c r="G121" s="627">
        <f>IF($AJ$14=0,0,$AJ$14)</f>
        <v>0</v>
      </c>
      <c r="H121" s="628"/>
      <c r="I121" s="726">
        <f>IF($AK$14=0,0,$AK$14)</f>
        <v>0</v>
      </c>
      <c r="J121" s="634"/>
      <c r="K121" s="627">
        <f>IF($AL$14=0,0,$AL$14)</f>
        <v>0</v>
      </c>
      <c r="L121" s="628"/>
      <c r="M121" s="627">
        <f>IF($AM$14=0,0,$AM$14)</f>
        <v>0</v>
      </c>
      <c r="N121" s="628"/>
      <c r="O121" s="627">
        <f>IF($AN$14=0,0,$AN$14)</f>
        <v>0</v>
      </c>
      <c r="P121" s="628"/>
      <c r="Q121" s="627">
        <f>IF($AO$14=0,0,$AO$14)</f>
        <v>0</v>
      </c>
      <c r="R121" s="628"/>
      <c r="S121" s="627">
        <f>IF($AP$14=0,0,$AP$14)</f>
        <v>0</v>
      </c>
      <c r="T121" s="628"/>
      <c r="U121" s="627">
        <f>IF($AQ$14=0,0,$AQ$14)</f>
        <v>0</v>
      </c>
      <c r="V121" s="628"/>
      <c r="W121" s="627">
        <f>IF($AR$14=0,0,$AR$14)</f>
        <v>0</v>
      </c>
      <c r="X121" s="628"/>
      <c r="Y121" s="627">
        <f>IF($AS$14=0,0,$AS$14)</f>
        <v>0</v>
      </c>
      <c r="Z121" s="628"/>
      <c r="AA121" s="627">
        <f>IF($AT$14=0,0,$AT$14)</f>
        <v>0</v>
      </c>
      <c r="AB121" s="628"/>
      <c r="AC121" s="627">
        <f>IF($AU$14=0,0,$AU$14)</f>
        <v>0</v>
      </c>
      <c r="AD121" s="628"/>
      <c r="AE121" s="629">
        <f>IF($AV$14=0,0,$AV$14)</f>
        <v>0</v>
      </c>
      <c r="AF121" s="630"/>
      <c r="AG121" s="137"/>
      <c r="AH121" s="62"/>
      <c r="AI121" s="39"/>
      <c r="AJ121" s="39"/>
      <c r="AM121" s="39"/>
      <c r="AN121" s="39"/>
      <c r="AO121" s="39"/>
      <c r="AP121" s="39"/>
      <c r="AQ121" s="39"/>
      <c r="AR121" s="39"/>
      <c r="AS121" s="46"/>
    </row>
    <row r="122" spans="1:47" ht="12" customHeight="1" x14ac:dyDescent="0.2">
      <c r="A122" s="265" t="str">
        <f>$A$59</f>
        <v>Auszahlung</v>
      </c>
      <c r="B122" s="612" t="str">
        <f>$B$59</f>
        <v>Stunden Vorjahressaldo</v>
      </c>
      <c r="C122" s="612"/>
      <c r="D122" s="612"/>
      <c r="E122" s="612"/>
      <c r="F122" s="631"/>
      <c r="G122" s="604">
        <f>IF($AJ$18=0,0,$AJ$18)</f>
        <v>0</v>
      </c>
      <c r="H122" s="605"/>
      <c r="I122" s="727">
        <f>IF($AK$18=0,0,$AK$18)</f>
        <v>0</v>
      </c>
      <c r="J122" s="614"/>
      <c r="K122" s="604">
        <f>IF($AL$18=0,0,$AL$18)</f>
        <v>0</v>
      </c>
      <c r="L122" s="605"/>
      <c r="M122" s="604">
        <f>IF($AM$18=0,0,$AM$18)</f>
        <v>0</v>
      </c>
      <c r="N122" s="605"/>
      <c r="O122" s="604">
        <f>IF($AN$18=0,0,$AN$18)</f>
        <v>0</v>
      </c>
      <c r="P122" s="605"/>
      <c r="Q122" s="604">
        <f>IF($AO$18=0,0,$AO$18)</f>
        <v>0</v>
      </c>
      <c r="R122" s="605"/>
      <c r="S122" s="604">
        <f>IF($AP$18=0,0,$AP$18)</f>
        <v>0</v>
      </c>
      <c r="T122" s="605"/>
      <c r="U122" s="604">
        <f>IF($AQ$18=0,0,$AQ$18)</f>
        <v>0</v>
      </c>
      <c r="V122" s="605"/>
      <c r="W122" s="604">
        <f>IF($AR$18=0,0,$AR$18)</f>
        <v>0</v>
      </c>
      <c r="X122" s="605"/>
      <c r="Y122" s="619"/>
      <c r="Z122" s="620"/>
      <c r="AA122" s="620"/>
      <c r="AB122" s="620"/>
      <c r="AC122" s="620"/>
      <c r="AD122" s="621"/>
      <c r="AE122" s="606">
        <f>IF($AV$18=0,0,$AV$18)</f>
        <v>0</v>
      </c>
      <c r="AF122" s="607"/>
      <c r="AG122" s="137"/>
      <c r="AH122" s="62"/>
      <c r="AI122" s="39"/>
      <c r="AJ122" s="39"/>
      <c r="AM122" s="39"/>
      <c r="AN122" s="39"/>
      <c r="AO122" s="39"/>
      <c r="AP122" s="39"/>
      <c r="AQ122" s="39"/>
      <c r="AR122" s="39"/>
      <c r="AS122" s="46"/>
    </row>
    <row r="123" spans="1:47" ht="12" customHeight="1" x14ac:dyDescent="0.2">
      <c r="A123" s="169" t="str">
        <f>$A$60</f>
        <v>Differenz</v>
      </c>
      <c r="B123" s="586" t="str">
        <f>$B$60</f>
        <v>nach Kompensation und Auszahlung</v>
      </c>
      <c r="C123" s="586"/>
      <c r="D123" s="586"/>
      <c r="E123" s="586"/>
      <c r="F123" s="622"/>
      <c r="G123" s="589">
        <f>IF(ROUND($P$4,3)=0,0,$P$4-SUM(G120+G122))</f>
        <v>0</v>
      </c>
      <c r="H123" s="590"/>
      <c r="I123" s="723">
        <f>IF(ROUND(G123,3)=0,0,G123-(SUM(I122+I120)))</f>
        <v>0</v>
      </c>
      <c r="J123" s="588"/>
      <c r="K123" s="623">
        <f>IF(ROUND(I123,3)=0,0,I123-(SUM(K122+K120)))</f>
        <v>0</v>
      </c>
      <c r="L123" s="624"/>
      <c r="M123" s="623">
        <f t="shared" ref="M123" si="44">IF(ROUND(K123,3)=0,0,K123-(SUM(M122+M120)))</f>
        <v>0</v>
      </c>
      <c r="N123" s="624"/>
      <c r="O123" s="623">
        <f t="shared" ref="O123" si="45">IF(ROUND(M123,3)=0,0,M123-(SUM(O122+O120)))</f>
        <v>0</v>
      </c>
      <c r="P123" s="624"/>
      <c r="Q123" s="623">
        <f t="shared" ref="Q123" si="46">IF(ROUND(O123,3)=0,0,O123-(SUM(Q122+Q120)))</f>
        <v>0</v>
      </c>
      <c r="R123" s="624"/>
      <c r="S123" s="623">
        <f t="shared" ref="S123" si="47">IF(ROUND(Q123,3)=0,0,Q123-(SUM(S122+S120)))</f>
        <v>0</v>
      </c>
      <c r="T123" s="624"/>
      <c r="U123" s="623">
        <f t="shared" ref="U123" si="48">IF(ROUND(S123,3)=0,0,S123-(SUM(U122+U120)))</f>
        <v>0</v>
      </c>
      <c r="V123" s="624"/>
      <c r="W123" s="623">
        <f t="shared" ref="W123" si="49">IF(ROUND(U123,3)=0,0,U123-(SUM(W122+W120)))</f>
        <v>0</v>
      </c>
      <c r="X123" s="624"/>
      <c r="Y123" s="636" t="str">
        <f>$Y$60</f>
        <v/>
      </c>
      <c r="Z123" s="637"/>
      <c r="AA123" s="637"/>
      <c r="AB123" s="637"/>
      <c r="AC123" s="637"/>
      <c r="AD123" s="637"/>
      <c r="AE123" s="637"/>
      <c r="AF123" s="638"/>
      <c r="AG123" s="137"/>
      <c r="AH123" s="62"/>
      <c r="AI123" s="39"/>
      <c r="AJ123" s="39"/>
      <c r="AM123" s="39"/>
      <c r="AN123" s="39"/>
      <c r="AO123" s="39"/>
      <c r="AP123" s="39"/>
      <c r="AQ123" s="39"/>
      <c r="AR123" s="39"/>
      <c r="AS123" s="46"/>
    </row>
    <row r="124" spans="1:47" ht="12" customHeight="1" x14ac:dyDescent="0.2">
      <c r="A124" s="169" t="str">
        <f>$A$61</f>
        <v>Auszahlung</v>
      </c>
      <c r="B124" s="639" t="str">
        <f>$B$61</f>
        <v>Stunden laufendes Jahr</v>
      </c>
      <c r="C124" s="639"/>
      <c r="D124" s="639"/>
      <c r="E124" s="639"/>
      <c r="F124" s="640"/>
      <c r="G124" s="589">
        <f>IF($AJ$19=0,0,$AJ$19)</f>
        <v>0</v>
      </c>
      <c r="H124" s="590"/>
      <c r="I124" s="723">
        <f>IF($AK$19=0,0,$AK$19)</f>
        <v>0</v>
      </c>
      <c r="J124" s="588"/>
      <c r="K124" s="589">
        <f>IF($AL$19=0,0,$AL$19)</f>
        <v>0</v>
      </c>
      <c r="L124" s="590"/>
      <c r="M124" s="589">
        <f>IF($AM$19=0,0,$AM$19)</f>
        <v>0</v>
      </c>
      <c r="N124" s="590"/>
      <c r="O124" s="589">
        <f>IF($AN$19=0,0,$AN$19)</f>
        <v>0</v>
      </c>
      <c r="P124" s="590"/>
      <c r="Q124" s="589">
        <f>IF($AO$19=0,0,$AO$19)</f>
        <v>0</v>
      </c>
      <c r="R124" s="590"/>
      <c r="S124" s="589">
        <f>IF($AP$19=0,0,$AP$19)</f>
        <v>0</v>
      </c>
      <c r="T124" s="590"/>
      <c r="U124" s="589">
        <f>IF($AQ$19=0,0,$AQ$19)</f>
        <v>0</v>
      </c>
      <c r="V124" s="590"/>
      <c r="W124" s="589">
        <f>IF($AR$19=0,0,$AR$19)</f>
        <v>0</v>
      </c>
      <c r="X124" s="590"/>
      <c r="Y124" s="589">
        <f>IF($AS$19=0,0,$AS$19)</f>
        <v>0</v>
      </c>
      <c r="Z124" s="590"/>
      <c r="AA124" s="589">
        <f>IF($AT$19=0,0,$AT$19)</f>
        <v>0</v>
      </c>
      <c r="AB124" s="590"/>
      <c r="AC124" s="589">
        <f>IF($AU$19=0,0,$AU$19)</f>
        <v>0</v>
      </c>
      <c r="AD124" s="590"/>
      <c r="AE124" s="599">
        <f>IF($AV$19=0,0,$AV$19)</f>
        <v>0</v>
      </c>
      <c r="AF124" s="600"/>
      <c r="AG124" s="137"/>
      <c r="AH124" s="62"/>
      <c r="AI124" s="39"/>
      <c r="AJ124" s="39"/>
      <c r="AM124" s="39"/>
      <c r="AN124" s="39"/>
      <c r="AO124" s="39"/>
      <c r="AP124" s="39"/>
      <c r="AQ124" s="39"/>
      <c r="AR124" s="39"/>
      <c r="AS124" s="46"/>
    </row>
    <row r="125" spans="1:47" ht="12" customHeight="1" x14ac:dyDescent="0.2">
      <c r="A125" s="170" t="str">
        <f>$A$62</f>
        <v>Fehlstunden</v>
      </c>
      <c r="B125" s="635" t="str">
        <f>$B$62</f>
        <v>laufendes Jahr (Kontrolle)</v>
      </c>
      <c r="C125" s="635"/>
      <c r="D125" s="635"/>
      <c r="E125" s="635"/>
      <c r="F125" s="267" t="str">
        <f>$F$62</f>
        <v>fe</v>
      </c>
      <c r="G125" s="627">
        <f>IF($AJ$13=0,0,$AJ$13)</f>
        <v>0</v>
      </c>
      <c r="H125" s="628"/>
      <c r="I125" s="726">
        <f>IF($AK$13=0,0,$AK$13)</f>
        <v>0</v>
      </c>
      <c r="J125" s="634"/>
      <c r="K125" s="627">
        <f>IF($AL$13=0,0,$AL$13)</f>
        <v>0</v>
      </c>
      <c r="L125" s="628"/>
      <c r="M125" s="627">
        <f>IF($AM$13=0,0,$AM$13)</f>
        <v>0</v>
      </c>
      <c r="N125" s="628"/>
      <c r="O125" s="627">
        <f>IF($AN$13=0,0,$AN$13)</f>
        <v>0</v>
      </c>
      <c r="P125" s="628"/>
      <c r="Q125" s="627">
        <f>IF($AO$13=0,0,$AO$13)</f>
        <v>0</v>
      </c>
      <c r="R125" s="628"/>
      <c r="S125" s="627">
        <f>IF($AP$13=0,0,$AP$13)</f>
        <v>0</v>
      </c>
      <c r="T125" s="628"/>
      <c r="U125" s="627">
        <f>IF($AQ$13=0,0,$AQ$13)</f>
        <v>0</v>
      </c>
      <c r="V125" s="628"/>
      <c r="W125" s="627">
        <f>IF($AR$13=0,0,$AR$13)</f>
        <v>0</v>
      </c>
      <c r="X125" s="628"/>
      <c r="Y125" s="627">
        <f>IF($AS$13=0,0,$AS$13)</f>
        <v>0</v>
      </c>
      <c r="Z125" s="628"/>
      <c r="AA125" s="627">
        <f>IF($AT$13=0,0,$AT$13)</f>
        <v>0</v>
      </c>
      <c r="AB125" s="628"/>
      <c r="AC125" s="627">
        <f>IF($AU$13=0,0,$AU$13)</f>
        <v>0</v>
      </c>
      <c r="AD125" s="628"/>
      <c r="AE125" s="629">
        <f>IF($AV$13=0,0,$AV$13)</f>
        <v>0</v>
      </c>
      <c r="AF125" s="630"/>
      <c r="AG125" s="137"/>
      <c r="AH125" s="62"/>
      <c r="AI125" s="39"/>
      <c r="AJ125" s="39"/>
      <c r="AM125" s="39"/>
      <c r="AN125" s="39"/>
      <c r="AO125" s="39"/>
      <c r="AP125" s="39"/>
      <c r="AQ125" s="39"/>
      <c r="AR125" s="39"/>
      <c r="AS125" s="46"/>
    </row>
    <row r="126" spans="1:47" ht="12" customHeight="1" x14ac:dyDescent="0.2">
      <c r="A126" s="171" t="str">
        <f>$A$63</f>
        <v>Total inkl. Zeitzuschläge</v>
      </c>
      <c r="B126" s="651" t="str">
        <f>$B$63</f>
        <v>Stunden produktiv und unproduktiv</v>
      </c>
      <c r="C126" s="651"/>
      <c r="D126" s="651"/>
      <c r="E126" s="651"/>
      <c r="F126" s="731"/>
      <c r="G126" s="732">
        <f>IF($AG$36=0,0,$AG$36)</f>
        <v>0</v>
      </c>
      <c r="H126" s="657"/>
      <c r="I126" s="733">
        <f>IF($AG$99=0,0,$AG$99)</f>
        <v>0</v>
      </c>
      <c r="J126" s="655"/>
      <c r="K126" s="641">
        <f>IF($AG$162=0,0,$AG$162)</f>
        <v>0</v>
      </c>
      <c r="L126" s="642"/>
      <c r="M126" s="641">
        <f>IF($AG$225=0,0,$AG$225)</f>
        <v>0</v>
      </c>
      <c r="N126" s="642"/>
      <c r="O126" s="641">
        <f>IF($AG$288=0,0,$AG$288)</f>
        <v>0</v>
      </c>
      <c r="P126" s="642"/>
      <c r="Q126" s="641">
        <f>IF($AG$351=0,0,$AG$351)</f>
        <v>0</v>
      </c>
      <c r="R126" s="642"/>
      <c r="S126" s="641">
        <f>IF($AG$414=0,0,$AG$414)</f>
        <v>0</v>
      </c>
      <c r="T126" s="642"/>
      <c r="U126" s="641">
        <f>IF($AG$477=0,0,$AG$477)</f>
        <v>0</v>
      </c>
      <c r="V126" s="642"/>
      <c r="W126" s="641">
        <f>IF($AG$540=0,0,$AG$540)</f>
        <v>0</v>
      </c>
      <c r="X126" s="642"/>
      <c r="Y126" s="641">
        <f>IF($AG$603=0,0,$AG$603)</f>
        <v>0</v>
      </c>
      <c r="Z126" s="642"/>
      <c r="AA126" s="641">
        <f>IF($AG$666=0,0,$AG$666)</f>
        <v>0</v>
      </c>
      <c r="AB126" s="642"/>
      <c r="AC126" s="641">
        <f>IF($AG$729=0,0,$AG$729)</f>
        <v>0</v>
      </c>
      <c r="AD126" s="642"/>
      <c r="AE126" s="570">
        <f>SUM($G$63:$AD$63)</f>
        <v>0</v>
      </c>
      <c r="AF126" s="571"/>
      <c r="AG126" s="137"/>
      <c r="AH126" s="62"/>
      <c r="AI126" s="39"/>
      <c r="AJ126" s="39"/>
      <c r="AM126" s="39"/>
      <c r="AN126" s="39"/>
      <c r="AO126" s="39"/>
      <c r="AP126" s="39"/>
      <c r="AQ126" s="39"/>
      <c r="AR126" s="39"/>
      <c r="AS126" s="149"/>
      <c r="AT126" s="150"/>
      <c r="AU126" s="150"/>
    </row>
    <row r="127" spans="1:47" ht="24.95" customHeight="1" x14ac:dyDescent="0.2">
      <c r="A127" s="173" t="str">
        <f>$A$64</f>
        <v>Vergleich</v>
      </c>
      <c r="B127" s="643" t="str">
        <f>$B$64</f>
        <v>Stunden zu Soll-Stunden (inkl. allfälli-
ge Minusstunden Vorjahr)</v>
      </c>
      <c r="C127" s="643"/>
      <c r="D127" s="643"/>
      <c r="E127" s="643"/>
      <c r="F127" s="644"/>
      <c r="G127" s="728">
        <f>$G$64</f>
        <v>-184</v>
      </c>
      <c r="H127" s="650"/>
      <c r="I127" s="729">
        <f>$I$64</f>
        <v>-160</v>
      </c>
      <c r="J127" s="730"/>
      <c r="K127" s="649">
        <f>$K$64</f>
        <v>-176</v>
      </c>
      <c r="L127" s="650"/>
      <c r="M127" s="649">
        <f>$M$64</f>
        <v>-176</v>
      </c>
      <c r="N127" s="650"/>
      <c r="O127" s="649">
        <f>$O$64</f>
        <v>-168</v>
      </c>
      <c r="P127" s="650"/>
      <c r="Q127" s="649">
        <f>$Q$64</f>
        <v>-176</v>
      </c>
      <c r="R127" s="650"/>
      <c r="S127" s="649">
        <f>$S$64</f>
        <v>-184</v>
      </c>
      <c r="T127" s="650"/>
      <c r="U127" s="649">
        <f>$U$64</f>
        <v>-168</v>
      </c>
      <c r="V127" s="650"/>
      <c r="W127" s="649">
        <f>$W$64</f>
        <v>-176</v>
      </c>
      <c r="X127" s="650"/>
      <c r="Y127" s="649">
        <f>$Y$64</f>
        <v>-176</v>
      </c>
      <c r="Z127" s="650"/>
      <c r="AA127" s="649">
        <f>$AA$64</f>
        <v>-168</v>
      </c>
      <c r="AB127" s="650"/>
      <c r="AC127" s="649">
        <f>$AC$64</f>
        <v>-184</v>
      </c>
      <c r="AD127" s="650"/>
      <c r="AE127" s="683">
        <f>$AE$64</f>
        <v>-2096</v>
      </c>
      <c r="AF127" s="684"/>
      <c r="AG127" s="137"/>
      <c r="AH127" s="62"/>
      <c r="AI127" s="39"/>
      <c r="AJ127" s="39"/>
      <c r="AM127" s="39"/>
      <c r="AN127" s="39"/>
      <c r="AO127" s="39"/>
      <c r="AP127" s="39"/>
      <c r="AQ127" s="39"/>
      <c r="AR127" s="39"/>
      <c r="AS127" s="149"/>
      <c r="AT127" s="150"/>
      <c r="AU127" s="150"/>
    </row>
    <row r="128" spans="1:47" s="150" customFormat="1" ht="12" customHeight="1" x14ac:dyDescent="0.2">
      <c r="A128" s="172"/>
      <c r="B128" s="685" t="str">
        <f>$B$65</f>
        <v>Stunden zu Soll-Stunden (kumuliert)</v>
      </c>
      <c r="C128" s="685"/>
      <c r="D128" s="685"/>
      <c r="E128" s="685"/>
      <c r="F128" s="686"/>
      <c r="G128" s="717">
        <f>$G$65</f>
        <v>-184</v>
      </c>
      <c r="H128" s="718"/>
      <c r="I128" s="719">
        <f>$I$65</f>
        <v>-344</v>
      </c>
      <c r="J128" s="575"/>
      <c r="K128" s="566">
        <f>$K$65</f>
        <v>-520</v>
      </c>
      <c r="L128" s="567"/>
      <c r="M128" s="566">
        <f>$M$65</f>
        <v>-696</v>
      </c>
      <c r="N128" s="567"/>
      <c r="O128" s="566">
        <f>$O$65</f>
        <v>-864</v>
      </c>
      <c r="P128" s="567"/>
      <c r="Q128" s="566">
        <f>$Q$65</f>
        <v>-1040</v>
      </c>
      <c r="R128" s="567"/>
      <c r="S128" s="566">
        <f>$S$65</f>
        <v>-1224</v>
      </c>
      <c r="T128" s="567"/>
      <c r="U128" s="566">
        <f>$U$65</f>
        <v>-1392</v>
      </c>
      <c r="V128" s="567"/>
      <c r="W128" s="566">
        <f>$W$65</f>
        <v>-1568</v>
      </c>
      <c r="X128" s="567"/>
      <c r="Y128" s="566">
        <f>$Y$65</f>
        <v>-1744</v>
      </c>
      <c r="Z128" s="567"/>
      <c r="AA128" s="566">
        <f>$AA$65</f>
        <v>-1912</v>
      </c>
      <c r="AB128" s="567"/>
      <c r="AC128" s="566">
        <f>$AC$65</f>
        <v>-2096</v>
      </c>
      <c r="AD128" s="567"/>
      <c r="AE128" s="568">
        <f>$AE$65</f>
        <v>0</v>
      </c>
      <c r="AF128" s="569"/>
      <c r="AG128" s="137"/>
      <c r="AH128" s="62"/>
      <c r="AI128" s="39"/>
      <c r="AJ128" s="39"/>
      <c r="AM128" s="39"/>
      <c r="AN128" s="39"/>
      <c r="AO128" s="39"/>
      <c r="AP128" s="39"/>
      <c r="AQ128" s="39"/>
      <c r="AR128" s="39"/>
      <c r="AS128" s="149"/>
    </row>
    <row r="129" spans="1:48" s="150" customFormat="1" ht="12.75" customHeight="1" x14ac:dyDescent="0.2">
      <c r="A129" s="658" t="str">
        <f>$A$66</f>
        <v>Ferienkontrolle</v>
      </c>
      <c r="B129" s="660" t="str">
        <f>$B$66</f>
        <v>Ferienguthaben Vorjahr</v>
      </c>
      <c r="C129" s="660"/>
      <c r="D129" s="660"/>
      <c r="E129" s="660"/>
      <c r="F129" s="661"/>
      <c r="G129" s="681">
        <f>IF($AA$4=0,0,$AA$4)</f>
        <v>0</v>
      </c>
      <c r="H129" s="665"/>
      <c r="I129" s="576" t="str">
        <f>$I$66</f>
        <v>Ferienguthaben nach 
Art. 12.1 GAV</v>
      </c>
      <c r="J129" s="577"/>
      <c r="K129" s="577"/>
      <c r="L129" s="578"/>
      <c r="M129" s="671">
        <f>IF($AA$5=0,0,$AA$5)</f>
        <v>0</v>
      </c>
      <c r="N129" s="672"/>
      <c r="O129" s="675" t="str">
        <f>$O$66</f>
        <v>Ferienguthaben total</v>
      </c>
      <c r="P129" s="676"/>
      <c r="Q129" s="676"/>
      <c r="R129" s="677"/>
      <c r="S129" s="681">
        <f>SUM(G129+M129)</f>
        <v>0</v>
      </c>
      <c r="T129" s="665"/>
      <c r="U129" s="675" t="str">
        <f>$U$66</f>
        <v>Ferien bezogen</v>
      </c>
      <c r="V129" s="676"/>
      <c r="W129" s="676"/>
      <c r="X129" s="677"/>
      <c r="Y129" s="681">
        <f>IF($AV$4=0,0,$AV$4)</f>
        <v>0</v>
      </c>
      <c r="Z129" s="665"/>
      <c r="AA129" s="576" t="str">
        <f>$AA$66</f>
        <v>Aktuelles Ferienguthaben</v>
      </c>
      <c r="AB129" s="577"/>
      <c r="AC129" s="577"/>
      <c r="AD129" s="578"/>
      <c r="AE129" s="681">
        <f>IF(S129=0,0,S129-Y129)</f>
        <v>0</v>
      </c>
      <c r="AF129" s="665"/>
      <c r="AG129" s="147"/>
      <c r="AH129" s="12"/>
      <c r="AI129" s="12"/>
      <c r="AJ129" s="12"/>
      <c r="AM129" s="12"/>
      <c r="AN129" s="12"/>
      <c r="AO129" s="12"/>
      <c r="AP129" s="12"/>
      <c r="AQ129" s="12"/>
      <c r="AR129" s="12"/>
      <c r="AS129" s="12"/>
      <c r="AT129" s="12"/>
      <c r="AU129" s="12"/>
    </row>
    <row r="130" spans="1:48" s="151" customFormat="1" ht="12.75" customHeight="1" x14ac:dyDescent="0.2">
      <c r="A130" s="659"/>
      <c r="B130" s="662"/>
      <c r="C130" s="662"/>
      <c r="D130" s="662"/>
      <c r="E130" s="662"/>
      <c r="F130" s="663"/>
      <c r="G130" s="682"/>
      <c r="H130" s="667"/>
      <c r="I130" s="668"/>
      <c r="J130" s="669"/>
      <c r="K130" s="669"/>
      <c r="L130" s="670"/>
      <c r="M130" s="673"/>
      <c r="N130" s="674"/>
      <c r="O130" s="678"/>
      <c r="P130" s="679"/>
      <c r="Q130" s="679"/>
      <c r="R130" s="680"/>
      <c r="S130" s="682"/>
      <c r="T130" s="667"/>
      <c r="U130" s="678"/>
      <c r="V130" s="679"/>
      <c r="W130" s="679"/>
      <c r="X130" s="680"/>
      <c r="Y130" s="682"/>
      <c r="Z130" s="667"/>
      <c r="AA130" s="668"/>
      <c r="AB130" s="669"/>
      <c r="AC130" s="669"/>
      <c r="AD130" s="670"/>
      <c r="AE130" s="682"/>
      <c r="AF130" s="667"/>
      <c r="AG130" s="137"/>
      <c r="AH130" s="12"/>
      <c r="AI130" s="12"/>
      <c r="AJ130" s="12"/>
      <c r="AM130" s="12"/>
      <c r="AN130" s="12"/>
      <c r="AO130" s="12"/>
      <c r="AP130" s="12"/>
      <c r="AQ130" s="12"/>
      <c r="AR130" s="12"/>
      <c r="AS130" s="12"/>
      <c r="AT130" s="12"/>
      <c r="AU130" s="12"/>
    </row>
    <row r="131" spans="1:48" ht="12" customHeight="1" x14ac:dyDescent="0.25">
      <c r="A131" s="76"/>
      <c r="B131" s="76"/>
      <c r="C131" s="76"/>
      <c r="D131" s="76"/>
      <c r="E131" s="77"/>
      <c r="F131" s="77"/>
      <c r="G131" s="76"/>
      <c r="H131" s="697"/>
      <c r="I131" s="697"/>
      <c r="J131" s="697"/>
      <c r="K131" s="697"/>
      <c r="L131" s="697"/>
      <c r="M131" s="697"/>
      <c r="N131" s="697"/>
      <c r="O131" s="697"/>
      <c r="P131" s="697"/>
      <c r="Q131" s="697"/>
      <c r="R131" s="697"/>
      <c r="S131" s="697"/>
      <c r="T131" s="697"/>
      <c r="U131" s="697"/>
      <c r="V131" s="697"/>
      <c r="W131" s="697"/>
      <c r="X131" s="697"/>
      <c r="Y131" s="697"/>
      <c r="Z131" s="697"/>
      <c r="AA131" s="697"/>
      <c r="AB131" s="697"/>
      <c r="AC131" s="697"/>
      <c r="AD131" s="697"/>
      <c r="AE131" s="697"/>
      <c r="AF131" s="697"/>
      <c r="AG131" s="27"/>
    </row>
    <row r="132" spans="1:48" ht="20.100000000000001" customHeight="1" x14ac:dyDescent="0.2">
      <c r="A132" s="212" t="str">
        <f>$A$3</f>
        <v>Mitarbeiter/In</v>
      </c>
      <c r="B132" s="734" t="str">
        <f>IF($B$3="","",$B$3)</f>
        <v>Muster Peter</v>
      </c>
      <c r="C132" s="735"/>
      <c r="D132" s="735"/>
      <c r="E132" s="735"/>
      <c r="F132" s="735"/>
      <c r="G132" s="736"/>
      <c r="H132" s="737"/>
      <c r="I132" s="231"/>
      <c r="J132" s="739"/>
      <c r="K132" s="739"/>
      <c r="L132" s="739"/>
      <c r="M132" s="739"/>
      <c r="N132" s="231"/>
      <c r="O132" s="739"/>
      <c r="P132" s="739"/>
      <c r="Q132" s="739"/>
      <c r="R132" s="739"/>
      <c r="S132" s="231"/>
      <c r="T132" s="276"/>
      <c r="U132" s="276"/>
      <c r="V132" s="276"/>
      <c r="W132" s="276"/>
      <c r="X132" s="231"/>
      <c r="Y132" s="462"/>
      <c r="Z132" s="462"/>
      <c r="AA132" s="462"/>
      <c r="AB132" s="462"/>
      <c r="AC132" s="231"/>
      <c r="AD132" s="462"/>
      <c r="AE132" s="462"/>
      <c r="AF132" s="461">
        <f>AF3</f>
        <v>0</v>
      </c>
      <c r="AG132" s="28"/>
      <c r="AH132" s="6"/>
      <c r="AI132" s="5"/>
      <c r="AJ132" s="5"/>
      <c r="AO132" s="5"/>
      <c r="AP132" s="5"/>
      <c r="AQ132" s="5"/>
      <c r="AR132" s="5"/>
      <c r="AS132" s="5"/>
      <c r="AT132" s="5"/>
      <c r="AU132" s="5"/>
    </row>
    <row r="133" spans="1:48" ht="12" customHeight="1" x14ac:dyDescent="0.25">
      <c r="A133" s="212" t="str">
        <f>$A$4</f>
        <v>Anstellung %</v>
      </c>
      <c r="B133" s="701">
        <v>100</v>
      </c>
      <c r="C133" s="702"/>
      <c r="D133" s="703" t="str">
        <f>Labels!B91</f>
        <v>im März</v>
      </c>
      <c r="E133" s="704"/>
      <c r="F133" s="704"/>
      <c r="G133" s="705"/>
      <c r="H133" s="738"/>
      <c r="I133" s="146"/>
      <c r="J133" s="743"/>
      <c r="K133" s="743"/>
      <c r="L133" s="743"/>
      <c r="M133" s="743"/>
      <c r="N133" s="146"/>
      <c r="O133" s="743"/>
      <c r="P133" s="743"/>
      <c r="Q133" s="743"/>
      <c r="R133" s="743"/>
      <c r="S133" s="474"/>
      <c r="T133" s="744"/>
      <c r="U133" s="744"/>
      <c r="V133" s="744"/>
      <c r="W133" s="744"/>
      <c r="X133" s="146"/>
      <c r="Y133" s="745"/>
      <c r="Z133" s="745"/>
      <c r="AA133" s="745"/>
      <c r="AB133" s="745"/>
      <c r="AC133" s="745"/>
      <c r="AD133" s="745"/>
      <c r="AE133" s="745"/>
      <c r="AF133" s="746"/>
      <c r="AG133" s="27"/>
      <c r="AH133" s="16"/>
      <c r="AI133" s="16"/>
      <c r="AJ133" s="16"/>
      <c r="AM133" s="3"/>
      <c r="AN133" s="3"/>
      <c r="AO133" s="16"/>
      <c r="AP133" s="16"/>
      <c r="AQ133" s="16"/>
      <c r="AR133" s="16"/>
      <c r="AS133" s="16"/>
      <c r="AT133" s="16"/>
      <c r="AU133" s="16"/>
    </row>
    <row r="134" spans="1:48" ht="12" customHeight="1" x14ac:dyDescent="0.25">
      <c r="A134" s="220" t="str">
        <f>$A$5</f>
        <v>Saldo für das Jahr</v>
      </c>
      <c r="B134" s="134"/>
      <c r="C134" s="135"/>
      <c r="D134" s="501">
        <f>IF($AE$64=0,0,$AE$64)</f>
        <v>-2096</v>
      </c>
      <c r="E134" s="502"/>
      <c r="F134" s="502"/>
      <c r="G134" s="503"/>
      <c r="H134" s="738"/>
      <c r="I134" s="146"/>
      <c r="J134" s="745"/>
      <c r="K134" s="745"/>
      <c r="L134" s="745"/>
      <c r="M134" s="745"/>
      <c r="N134" s="146"/>
      <c r="O134" s="747"/>
      <c r="P134" s="747"/>
      <c r="Q134" s="747"/>
      <c r="R134" s="747"/>
      <c r="S134" s="474"/>
      <c r="T134" s="745"/>
      <c r="U134" s="745"/>
      <c r="V134" s="745"/>
      <c r="W134" s="745"/>
      <c r="X134" s="146"/>
      <c r="Y134" s="745"/>
      <c r="Z134" s="745"/>
      <c r="AA134" s="745"/>
      <c r="AB134" s="745"/>
      <c r="AC134" s="745"/>
      <c r="AD134" s="745"/>
      <c r="AE134" s="745"/>
      <c r="AF134" s="746"/>
      <c r="AG134" s="28"/>
      <c r="AH134" s="16"/>
      <c r="AI134" s="16"/>
      <c r="AJ134" s="16"/>
      <c r="AM134" s="16"/>
      <c r="AN134" s="16"/>
      <c r="AO134" s="16"/>
      <c r="AP134" s="16"/>
      <c r="AQ134" s="16"/>
      <c r="AR134" s="16"/>
      <c r="AS134" s="16"/>
      <c r="AT134" s="16"/>
      <c r="AU134" s="16"/>
    </row>
    <row r="135" spans="1:48" s="3" customFormat="1" ht="21" customHeight="1" x14ac:dyDescent="0.25">
      <c r="A135" s="284" t="str">
        <f>TEXT(DATE(YEAR(AP28),MONTH(AP28)+2,1),"MMMM"&amp;Labels!B13)</f>
        <v>März</v>
      </c>
      <c r="B135" s="506" t="str">
        <f>$B$9</f>
        <v>Saldo Monat + / -</v>
      </c>
      <c r="C135" s="507"/>
      <c r="D135" s="507"/>
      <c r="E135" s="508"/>
      <c r="F135" s="509">
        <f>(AG138-(SUM(AG139:AG153)-AE160))*-1</f>
        <v>-176</v>
      </c>
      <c r="G135" s="510"/>
      <c r="H135" s="78"/>
      <c r="I135" s="79"/>
      <c r="J135" s="13"/>
      <c r="K135" s="45" t="str">
        <f>$K$9</f>
        <v xml:space="preserve"> = </v>
      </c>
      <c r="L135" s="43" t="str">
        <f>$L$9</f>
        <v>Gelbe Felder müssen ausgefüllt werden (die übrigen werden automatisch berechnet)</v>
      </c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511"/>
      <c r="AC135" s="511"/>
      <c r="AD135" s="511"/>
      <c r="AE135" s="511"/>
      <c r="AF135" s="512"/>
      <c r="AG135" s="311"/>
      <c r="AH135" s="740"/>
      <c r="AI135" s="741"/>
      <c r="AJ135" s="16"/>
      <c r="AM135" s="16"/>
      <c r="AN135" s="16"/>
      <c r="AO135" s="16"/>
      <c r="AP135" s="16"/>
      <c r="AQ135" s="16"/>
      <c r="AR135" s="16"/>
      <c r="AS135" s="16"/>
      <c r="AT135" s="16"/>
      <c r="AU135" s="16"/>
    </row>
    <row r="136" spans="1:48" s="16" customFormat="1" ht="16.5" x14ac:dyDescent="0.3">
      <c r="A136" s="436" t="str">
        <f>$A$10</f>
        <v>Tag</v>
      </c>
      <c r="B136" s="214">
        <f>IF(MOD($AE$95,4)&gt;=1,$AC$73+1,$AC$73+2)</f>
        <v>43891</v>
      </c>
      <c r="C136" s="214">
        <f t="shared" ref="C136:AF136" si="50">B136+1</f>
        <v>43892</v>
      </c>
      <c r="D136" s="214">
        <f t="shared" si="50"/>
        <v>43893</v>
      </c>
      <c r="E136" s="214">
        <f t="shared" si="50"/>
        <v>43894</v>
      </c>
      <c r="F136" s="214">
        <f t="shared" si="50"/>
        <v>43895</v>
      </c>
      <c r="G136" s="214">
        <f t="shared" si="50"/>
        <v>43896</v>
      </c>
      <c r="H136" s="216">
        <f t="shared" si="50"/>
        <v>43897</v>
      </c>
      <c r="I136" s="216">
        <f t="shared" si="50"/>
        <v>43898</v>
      </c>
      <c r="J136" s="216">
        <f t="shared" si="50"/>
        <v>43899</v>
      </c>
      <c r="K136" s="216">
        <f t="shared" si="50"/>
        <v>43900</v>
      </c>
      <c r="L136" s="216">
        <f t="shared" si="50"/>
        <v>43901</v>
      </c>
      <c r="M136" s="216">
        <f t="shared" si="50"/>
        <v>43902</v>
      </c>
      <c r="N136" s="216">
        <f t="shared" si="50"/>
        <v>43903</v>
      </c>
      <c r="O136" s="216">
        <f t="shared" si="50"/>
        <v>43904</v>
      </c>
      <c r="P136" s="216">
        <f t="shared" si="50"/>
        <v>43905</v>
      </c>
      <c r="Q136" s="216">
        <f t="shared" si="50"/>
        <v>43906</v>
      </c>
      <c r="R136" s="216">
        <f t="shared" si="50"/>
        <v>43907</v>
      </c>
      <c r="S136" s="216">
        <f t="shared" si="50"/>
        <v>43908</v>
      </c>
      <c r="T136" s="216">
        <f t="shared" si="50"/>
        <v>43909</v>
      </c>
      <c r="U136" s="216">
        <f t="shared" si="50"/>
        <v>43910</v>
      </c>
      <c r="V136" s="216">
        <f t="shared" si="50"/>
        <v>43911</v>
      </c>
      <c r="W136" s="216">
        <f t="shared" si="50"/>
        <v>43912</v>
      </c>
      <c r="X136" s="216">
        <f t="shared" si="50"/>
        <v>43913</v>
      </c>
      <c r="Y136" s="216">
        <f t="shared" si="50"/>
        <v>43914</v>
      </c>
      <c r="Z136" s="216">
        <f t="shared" si="50"/>
        <v>43915</v>
      </c>
      <c r="AA136" s="216">
        <f t="shared" si="50"/>
        <v>43916</v>
      </c>
      <c r="AB136" s="216">
        <f t="shared" si="50"/>
        <v>43917</v>
      </c>
      <c r="AC136" s="216">
        <f t="shared" si="50"/>
        <v>43918</v>
      </c>
      <c r="AD136" s="216">
        <f t="shared" si="50"/>
        <v>43919</v>
      </c>
      <c r="AE136" s="216">
        <f t="shared" si="50"/>
        <v>43920</v>
      </c>
      <c r="AF136" s="216">
        <f t="shared" si="50"/>
        <v>43921</v>
      </c>
      <c r="AG136" s="430" t="str">
        <f>COUNT(B138:AF138)&amp;" "&amp;Labels!$B$63</f>
        <v>22 Tage</v>
      </c>
      <c r="AJ136" s="118"/>
      <c r="AO136" s="116"/>
      <c r="AP136" s="117"/>
      <c r="AQ136" s="117"/>
      <c r="AR136" s="117"/>
      <c r="AS136" s="117"/>
      <c r="AT136" s="117"/>
      <c r="AU136" s="33"/>
    </row>
    <row r="137" spans="1:48" s="16" customFormat="1" hidden="1" x14ac:dyDescent="0.2">
      <c r="A137" s="177" t="str">
        <f>$A$11</f>
        <v>Kalenderwoche</v>
      </c>
      <c r="B137" s="309">
        <f t="shared" ref="B137:AF137" si="51">IF(B136="","",TRUNC((B136-DATE(YEAR(B136+3-MOD(B136-2,7)),1,MOD(B136-2,7)-9))/7))</f>
        <v>9</v>
      </c>
      <c r="C137" s="293">
        <f t="shared" si="51"/>
        <v>10</v>
      </c>
      <c r="D137" s="293">
        <f t="shared" si="51"/>
        <v>10</v>
      </c>
      <c r="E137" s="293">
        <f t="shared" si="51"/>
        <v>10</v>
      </c>
      <c r="F137" s="293">
        <f t="shared" si="51"/>
        <v>10</v>
      </c>
      <c r="G137" s="293">
        <f t="shared" si="51"/>
        <v>10</v>
      </c>
      <c r="H137" s="293">
        <f t="shared" si="51"/>
        <v>10</v>
      </c>
      <c r="I137" s="293">
        <f t="shared" si="51"/>
        <v>10</v>
      </c>
      <c r="J137" s="293">
        <f t="shared" si="51"/>
        <v>11</v>
      </c>
      <c r="K137" s="293">
        <f t="shared" si="51"/>
        <v>11</v>
      </c>
      <c r="L137" s="293">
        <f t="shared" si="51"/>
        <v>11</v>
      </c>
      <c r="M137" s="293">
        <f t="shared" si="51"/>
        <v>11</v>
      </c>
      <c r="N137" s="293">
        <f t="shared" si="51"/>
        <v>11</v>
      </c>
      <c r="O137" s="293">
        <f t="shared" si="51"/>
        <v>11</v>
      </c>
      <c r="P137" s="293">
        <f t="shared" si="51"/>
        <v>11</v>
      </c>
      <c r="Q137" s="293">
        <f t="shared" si="51"/>
        <v>12</v>
      </c>
      <c r="R137" s="293">
        <f t="shared" si="51"/>
        <v>12</v>
      </c>
      <c r="S137" s="293">
        <f t="shared" si="51"/>
        <v>12</v>
      </c>
      <c r="T137" s="293">
        <f t="shared" si="51"/>
        <v>12</v>
      </c>
      <c r="U137" s="293">
        <f t="shared" si="51"/>
        <v>12</v>
      </c>
      <c r="V137" s="293">
        <f t="shared" si="51"/>
        <v>12</v>
      </c>
      <c r="W137" s="293">
        <f t="shared" si="51"/>
        <v>12</v>
      </c>
      <c r="X137" s="293">
        <f t="shared" si="51"/>
        <v>13</v>
      </c>
      <c r="Y137" s="293">
        <f t="shared" si="51"/>
        <v>13</v>
      </c>
      <c r="Z137" s="293">
        <f t="shared" si="51"/>
        <v>13</v>
      </c>
      <c r="AA137" s="293">
        <f t="shared" si="51"/>
        <v>13</v>
      </c>
      <c r="AB137" s="293">
        <f t="shared" si="51"/>
        <v>13</v>
      </c>
      <c r="AC137" s="293">
        <f t="shared" si="51"/>
        <v>13</v>
      </c>
      <c r="AD137" s="293">
        <f t="shared" si="51"/>
        <v>13</v>
      </c>
      <c r="AE137" s="293">
        <f t="shared" si="51"/>
        <v>14</v>
      </c>
      <c r="AF137" s="293">
        <f t="shared" si="51"/>
        <v>14</v>
      </c>
      <c r="AG137" s="85"/>
      <c r="AH137" s="742"/>
      <c r="AI137" s="687"/>
      <c r="AV137" s="38"/>
    </row>
    <row r="138" spans="1:48" s="16" customFormat="1" ht="12" customHeight="1" thickBot="1" x14ac:dyDescent="0.25">
      <c r="A138" s="177" t="str">
        <f>$A$12</f>
        <v>Sollstunden</v>
      </c>
      <c r="B138" s="210" t="str">
        <f t="shared" ref="B138:AF138" si="52">IF(MOD(B136,7)&gt;=2,$J$7*$B$133%,"")</f>
        <v/>
      </c>
      <c r="C138" s="210">
        <f t="shared" si="52"/>
        <v>8</v>
      </c>
      <c r="D138" s="210">
        <f t="shared" si="52"/>
        <v>8</v>
      </c>
      <c r="E138" s="210">
        <f t="shared" si="52"/>
        <v>8</v>
      </c>
      <c r="F138" s="210">
        <f t="shared" si="52"/>
        <v>8</v>
      </c>
      <c r="G138" s="210">
        <f t="shared" si="52"/>
        <v>8</v>
      </c>
      <c r="H138" s="210" t="str">
        <f t="shared" si="52"/>
        <v/>
      </c>
      <c r="I138" s="210" t="str">
        <f t="shared" si="52"/>
        <v/>
      </c>
      <c r="J138" s="210">
        <f t="shared" si="52"/>
        <v>8</v>
      </c>
      <c r="K138" s="210">
        <f t="shared" si="52"/>
        <v>8</v>
      </c>
      <c r="L138" s="210">
        <f t="shared" si="52"/>
        <v>8</v>
      </c>
      <c r="M138" s="210">
        <f t="shared" si="52"/>
        <v>8</v>
      </c>
      <c r="N138" s="210">
        <f t="shared" si="52"/>
        <v>8</v>
      </c>
      <c r="O138" s="210" t="str">
        <f t="shared" si="52"/>
        <v/>
      </c>
      <c r="P138" s="210" t="str">
        <f t="shared" si="52"/>
        <v/>
      </c>
      <c r="Q138" s="210">
        <f t="shared" si="52"/>
        <v>8</v>
      </c>
      <c r="R138" s="210">
        <f t="shared" si="52"/>
        <v>8</v>
      </c>
      <c r="S138" s="210">
        <f t="shared" si="52"/>
        <v>8</v>
      </c>
      <c r="T138" s="210">
        <f t="shared" si="52"/>
        <v>8</v>
      </c>
      <c r="U138" s="210">
        <f t="shared" si="52"/>
        <v>8</v>
      </c>
      <c r="V138" s="210" t="str">
        <f t="shared" si="52"/>
        <v/>
      </c>
      <c r="W138" s="210" t="str">
        <f t="shared" si="52"/>
        <v/>
      </c>
      <c r="X138" s="210">
        <f t="shared" si="52"/>
        <v>8</v>
      </c>
      <c r="Y138" s="210">
        <f t="shared" si="52"/>
        <v>8</v>
      </c>
      <c r="Z138" s="210">
        <f t="shared" si="52"/>
        <v>8</v>
      </c>
      <c r="AA138" s="210">
        <f t="shared" si="52"/>
        <v>8</v>
      </c>
      <c r="AB138" s="210">
        <f t="shared" si="52"/>
        <v>8</v>
      </c>
      <c r="AC138" s="210" t="str">
        <f t="shared" si="52"/>
        <v/>
      </c>
      <c r="AD138" s="210" t="str">
        <f t="shared" si="52"/>
        <v/>
      </c>
      <c r="AE138" s="210">
        <f t="shared" si="52"/>
        <v>8</v>
      </c>
      <c r="AF138" s="210">
        <f t="shared" si="52"/>
        <v>8</v>
      </c>
      <c r="AG138" s="89">
        <f>SUM(B138:AF138)</f>
        <v>176</v>
      </c>
      <c r="AH138" s="478"/>
      <c r="AI138" s="477"/>
    </row>
    <row r="139" spans="1:48" s="16" customFormat="1" ht="12" customHeight="1" x14ac:dyDescent="0.2">
      <c r="A139" s="177" t="str">
        <f>$A$13</f>
        <v>Absenz in Std</v>
      </c>
      <c r="B139" s="340">
        <f>B865</f>
        <v>0</v>
      </c>
      <c r="C139" s="340">
        <f t="shared" ref="C139:AF139" si="53">C865</f>
        <v>0</v>
      </c>
      <c r="D139" s="340">
        <f t="shared" si="53"/>
        <v>0</v>
      </c>
      <c r="E139" s="340">
        <f t="shared" si="53"/>
        <v>0</v>
      </c>
      <c r="F139" s="340">
        <f t="shared" si="53"/>
        <v>0</v>
      </c>
      <c r="G139" s="340">
        <f t="shared" si="53"/>
        <v>0</v>
      </c>
      <c r="H139" s="340">
        <f t="shared" si="53"/>
        <v>0</v>
      </c>
      <c r="I139" s="340">
        <f t="shared" si="53"/>
        <v>0</v>
      </c>
      <c r="J139" s="340">
        <f t="shared" si="53"/>
        <v>0</v>
      </c>
      <c r="K139" s="340">
        <f t="shared" si="53"/>
        <v>0</v>
      </c>
      <c r="L139" s="340">
        <f t="shared" si="53"/>
        <v>0</v>
      </c>
      <c r="M139" s="340">
        <f t="shared" si="53"/>
        <v>0</v>
      </c>
      <c r="N139" s="340">
        <f t="shared" si="53"/>
        <v>0</v>
      </c>
      <c r="O139" s="340">
        <f t="shared" si="53"/>
        <v>0</v>
      </c>
      <c r="P139" s="340">
        <f t="shared" si="53"/>
        <v>0</v>
      </c>
      <c r="Q139" s="340">
        <f t="shared" si="53"/>
        <v>0</v>
      </c>
      <c r="R139" s="340">
        <f t="shared" si="53"/>
        <v>0</v>
      </c>
      <c r="S139" s="340">
        <f t="shared" si="53"/>
        <v>0</v>
      </c>
      <c r="T139" s="340">
        <f t="shared" si="53"/>
        <v>0</v>
      </c>
      <c r="U139" s="340">
        <f t="shared" si="53"/>
        <v>0</v>
      </c>
      <c r="V139" s="340">
        <f t="shared" si="53"/>
        <v>0</v>
      </c>
      <c r="W139" s="340">
        <f t="shared" si="53"/>
        <v>0</v>
      </c>
      <c r="X139" s="340">
        <f t="shared" si="53"/>
        <v>0</v>
      </c>
      <c r="Y139" s="340">
        <f t="shared" si="53"/>
        <v>0</v>
      </c>
      <c r="Z139" s="340">
        <f t="shared" si="53"/>
        <v>0</v>
      </c>
      <c r="AA139" s="340">
        <f t="shared" si="53"/>
        <v>0</v>
      </c>
      <c r="AB139" s="340">
        <f t="shared" si="53"/>
        <v>0</v>
      </c>
      <c r="AC139" s="340">
        <f t="shared" si="53"/>
        <v>0</v>
      </c>
      <c r="AD139" s="340">
        <f t="shared" si="53"/>
        <v>0</v>
      </c>
      <c r="AE139" s="340">
        <f t="shared" si="53"/>
        <v>0</v>
      </c>
      <c r="AF139" s="340">
        <f t="shared" si="53"/>
        <v>0</v>
      </c>
      <c r="AG139" s="87">
        <f>SUM(AL3:AL12)</f>
        <v>0</v>
      </c>
      <c r="AH139" s="67"/>
      <c r="AI139" s="68"/>
    </row>
    <row r="140" spans="1:48" s="16" customFormat="1" ht="12" customHeight="1" thickBot="1" x14ac:dyDescent="0.25">
      <c r="A140" s="178" t="str">
        <f>$A$14</f>
        <v>Code</v>
      </c>
      <c r="B140" s="324" t="str">
        <f>IF(B865&lt;&gt;0,IF(MAX(B852:B864)&lt;B865,Labels!$B$163,INDEX($AH$852:$AH$864,MATCH(MAX(B852:B864),B852:B864,0))),"")</f>
        <v/>
      </c>
      <c r="C140" s="324" t="str">
        <f>IF(C865&lt;&gt;0,IF(MAX(C852:C864)&lt;C865,Labels!$B$163,INDEX($AH$852:$AH$864,MATCH(MAX(C852:C864),C852:C864,0))),"")</f>
        <v/>
      </c>
      <c r="D140" s="324" t="str">
        <f>IF(D865&lt;&gt;0,IF(MAX(D852:D864)&lt;D865,Labels!$B$163,INDEX($AH$852:$AH$864,MATCH(MAX(D852:D864),D852:D864,0))),"")</f>
        <v/>
      </c>
      <c r="E140" s="324" t="str">
        <f>IF(E865&lt;&gt;0,IF(MAX(E852:E864)&lt;E865,Labels!$B$163,INDEX($AH$852:$AH$864,MATCH(MAX(E852:E864),E852:E864,0))),"")</f>
        <v/>
      </c>
      <c r="F140" s="324" t="str">
        <f>IF(F865&lt;&gt;0,IF(MAX(F852:F864)&lt;F865,Labels!$B$163,INDEX($AH$852:$AH$864,MATCH(MAX(F852:F864),F852:F864,0))),"")</f>
        <v/>
      </c>
      <c r="G140" s="324" t="str">
        <f>IF(G865&lt;&gt;0,IF(MAX(G852:G864)&lt;G865,Labels!$B$163,INDEX($AH$852:$AH$864,MATCH(MAX(G852:G864),G852:G864,0))),"")</f>
        <v/>
      </c>
      <c r="H140" s="324" t="str">
        <f>IF(H865&lt;&gt;0,IF(MAX(H852:H864)&lt;H865,Labels!$B$163,INDEX($AH$852:$AH$864,MATCH(MAX(H852:H864),H852:H864,0))),"")</f>
        <v/>
      </c>
      <c r="I140" s="324" t="str">
        <f>IF(I865&lt;&gt;0,IF(MAX(I852:I864)&lt;I865,Labels!$B$163,INDEX($AH$852:$AH$864,MATCH(MAX(I852:I864),I852:I864,0))),"")</f>
        <v/>
      </c>
      <c r="J140" s="324" t="str">
        <f>IF(J865&lt;&gt;0,IF(MAX(J852:J864)&lt;J865,Labels!$B$163,INDEX($AH$852:$AH$864,MATCH(MAX(J852:J864),J852:J864,0))),"")</f>
        <v/>
      </c>
      <c r="K140" s="324" t="str">
        <f>IF(K865&lt;&gt;0,IF(MAX(K852:K864)&lt;K865,Labels!$B$163,INDEX($AH$852:$AH$864,MATCH(MAX(K852:K864),K852:K864,0))),"")</f>
        <v/>
      </c>
      <c r="L140" s="324" t="str">
        <f>IF(L865&lt;&gt;0,IF(MAX(L852:L864)&lt;L865,Labels!$B$163,INDEX($AH$852:$AH$864,MATCH(MAX(L852:L864),L852:L864,0))),"")</f>
        <v/>
      </c>
      <c r="M140" s="324" t="str">
        <f>IF(M865&lt;&gt;0,IF(MAX(M852:M864)&lt;M865,Labels!$B$163,INDEX($AH$852:$AH$864,MATCH(MAX(M852:M864),M852:M864,0))),"")</f>
        <v/>
      </c>
      <c r="N140" s="324" t="str">
        <f>IF(N865&lt;&gt;0,IF(MAX(N852:N864)&lt;N865,Labels!$B$163,INDEX($AH$852:$AH$864,MATCH(MAX(N852:N864),N852:N864,0))),"")</f>
        <v/>
      </c>
      <c r="O140" s="324" t="str">
        <f>IF(O865&lt;&gt;0,IF(MAX(O852:O864)&lt;O865,Labels!$B$163,INDEX($AH$852:$AH$864,MATCH(MAX(O852:O864),O852:O864,0))),"")</f>
        <v/>
      </c>
      <c r="P140" s="324" t="str">
        <f>IF(P865&lt;&gt;0,IF(MAX(P852:P864)&lt;P865,Labels!$B$163,INDEX($AH$852:$AH$864,MATCH(MAX(P852:P864),P852:P864,0))),"")</f>
        <v/>
      </c>
      <c r="Q140" s="324" t="str">
        <f>IF(Q865&lt;&gt;0,IF(MAX(Q852:Q864)&lt;Q865,Labels!$B$163,INDEX($AH$852:$AH$864,MATCH(MAX(Q852:Q864),Q852:Q864,0))),"")</f>
        <v/>
      </c>
      <c r="R140" s="324" t="str">
        <f>IF(R865&lt;&gt;0,IF(MAX(R852:R864)&lt;R865,Labels!$B$163,INDEX($AH$852:$AH$864,MATCH(MAX(R852:R864),R852:R864,0))),"")</f>
        <v/>
      </c>
      <c r="S140" s="324" t="str">
        <f>IF(S865&lt;&gt;0,IF(MAX(S852:S864)&lt;S865,Labels!$B$163,INDEX($AH$852:$AH$864,MATCH(MAX(S852:S864),S852:S864,0))),"")</f>
        <v/>
      </c>
      <c r="T140" s="324" t="str">
        <f>IF(T865&lt;&gt;0,IF(MAX(T852:T864)&lt;T865,Labels!$B$163,INDEX($AH$852:$AH$864,MATCH(MAX(T852:T864),T852:T864,0))),"")</f>
        <v/>
      </c>
      <c r="U140" s="324" t="str">
        <f>IF(U865&lt;&gt;0,IF(MAX(U852:U864)&lt;U865,Labels!$B$163,INDEX($AH$852:$AH$864,MATCH(MAX(U852:U864),U852:U864,0))),"")</f>
        <v/>
      </c>
      <c r="V140" s="324" t="str">
        <f>IF(V865&lt;&gt;0,IF(MAX(V852:V864)&lt;V865,Labels!$B$163,INDEX($AH$852:$AH$864,MATCH(MAX(V852:V864),V852:V864,0))),"")</f>
        <v/>
      </c>
      <c r="W140" s="324" t="str">
        <f>IF(W865&lt;&gt;0,IF(MAX(W852:W864)&lt;W865,Labels!$B$163,INDEX($AH$852:$AH$864,MATCH(MAX(W852:W864),W852:W864,0))),"")</f>
        <v/>
      </c>
      <c r="X140" s="324" t="str">
        <f>IF(X865&lt;&gt;0,IF(MAX(X852:X864)&lt;X865,Labels!$B$163,INDEX($AH$852:$AH$864,MATCH(MAX(X852:X864),X852:X864,0))),"")</f>
        <v/>
      </c>
      <c r="Y140" s="324" t="str">
        <f>IF(Y865&lt;&gt;0,IF(MAX(Y852:Y864)&lt;Y865,Labels!$B$163,INDEX($AH$852:$AH$864,MATCH(MAX(Y852:Y864),Y852:Y864,0))),"")</f>
        <v/>
      </c>
      <c r="Z140" s="324" t="str">
        <f>IF(Z865&lt;&gt;0,IF(MAX(Z852:Z864)&lt;Z865,Labels!$B$163,INDEX($AH$852:$AH$864,MATCH(MAX(Z852:Z864),Z852:Z864,0))),"")</f>
        <v/>
      </c>
      <c r="AA140" s="324" t="str">
        <f>IF(AA865&lt;&gt;0,IF(MAX(AA852:AA864)&lt;AA865,Labels!$B$163,INDEX($AH$852:$AH$864,MATCH(MAX(AA852:AA864),AA852:AA864,0))),"")</f>
        <v/>
      </c>
      <c r="AB140" s="324" t="str">
        <f>IF(AB865&lt;&gt;0,IF(MAX(AB852:AB864)&lt;AB865,Labels!$B$163,INDEX($AH$852:$AH$864,MATCH(MAX(AB852:AB864),AB852:AB864,0))),"")</f>
        <v/>
      </c>
      <c r="AC140" s="324" t="str">
        <f>IF(AC865&lt;&gt;0,IF(MAX(AC852:AC864)&lt;AC865,Labels!$B$163,INDEX($AH$852:$AH$864,MATCH(MAX(AC852:AC864),AC852:AC864,0))),"")</f>
        <v/>
      </c>
      <c r="AD140" s="324" t="str">
        <f>IF(AD865&lt;&gt;0,IF(MAX(AD852:AD864)&lt;AD865,Labels!$B$163,INDEX($AH$852:$AH$864,MATCH(MAX(AD852:AD864),AD852:AD864,0))),"")</f>
        <v/>
      </c>
      <c r="AE140" s="324" t="str">
        <f>IF(AE865&lt;&gt;0,IF(MAX(AE852:AE864)&lt;AE865,Labels!$B$163,INDEX($AH$852:$AH$864,MATCH(MAX(AE852:AE864),AE852:AE864,0))),"")</f>
        <v/>
      </c>
      <c r="AF140" s="324" t="str">
        <f>IF(AF865&lt;&gt;0,IF(MAX(AF852:AF864)&lt;AF865,Labels!$B$163,INDEX($AH$852:$AH$864,MATCH(MAX(AF852:AF864),AF852:AF864,0))),"")</f>
        <v/>
      </c>
      <c r="AG140" s="84"/>
      <c r="AH140" s="67"/>
      <c r="AI140" s="68"/>
      <c r="AJ140" s="17"/>
      <c r="AO140" s="17"/>
      <c r="AP140" s="17"/>
      <c r="AQ140" s="17"/>
      <c r="AR140" s="17"/>
      <c r="AS140" s="17"/>
      <c r="AT140" s="17"/>
      <c r="AU140" s="17"/>
    </row>
    <row r="141" spans="1:48" s="16" customFormat="1" ht="12" customHeight="1" x14ac:dyDescent="0.2">
      <c r="A141" s="179" t="str">
        <f>$A$15</f>
        <v>00.00-06.00h</v>
      </c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87">
        <f>SUM(B141:AF141)</f>
        <v>0</v>
      </c>
      <c r="AH141" s="67"/>
      <c r="AI141" s="68"/>
      <c r="AJ141" s="17"/>
      <c r="AO141" s="17"/>
      <c r="AP141" s="17"/>
      <c r="AQ141" s="17"/>
      <c r="AR141" s="17"/>
      <c r="AS141" s="17"/>
      <c r="AT141" s="17"/>
      <c r="AU141" s="17"/>
    </row>
    <row r="142" spans="1:48" s="16" customFormat="1" ht="12" customHeight="1" x14ac:dyDescent="0.2">
      <c r="A142" s="180" t="str">
        <f>$A$16</f>
        <v>06.00-20.00h</v>
      </c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88">
        <f>SUM(B142:AF142)</f>
        <v>0</v>
      </c>
      <c r="AH142" s="67"/>
      <c r="AI142" s="68"/>
      <c r="AJ142" s="17"/>
      <c r="AO142" s="17"/>
      <c r="AP142" s="17"/>
      <c r="AQ142" s="17"/>
      <c r="AR142" s="17"/>
      <c r="AS142" s="17"/>
      <c r="AT142" s="17"/>
      <c r="AU142" s="17"/>
    </row>
    <row r="143" spans="1:48" s="16" customFormat="1" ht="12" customHeight="1" x14ac:dyDescent="0.2">
      <c r="A143" s="179" t="str">
        <f>$A$17</f>
        <v>20.00-24.00h</v>
      </c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86">
        <f>SUM(B143:AF143)</f>
        <v>0</v>
      </c>
      <c r="AH143" s="65" t="s">
        <v>414</v>
      </c>
      <c r="AI143" s="68"/>
      <c r="AJ143" s="17"/>
      <c r="AM143" s="17"/>
      <c r="AN143" s="17"/>
      <c r="AO143" s="17"/>
      <c r="AP143" s="17"/>
      <c r="AQ143" s="17"/>
      <c r="AR143" s="17"/>
      <c r="AS143" s="17"/>
      <c r="AT143" s="17"/>
      <c r="AU143" s="17"/>
    </row>
    <row r="144" spans="1:48" s="16" customFormat="1" ht="12" customHeight="1" x14ac:dyDescent="0.2">
      <c r="A144" s="180" t="str">
        <f>$A$18</f>
        <v>Feiertag "ft"</v>
      </c>
      <c r="B144" s="181" t="str">
        <f>IF(WEEKDAY(B136,2)&lt;=6,IF(KALENDER!E7="x",Labels!$B$118,""),"")</f>
        <v/>
      </c>
      <c r="C144" s="181" t="str">
        <f>IF(WEEKDAY(C136,2)&lt;=6,IF(KALENDER!F7="x",Labels!$B$118,""),"")</f>
        <v/>
      </c>
      <c r="D144" s="181" t="str">
        <f>IF(WEEKDAY(D136,2)&lt;=6,IF(KALENDER!G7="x",Labels!$B$118,""),"")</f>
        <v/>
      </c>
      <c r="E144" s="181" t="str">
        <f>IF(WEEKDAY(E136,2)&lt;=6,IF(KALENDER!H7="x",Labels!$B$118,""),"")</f>
        <v/>
      </c>
      <c r="F144" s="181" t="str">
        <f>IF(WEEKDAY(F136,2)&lt;=6,IF(KALENDER!I7="x",Labels!$B$118,""),"")</f>
        <v/>
      </c>
      <c r="G144" s="181" t="str">
        <f>IF(WEEKDAY(G136,2)&lt;=6,IF(KALENDER!J7="x",Labels!$B$118,""),"")</f>
        <v/>
      </c>
      <c r="H144" s="181" t="str">
        <f>IF(WEEKDAY(H136,2)&lt;=6,IF(KALENDER!K7="x",Labels!$B$118,""),"")</f>
        <v/>
      </c>
      <c r="I144" s="181" t="str">
        <f>IF(WEEKDAY(I136,2)&lt;=6,IF(KALENDER!L7="x",Labels!$B$118,""),"")</f>
        <v/>
      </c>
      <c r="J144" s="181" t="str">
        <f>IF(WEEKDAY(J136,2)&lt;=6,IF(KALENDER!M7="x",Labels!$B$118,""),"")</f>
        <v/>
      </c>
      <c r="K144" s="181" t="str">
        <f>IF(WEEKDAY(K136,2)&lt;=6,IF(KALENDER!N7="x",Labels!$B$118,""),"")</f>
        <v/>
      </c>
      <c r="L144" s="181" t="str">
        <f>IF(WEEKDAY(L136,2)&lt;=6,IF(KALENDER!O7="x",Labels!$B$118,""),"")</f>
        <v/>
      </c>
      <c r="M144" s="181" t="str">
        <f>IF(WEEKDAY(M136,2)&lt;=6,IF(KALENDER!P7="x",Labels!$B$118,""),"")</f>
        <v/>
      </c>
      <c r="N144" s="181" t="str">
        <f>IF(WEEKDAY(N136,2)&lt;=6,IF(KALENDER!Q7="x",Labels!$B$118,""),"")</f>
        <v/>
      </c>
      <c r="O144" s="181" t="str">
        <f>IF(WEEKDAY(O136,2)&lt;=6,IF(KALENDER!R7="x",Labels!$B$118,""),"")</f>
        <v/>
      </c>
      <c r="P144" s="181" t="str">
        <f>IF(WEEKDAY(P136,2)&lt;=6,IF(KALENDER!S7="x",Labels!$B$118,""),"")</f>
        <v/>
      </c>
      <c r="Q144" s="181" t="str">
        <f>IF(WEEKDAY(Q136,2)&lt;=6,IF(KALENDER!T7="x",Labels!$B$118,""),"")</f>
        <v/>
      </c>
      <c r="R144" s="181" t="str">
        <f>IF(WEEKDAY(R136,2)&lt;=6,IF(KALENDER!U7="x",Labels!$B$118,""),"")</f>
        <v/>
      </c>
      <c r="S144" s="181" t="str">
        <f>IF(WEEKDAY(S136,2)&lt;=6,IF(KALENDER!V7="x",Labels!$B$118,""),"")</f>
        <v/>
      </c>
      <c r="T144" s="181" t="str">
        <f>IF(WEEKDAY(T136,2)&lt;=6,IF(KALENDER!W7="x",Labels!$B$118,""),"")</f>
        <v/>
      </c>
      <c r="U144" s="181" t="str">
        <f>IF(WEEKDAY(U136,2)&lt;=6,IF(KALENDER!X7="x",Labels!$B$118,""),"")</f>
        <v/>
      </c>
      <c r="V144" s="181" t="str">
        <f>IF(WEEKDAY(V136,2)&lt;=6,IF(KALENDER!Y7="x",Labels!$B$118,""),"")</f>
        <v/>
      </c>
      <c r="W144" s="181" t="str">
        <f>IF(WEEKDAY(W136,2)&lt;=6,IF(KALENDER!Z7="x",Labels!$B$118,""),"")</f>
        <v/>
      </c>
      <c r="X144" s="181" t="str">
        <f>IF(WEEKDAY(X136,2)&lt;=6,IF(KALENDER!AA7="x",Labels!$B$118,""),"")</f>
        <v/>
      </c>
      <c r="Y144" s="181" t="str">
        <f>IF(WEEKDAY(Y136,2)&lt;=6,IF(KALENDER!AB7="x",Labels!$B$118,""),"")</f>
        <v/>
      </c>
      <c r="Z144" s="181" t="str">
        <f>IF(WEEKDAY(Z136,2)&lt;=6,IF(KALENDER!AC7="x",Labels!$B$118,""),"")</f>
        <v/>
      </c>
      <c r="AA144" s="181" t="str">
        <f>IF(WEEKDAY(AA136,2)&lt;=6,IF(KALENDER!AD7="x",Labels!$B$118,""),"")</f>
        <v/>
      </c>
      <c r="AB144" s="181" t="str">
        <f>IF(WEEKDAY(AB136,2)&lt;=6,IF(KALENDER!AE7="x",Labels!$B$118,""),"")</f>
        <v/>
      </c>
      <c r="AC144" s="181" t="str">
        <f>IF(WEEKDAY(AC136,2)&lt;=6,IF(KALENDER!AF7="x",Labels!$B$118,""),"")</f>
        <v/>
      </c>
      <c r="AD144" s="181" t="str">
        <f>IF(WEEKDAY(AD136,2)&lt;=6,IF(KALENDER!AG7="x",Labels!$B$118,""),"")</f>
        <v/>
      </c>
      <c r="AE144" s="181" t="str">
        <f>IF(WEEKDAY(AE136,2)&lt;=6,IF(KALENDER!AH7="x",Labels!$B$118,""),"")</f>
        <v/>
      </c>
      <c r="AF144" s="181" t="str">
        <f>IF(WEEKDAY(AF136,2)&lt;=6,IF(KALENDER!AI7="x",Labels!$B$118,""),"")</f>
        <v/>
      </c>
      <c r="AG144" s="86"/>
      <c r="AH144" s="132"/>
      <c r="AI144" s="133"/>
    </row>
    <row r="145" spans="1:47" s="16" customFormat="1" ht="12" customHeight="1" x14ac:dyDescent="0.2">
      <c r="A145" s="182" t="str">
        <f>$A$19</f>
        <v>Gutschrift "ft"</v>
      </c>
      <c r="B145" s="185" t="str">
        <f>IF(AND(B144=Labels!$B$118,WEEKDAY(B136,2)&lt;6),$J$7*$B$133%,"")</f>
        <v/>
      </c>
      <c r="C145" s="185" t="str">
        <f>IF(AND(C144=Labels!$B$118,WEEKDAY(C136,2)&lt;6),$J$7*$B$133%,"")</f>
        <v/>
      </c>
      <c r="D145" s="185" t="str">
        <f>IF(AND(D144=Labels!$B$118,WEEKDAY(D136,2)&lt;6),$J$7*$B$133%,"")</f>
        <v/>
      </c>
      <c r="E145" s="185" t="str">
        <f>IF(AND(E144=Labels!$B$118,WEEKDAY(E136,2)&lt;6),$J$7*$B$133%,"")</f>
        <v/>
      </c>
      <c r="F145" s="185" t="str">
        <f>IF(AND(F144=Labels!$B$118,WEEKDAY(F136,2)&lt;6),$J$7*$B$133%,"")</f>
        <v/>
      </c>
      <c r="G145" s="185" t="str">
        <f>IF(AND(G144=Labels!$B$118,WEEKDAY(G136,2)&lt;6),$J$7*$B$133%,"")</f>
        <v/>
      </c>
      <c r="H145" s="185" t="str">
        <f>IF(AND(H144=Labels!$B$118,WEEKDAY(H136,2)&lt;6),$J$7*$B$133%,"")</f>
        <v/>
      </c>
      <c r="I145" s="185" t="str">
        <f>IF(AND(I144=Labels!$B$118,WEEKDAY(I136,2)&lt;6),$J$7*$B$133%,"")</f>
        <v/>
      </c>
      <c r="J145" s="185" t="str">
        <f>IF(AND(J144=Labels!$B$118,WEEKDAY(J136,2)&lt;6),$J$7*$B$133%,"")</f>
        <v/>
      </c>
      <c r="K145" s="185" t="str">
        <f>IF(AND(K144=Labels!$B$118,WEEKDAY(K136,2)&lt;6),$J$7*$B$133%,"")</f>
        <v/>
      </c>
      <c r="L145" s="185" t="str">
        <f>IF(AND(L144=Labels!$B$118,WEEKDAY(L136,2)&lt;6),$J$7*$B$133%,"")</f>
        <v/>
      </c>
      <c r="M145" s="185" t="str">
        <f>IF(AND(M144=Labels!$B$118,WEEKDAY(M136,2)&lt;6),$J$7*$B$133%,"")</f>
        <v/>
      </c>
      <c r="N145" s="185" t="str">
        <f>IF(AND(N144=Labels!$B$118,WEEKDAY(N136,2)&lt;6),$J$7*$B$133%,"")</f>
        <v/>
      </c>
      <c r="O145" s="185" t="str">
        <f>IF(AND(O144=Labels!$B$118,WEEKDAY(O136,2)&lt;6),$J$7*$B$133%,"")</f>
        <v/>
      </c>
      <c r="P145" s="185" t="str">
        <f>IF(AND(P144=Labels!$B$118,WEEKDAY(P136,2)&lt;6),$J$7*$B$133%,"")</f>
        <v/>
      </c>
      <c r="Q145" s="185" t="str">
        <f>IF(AND(Q144=Labels!$B$118,WEEKDAY(Q136,2)&lt;6),$J$7*$B$133%,"")</f>
        <v/>
      </c>
      <c r="R145" s="185" t="str">
        <f>IF(AND(R144=Labels!$B$118,WEEKDAY(R136,2)&lt;6),$J$7*$B$133%,"")</f>
        <v/>
      </c>
      <c r="S145" s="185" t="str">
        <f>IF(AND(S144=Labels!$B$118,WEEKDAY(S136,2)&lt;6),$J$7*$B$133%,"")</f>
        <v/>
      </c>
      <c r="T145" s="185" t="str">
        <f>IF(AND(T144=Labels!$B$118,WEEKDAY(T136,2)&lt;6),$J$7*$B$133%,"")</f>
        <v/>
      </c>
      <c r="U145" s="185" t="str">
        <f>IF(AND(U144=Labels!$B$118,WEEKDAY(U136,2)&lt;6),$J$7*$B$133%,"")</f>
        <v/>
      </c>
      <c r="V145" s="185" t="str">
        <f>IF(AND(V144=Labels!$B$118,WEEKDAY(V136,2)&lt;6),$J$7*$B$133%,"")</f>
        <v/>
      </c>
      <c r="W145" s="185" t="str">
        <f>IF(AND(W144=Labels!$B$118,WEEKDAY(W136,2)&lt;6),$J$7*$B$133%,"")</f>
        <v/>
      </c>
      <c r="X145" s="185" t="str">
        <f>IF(AND(X144=Labels!$B$118,WEEKDAY(X136,2)&lt;6),$J$7*$B$133%,"")</f>
        <v/>
      </c>
      <c r="Y145" s="185" t="str">
        <f>IF(AND(Y144=Labels!$B$118,WEEKDAY(Y136,2)&lt;6),$J$7*$B$133%,"")</f>
        <v/>
      </c>
      <c r="Z145" s="185" t="str">
        <f>IF(AND(Z144=Labels!$B$118,WEEKDAY(Z136,2)&lt;6),$J$7*$B$133%,"")</f>
        <v/>
      </c>
      <c r="AA145" s="185" t="str">
        <f>IF(AND(AA144=Labels!$B$118,WEEKDAY(AA136,2)&lt;6),$J$7*$B$133%,"")</f>
        <v/>
      </c>
      <c r="AB145" s="185" t="str">
        <f>IF(AND(AB144=Labels!$B$118,WEEKDAY(AB136,2)&lt;6),$J$7*$B$133%,"")</f>
        <v/>
      </c>
      <c r="AC145" s="185" t="str">
        <f>IF(AND(AC144=Labels!$B$118,WEEKDAY(AC136,2)&lt;6),$J$7*$B$133%,"")</f>
        <v/>
      </c>
      <c r="AD145" s="185" t="str">
        <f>IF(AND(AD144=Labels!$B$118,WEEKDAY(AD136,2)&lt;6),$J$7*$B$133%,"")</f>
        <v/>
      </c>
      <c r="AE145" s="185" t="str">
        <f>IF(AND(AE144=Labels!$B$118,WEEKDAY(AE136,2)&lt;6),$J$7*$B$133%,"")</f>
        <v/>
      </c>
      <c r="AF145" s="185" t="str">
        <f>IF(AND(AF144=Labels!$B$118,WEEKDAY(AF136,2)&lt;6),$J$7*$B$133%,"")</f>
        <v/>
      </c>
      <c r="AG145" s="86">
        <f>SUM(B145:AF145)</f>
        <v>0</v>
      </c>
      <c r="AH145" s="132"/>
      <c r="AI145" s="133"/>
    </row>
    <row r="146" spans="1:47" s="16" customFormat="1" ht="12" hidden="1" customHeight="1" x14ac:dyDescent="0.2">
      <c r="A146" s="182" t="str">
        <f>$A$20</f>
        <v>Tagestotal</v>
      </c>
      <c r="B146" s="183">
        <f>SUM(B141:B143)</f>
        <v>0</v>
      </c>
      <c r="C146" s="183">
        <f t="shared" ref="C146:AF146" si="54">SUM(C141:C143)</f>
        <v>0</v>
      </c>
      <c r="D146" s="183">
        <f t="shared" si="54"/>
        <v>0</v>
      </c>
      <c r="E146" s="183">
        <f t="shared" si="54"/>
        <v>0</v>
      </c>
      <c r="F146" s="183">
        <f t="shared" si="54"/>
        <v>0</v>
      </c>
      <c r="G146" s="183">
        <f t="shared" si="54"/>
        <v>0</v>
      </c>
      <c r="H146" s="183">
        <f t="shared" si="54"/>
        <v>0</v>
      </c>
      <c r="I146" s="183">
        <f t="shared" si="54"/>
        <v>0</v>
      </c>
      <c r="J146" s="183">
        <f t="shared" si="54"/>
        <v>0</v>
      </c>
      <c r="K146" s="183">
        <f t="shared" si="54"/>
        <v>0</v>
      </c>
      <c r="L146" s="183">
        <f t="shared" si="54"/>
        <v>0</v>
      </c>
      <c r="M146" s="183">
        <f t="shared" si="54"/>
        <v>0</v>
      </c>
      <c r="N146" s="183">
        <f t="shared" si="54"/>
        <v>0</v>
      </c>
      <c r="O146" s="183">
        <f t="shared" si="54"/>
        <v>0</v>
      </c>
      <c r="P146" s="183">
        <f t="shared" si="54"/>
        <v>0</v>
      </c>
      <c r="Q146" s="183">
        <f t="shared" si="54"/>
        <v>0</v>
      </c>
      <c r="R146" s="183">
        <f t="shared" si="54"/>
        <v>0</v>
      </c>
      <c r="S146" s="183">
        <f t="shared" si="54"/>
        <v>0</v>
      </c>
      <c r="T146" s="183">
        <f t="shared" si="54"/>
        <v>0</v>
      </c>
      <c r="U146" s="183">
        <f t="shared" si="54"/>
        <v>0</v>
      </c>
      <c r="V146" s="183">
        <f t="shared" si="54"/>
        <v>0</v>
      </c>
      <c r="W146" s="183">
        <f t="shared" si="54"/>
        <v>0</v>
      </c>
      <c r="X146" s="183">
        <f t="shared" si="54"/>
        <v>0</v>
      </c>
      <c r="Y146" s="183">
        <f t="shared" si="54"/>
        <v>0</v>
      </c>
      <c r="Z146" s="183">
        <f t="shared" si="54"/>
        <v>0</v>
      </c>
      <c r="AA146" s="183">
        <f t="shared" si="54"/>
        <v>0</v>
      </c>
      <c r="AB146" s="183">
        <f t="shared" si="54"/>
        <v>0</v>
      </c>
      <c r="AC146" s="183">
        <f t="shared" si="54"/>
        <v>0</v>
      </c>
      <c r="AD146" s="183">
        <f t="shared" si="54"/>
        <v>0</v>
      </c>
      <c r="AE146" s="183">
        <f t="shared" si="54"/>
        <v>0</v>
      </c>
      <c r="AF146" s="183">
        <f t="shared" si="54"/>
        <v>0</v>
      </c>
      <c r="AG146" s="86"/>
      <c r="AH146" s="132"/>
      <c r="AI146" s="133"/>
    </row>
    <row r="147" spans="1:47" s="16" customFormat="1" ht="12" hidden="1" customHeight="1" x14ac:dyDescent="0.2">
      <c r="A147" s="180" t="str">
        <f>$A$21</f>
        <v>.</v>
      </c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299"/>
      <c r="AH147" s="19"/>
      <c r="AI147" s="19"/>
      <c r="AJ147" s="19"/>
      <c r="AM147" s="19"/>
      <c r="AN147" s="19"/>
      <c r="AO147" s="19"/>
      <c r="AP147" s="19"/>
      <c r="AQ147" s="19"/>
      <c r="AR147" s="19"/>
      <c r="AS147" s="19"/>
      <c r="AT147" s="19"/>
      <c r="AU147" s="19"/>
    </row>
    <row r="148" spans="1:47" s="16" customFormat="1" ht="12" hidden="1" customHeight="1" x14ac:dyDescent="0.2">
      <c r="A148" s="180" t="str">
        <f>$A$22</f>
        <v>.</v>
      </c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299"/>
      <c r="AH148" s="19"/>
      <c r="AI148" s="19"/>
      <c r="AJ148" s="19"/>
      <c r="AM148" s="19"/>
      <c r="AN148" s="19"/>
      <c r="AO148" s="19"/>
      <c r="AP148" s="19"/>
      <c r="AQ148" s="19"/>
      <c r="AR148" s="19"/>
      <c r="AS148" s="19"/>
      <c r="AT148" s="19"/>
      <c r="AU148" s="19"/>
    </row>
    <row r="149" spans="1:47" s="16" customFormat="1" ht="12" hidden="1" customHeight="1" x14ac:dyDescent="0.2">
      <c r="A149" s="180" t="str">
        <f>$A$23</f>
        <v>Monatsübergang</v>
      </c>
      <c r="B149" s="181" t="str">
        <f>IF(WEEKDAY(B136)=1,TEXT(B136-1,"MMM"&amp;Labels!B13),"")</f>
        <v>Feb</v>
      </c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  <c r="AA149" s="181"/>
      <c r="AB149" s="181"/>
      <c r="AC149" s="181"/>
      <c r="AD149" s="181"/>
      <c r="AE149" s="181"/>
      <c r="AF149" s="181" t="str">
        <f>IF(AND(WEEKDAY(AF136)&gt;1,WEEKDAY(AF136)&lt;7),TEXT(DATE($B$5,MONTH(AF136)+1,1),"MMM"&amp;Labels!B13),"")</f>
        <v>Apr</v>
      </c>
      <c r="AG149" s="299"/>
      <c r="AH149" s="19"/>
      <c r="AI149" s="19"/>
      <c r="AJ149" s="19"/>
      <c r="AM149" s="19"/>
      <c r="AN149" s="19"/>
      <c r="AO149" s="19"/>
      <c r="AP149" s="19"/>
      <c r="AQ149" s="19"/>
      <c r="AR149" s="19"/>
      <c r="AS149" s="19"/>
      <c r="AT149" s="19"/>
      <c r="AU149" s="19"/>
    </row>
    <row r="150" spans="1:47" s="16" customFormat="1" ht="12" customHeight="1" x14ac:dyDescent="0.2">
      <c r="A150" s="177" t="str">
        <f>$A$24</f>
        <v>Wochentotal</v>
      </c>
      <c r="B150" s="296" t="str">
        <f>IF(WEEKDAY(B136)=7,SUMIF($B74:$AF74,B137,$B83:$AF83)+SUMIF($B137:$AF137,B137,$B146:$AF146)+SUMIF($B200:$AF200,B137,$B209:$AF209),B149)</f>
        <v>Feb</v>
      </c>
      <c r="C150" s="297" t="str">
        <f t="shared" ref="C150:AE150" si="55">IF(WEEKDAY(C136)=7,SUMIF($B74:$AF74,C137,$B83:$AF83)+SUMIF($B137:$AF137,C137,$B146:$AF146)+SUMIF($B200:$AF200,C137,$B209:$AF209),"")</f>
        <v/>
      </c>
      <c r="D150" s="297" t="str">
        <f t="shared" si="55"/>
        <v/>
      </c>
      <c r="E150" s="297" t="str">
        <f t="shared" si="55"/>
        <v/>
      </c>
      <c r="F150" s="297" t="str">
        <f t="shared" si="55"/>
        <v/>
      </c>
      <c r="G150" s="297" t="str">
        <f t="shared" si="55"/>
        <v/>
      </c>
      <c r="H150" s="297">
        <f t="shared" si="55"/>
        <v>0</v>
      </c>
      <c r="I150" s="297" t="str">
        <f t="shared" si="55"/>
        <v/>
      </c>
      <c r="J150" s="297" t="str">
        <f t="shared" si="55"/>
        <v/>
      </c>
      <c r="K150" s="297" t="str">
        <f t="shared" si="55"/>
        <v/>
      </c>
      <c r="L150" s="297" t="str">
        <f t="shared" si="55"/>
        <v/>
      </c>
      <c r="M150" s="297" t="str">
        <f t="shared" si="55"/>
        <v/>
      </c>
      <c r="N150" s="297" t="str">
        <f t="shared" si="55"/>
        <v/>
      </c>
      <c r="O150" s="297">
        <f t="shared" si="55"/>
        <v>0</v>
      </c>
      <c r="P150" s="297" t="str">
        <f t="shared" si="55"/>
        <v/>
      </c>
      <c r="Q150" s="297" t="str">
        <f t="shared" si="55"/>
        <v/>
      </c>
      <c r="R150" s="297" t="str">
        <f t="shared" si="55"/>
        <v/>
      </c>
      <c r="S150" s="297" t="str">
        <f t="shared" si="55"/>
        <v/>
      </c>
      <c r="T150" s="297" t="str">
        <f t="shared" si="55"/>
        <v/>
      </c>
      <c r="U150" s="297" t="str">
        <f t="shared" si="55"/>
        <v/>
      </c>
      <c r="V150" s="297">
        <f t="shared" si="55"/>
        <v>0</v>
      </c>
      <c r="W150" s="297" t="str">
        <f t="shared" si="55"/>
        <v/>
      </c>
      <c r="X150" s="297" t="str">
        <f t="shared" si="55"/>
        <v/>
      </c>
      <c r="Y150" s="297" t="str">
        <f t="shared" si="55"/>
        <v/>
      </c>
      <c r="Z150" s="297" t="str">
        <f t="shared" si="55"/>
        <v/>
      </c>
      <c r="AA150" s="297" t="str">
        <f t="shared" si="55"/>
        <v/>
      </c>
      <c r="AB150" s="297" t="str">
        <f t="shared" si="55"/>
        <v/>
      </c>
      <c r="AC150" s="297">
        <f t="shared" si="55"/>
        <v>0</v>
      </c>
      <c r="AD150" s="297" t="str">
        <f t="shared" si="55"/>
        <v/>
      </c>
      <c r="AE150" s="297" t="str">
        <f t="shared" si="55"/>
        <v/>
      </c>
      <c r="AF150" s="298" t="str">
        <f>IF(WEEKDAY(AF136)=7,SUMIF($B74:$AF74,AF137,$B83:$AF83)+SUMIF($B137:$AF137,AF137,$B146:$AF146)+SUMIF($B200:$AF200,AF137,$B209:$AF209),AF149)</f>
        <v>Apr</v>
      </c>
      <c r="AG150" s="86"/>
      <c r="AH150" s="742"/>
      <c r="AI150" s="687"/>
      <c r="AJ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s="16" customFormat="1" ht="12" customHeight="1" x14ac:dyDescent="0.25">
      <c r="A151" s="182" t="str">
        <f>$A$25</f>
        <v>Zeitzuschlag 1)</v>
      </c>
      <c r="B151" s="296" t="str">
        <f>IF(B158="FALSCH","",B158)</f>
        <v/>
      </c>
      <c r="C151" s="297" t="str">
        <f t="shared" ref="C151:AF151" si="56">IF(C158="FALSCH","",C158)</f>
        <v/>
      </c>
      <c r="D151" s="297" t="str">
        <f t="shared" si="56"/>
        <v/>
      </c>
      <c r="E151" s="297" t="str">
        <f t="shared" si="56"/>
        <v/>
      </c>
      <c r="F151" s="297" t="str">
        <f t="shared" si="56"/>
        <v/>
      </c>
      <c r="G151" s="297" t="str">
        <f t="shared" si="56"/>
        <v/>
      </c>
      <c r="H151" s="297" t="str">
        <f t="shared" si="56"/>
        <v/>
      </c>
      <c r="I151" s="297" t="str">
        <f t="shared" si="56"/>
        <v/>
      </c>
      <c r="J151" s="297" t="str">
        <f t="shared" si="56"/>
        <v/>
      </c>
      <c r="K151" s="297" t="str">
        <f t="shared" si="56"/>
        <v/>
      </c>
      <c r="L151" s="297" t="str">
        <f t="shared" si="56"/>
        <v/>
      </c>
      <c r="M151" s="297" t="str">
        <f t="shared" si="56"/>
        <v/>
      </c>
      <c r="N151" s="297" t="str">
        <f t="shared" si="56"/>
        <v/>
      </c>
      <c r="O151" s="297" t="str">
        <f t="shared" si="56"/>
        <v/>
      </c>
      <c r="P151" s="297" t="str">
        <f t="shared" si="56"/>
        <v/>
      </c>
      <c r="Q151" s="297" t="str">
        <f t="shared" si="56"/>
        <v/>
      </c>
      <c r="R151" s="297" t="str">
        <f t="shared" si="56"/>
        <v/>
      </c>
      <c r="S151" s="297" t="str">
        <f t="shared" si="56"/>
        <v/>
      </c>
      <c r="T151" s="297" t="str">
        <f t="shared" si="56"/>
        <v/>
      </c>
      <c r="U151" s="297" t="str">
        <f t="shared" si="56"/>
        <v/>
      </c>
      <c r="V151" s="297" t="str">
        <f t="shared" si="56"/>
        <v/>
      </c>
      <c r="W151" s="297" t="str">
        <f t="shared" si="56"/>
        <v/>
      </c>
      <c r="X151" s="297" t="str">
        <f t="shared" si="56"/>
        <v/>
      </c>
      <c r="Y151" s="297" t="str">
        <f t="shared" si="56"/>
        <v/>
      </c>
      <c r="Z151" s="297" t="str">
        <f t="shared" si="56"/>
        <v/>
      </c>
      <c r="AA151" s="297" t="str">
        <f t="shared" si="56"/>
        <v/>
      </c>
      <c r="AB151" s="297" t="str">
        <f t="shared" si="56"/>
        <v/>
      </c>
      <c r="AC151" s="297" t="str">
        <f t="shared" si="56"/>
        <v/>
      </c>
      <c r="AD151" s="297" t="str">
        <f t="shared" si="56"/>
        <v/>
      </c>
      <c r="AE151" s="297" t="str">
        <f t="shared" si="56"/>
        <v/>
      </c>
      <c r="AF151" s="298" t="str">
        <f t="shared" si="56"/>
        <v/>
      </c>
      <c r="AG151" s="86">
        <f t="shared" ref="AG151:AG157" si="57">SUM(B151:AF151)</f>
        <v>0</v>
      </c>
      <c r="AH151" s="69"/>
      <c r="AI151" s="69"/>
      <c r="AJ151" s="12"/>
      <c r="AM151" s="12"/>
      <c r="AN151" s="12"/>
      <c r="AO151" s="12"/>
      <c r="AP151" s="12"/>
      <c r="AQ151" s="12"/>
      <c r="AR151" s="12"/>
      <c r="AS151" s="12"/>
      <c r="AT151" s="12"/>
      <c r="AU151" s="12"/>
    </row>
    <row r="152" spans="1:47" s="16" customFormat="1" ht="12" customHeight="1" x14ac:dyDescent="0.2">
      <c r="A152" s="182" t="str">
        <f>$A$26</f>
        <v>Zeitzuschlag 2)</v>
      </c>
      <c r="B152" s="183" t="str">
        <f>IF((B141+B143)=0,"",SUM(B141,B143))</f>
        <v/>
      </c>
      <c r="C152" s="184" t="str">
        <f t="shared" ref="C152:AF152" si="58">IF((C141+C143)=0,"",SUM(C141,C143))</f>
        <v/>
      </c>
      <c r="D152" s="184" t="str">
        <f t="shared" si="58"/>
        <v/>
      </c>
      <c r="E152" s="184" t="str">
        <f t="shared" si="58"/>
        <v/>
      </c>
      <c r="F152" s="184" t="str">
        <f t="shared" si="58"/>
        <v/>
      </c>
      <c r="G152" s="184" t="str">
        <f t="shared" si="58"/>
        <v/>
      </c>
      <c r="H152" s="184" t="str">
        <f t="shared" si="58"/>
        <v/>
      </c>
      <c r="I152" s="184" t="str">
        <f t="shared" si="58"/>
        <v/>
      </c>
      <c r="J152" s="184" t="str">
        <f t="shared" si="58"/>
        <v/>
      </c>
      <c r="K152" s="184" t="str">
        <f t="shared" si="58"/>
        <v/>
      </c>
      <c r="L152" s="184" t="str">
        <f t="shared" si="58"/>
        <v/>
      </c>
      <c r="M152" s="184" t="str">
        <f t="shared" si="58"/>
        <v/>
      </c>
      <c r="N152" s="184" t="str">
        <f t="shared" si="58"/>
        <v/>
      </c>
      <c r="O152" s="184" t="str">
        <f t="shared" si="58"/>
        <v/>
      </c>
      <c r="P152" s="184" t="str">
        <f t="shared" si="58"/>
        <v/>
      </c>
      <c r="Q152" s="184" t="str">
        <f t="shared" si="58"/>
        <v/>
      </c>
      <c r="R152" s="184" t="str">
        <f t="shared" si="58"/>
        <v/>
      </c>
      <c r="S152" s="184" t="str">
        <f t="shared" si="58"/>
        <v/>
      </c>
      <c r="T152" s="184" t="str">
        <f t="shared" si="58"/>
        <v/>
      </c>
      <c r="U152" s="184" t="str">
        <f t="shared" si="58"/>
        <v/>
      </c>
      <c r="V152" s="184" t="str">
        <f t="shared" si="58"/>
        <v/>
      </c>
      <c r="W152" s="184" t="str">
        <f t="shared" si="58"/>
        <v/>
      </c>
      <c r="X152" s="184" t="str">
        <f t="shared" si="58"/>
        <v/>
      </c>
      <c r="Y152" s="184" t="str">
        <f t="shared" si="58"/>
        <v/>
      </c>
      <c r="Z152" s="184" t="str">
        <f t="shared" si="58"/>
        <v/>
      </c>
      <c r="AA152" s="184" t="str">
        <f t="shared" si="58"/>
        <v/>
      </c>
      <c r="AB152" s="184" t="str">
        <f t="shared" si="58"/>
        <v/>
      </c>
      <c r="AC152" s="184" t="str">
        <f t="shared" si="58"/>
        <v/>
      </c>
      <c r="AD152" s="184" t="str">
        <f t="shared" si="58"/>
        <v/>
      </c>
      <c r="AE152" s="184" t="str">
        <f t="shared" si="58"/>
        <v/>
      </c>
      <c r="AF152" s="184" t="str">
        <f t="shared" si="58"/>
        <v/>
      </c>
      <c r="AG152" s="86">
        <f t="shared" si="57"/>
        <v>0</v>
      </c>
      <c r="AH152" s="12" t="s">
        <v>403</v>
      </c>
      <c r="AI152" s="56"/>
      <c r="AJ152" s="2"/>
      <c r="AM152" s="2"/>
      <c r="AN152" s="2"/>
      <c r="AO152" s="2"/>
      <c r="AP152" s="12"/>
      <c r="AQ152" s="12"/>
      <c r="AR152" s="12"/>
      <c r="AS152" s="12"/>
      <c r="AT152" s="12"/>
      <c r="AU152" s="12"/>
    </row>
    <row r="153" spans="1:47" s="2" customFormat="1" ht="12" customHeight="1" x14ac:dyDescent="0.2">
      <c r="A153" s="182" t="str">
        <f>$A$27</f>
        <v>Zeitzuschlag 3)</v>
      </c>
      <c r="B153" s="183">
        <f>SUM(B154:B157)</f>
        <v>0</v>
      </c>
      <c r="C153" s="184">
        <f t="shared" ref="C153:AF153" si="59">SUM(C154:C157)</f>
        <v>0</v>
      </c>
      <c r="D153" s="184">
        <f t="shared" si="59"/>
        <v>0</v>
      </c>
      <c r="E153" s="184">
        <f t="shared" si="59"/>
        <v>0</v>
      </c>
      <c r="F153" s="184">
        <f t="shared" si="59"/>
        <v>0</v>
      </c>
      <c r="G153" s="184">
        <f t="shared" si="59"/>
        <v>0</v>
      </c>
      <c r="H153" s="184">
        <f t="shared" si="59"/>
        <v>0</v>
      </c>
      <c r="I153" s="184">
        <f t="shared" si="59"/>
        <v>0</v>
      </c>
      <c r="J153" s="184">
        <f t="shared" si="59"/>
        <v>0</v>
      </c>
      <c r="K153" s="184">
        <f t="shared" si="59"/>
        <v>0</v>
      </c>
      <c r="L153" s="184">
        <f t="shared" si="59"/>
        <v>0</v>
      </c>
      <c r="M153" s="184">
        <f t="shared" si="59"/>
        <v>0</v>
      </c>
      <c r="N153" s="184">
        <f t="shared" si="59"/>
        <v>0</v>
      </c>
      <c r="O153" s="184">
        <f t="shared" si="59"/>
        <v>0</v>
      </c>
      <c r="P153" s="184">
        <f t="shared" si="59"/>
        <v>0</v>
      </c>
      <c r="Q153" s="184">
        <f t="shared" si="59"/>
        <v>0</v>
      </c>
      <c r="R153" s="184">
        <f t="shared" si="59"/>
        <v>0</v>
      </c>
      <c r="S153" s="184">
        <f t="shared" si="59"/>
        <v>0</v>
      </c>
      <c r="T153" s="184">
        <f t="shared" si="59"/>
        <v>0</v>
      </c>
      <c r="U153" s="184">
        <f t="shared" si="59"/>
        <v>0</v>
      </c>
      <c r="V153" s="184">
        <f t="shared" si="59"/>
        <v>0</v>
      </c>
      <c r="W153" s="184">
        <f t="shared" si="59"/>
        <v>0</v>
      </c>
      <c r="X153" s="184">
        <f t="shared" si="59"/>
        <v>0</v>
      </c>
      <c r="Y153" s="184">
        <f t="shared" si="59"/>
        <v>0</v>
      </c>
      <c r="Z153" s="184">
        <f t="shared" si="59"/>
        <v>0</v>
      </c>
      <c r="AA153" s="184">
        <f t="shared" si="59"/>
        <v>0</v>
      </c>
      <c r="AB153" s="184">
        <f t="shared" si="59"/>
        <v>0</v>
      </c>
      <c r="AC153" s="184">
        <f t="shared" si="59"/>
        <v>0</v>
      </c>
      <c r="AD153" s="184">
        <f t="shared" si="59"/>
        <v>0</v>
      </c>
      <c r="AE153" s="184">
        <f t="shared" si="59"/>
        <v>0</v>
      </c>
      <c r="AF153" s="184">
        <f t="shared" si="59"/>
        <v>0</v>
      </c>
      <c r="AG153" s="86">
        <f>SUM(B153:AF153)</f>
        <v>0</v>
      </c>
      <c r="AH153" s="12" t="s">
        <v>404</v>
      </c>
      <c r="AI153" s="56"/>
      <c r="AP153" s="12"/>
      <c r="AQ153" s="12"/>
      <c r="AR153" s="12"/>
      <c r="AS153" s="12"/>
      <c r="AT153" s="12"/>
      <c r="AU153" s="12"/>
    </row>
    <row r="154" spans="1:47" s="2" customFormat="1" ht="12" hidden="1" customHeight="1" x14ac:dyDescent="0.2">
      <c r="A154" s="182" t="str">
        <f>$A$28</f>
        <v>Sonntag Tag</v>
      </c>
      <c r="B154" s="183">
        <f>IF(WEEKDAY(B136)=1,B142,"")</f>
        <v>0</v>
      </c>
      <c r="C154" s="184" t="str">
        <f t="shared" ref="C154:AF154" si="60">IF(WEEKDAY(C136)=1,C142,"")</f>
        <v/>
      </c>
      <c r="D154" s="184" t="str">
        <f t="shared" si="60"/>
        <v/>
      </c>
      <c r="E154" s="184" t="str">
        <f t="shared" si="60"/>
        <v/>
      </c>
      <c r="F154" s="184" t="str">
        <f t="shared" si="60"/>
        <v/>
      </c>
      <c r="G154" s="184" t="str">
        <f t="shared" si="60"/>
        <v/>
      </c>
      <c r="H154" s="184" t="str">
        <f t="shared" si="60"/>
        <v/>
      </c>
      <c r="I154" s="184">
        <f t="shared" si="60"/>
        <v>0</v>
      </c>
      <c r="J154" s="184" t="str">
        <f t="shared" si="60"/>
        <v/>
      </c>
      <c r="K154" s="184" t="str">
        <f t="shared" si="60"/>
        <v/>
      </c>
      <c r="L154" s="184" t="str">
        <f t="shared" si="60"/>
        <v/>
      </c>
      <c r="M154" s="184" t="str">
        <f t="shared" si="60"/>
        <v/>
      </c>
      <c r="N154" s="184" t="str">
        <f t="shared" si="60"/>
        <v/>
      </c>
      <c r="O154" s="184" t="str">
        <f t="shared" si="60"/>
        <v/>
      </c>
      <c r="P154" s="184">
        <f t="shared" si="60"/>
        <v>0</v>
      </c>
      <c r="Q154" s="184" t="str">
        <f t="shared" si="60"/>
        <v/>
      </c>
      <c r="R154" s="184" t="str">
        <f t="shared" si="60"/>
        <v/>
      </c>
      <c r="S154" s="184" t="str">
        <f t="shared" si="60"/>
        <v/>
      </c>
      <c r="T154" s="184" t="str">
        <f t="shared" si="60"/>
        <v/>
      </c>
      <c r="U154" s="184" t="str">
        <f t="shared" si="60"/>
        <v/>
      </c>
      <c r="V154" s="184" t="str">
        <f t="shared" si="60"/>
        <v/>
      </c>
      <c r="W154" s="184">
        <f t="shared" si="60"/>
        <v>0</v>
      </c>
      <c r="X154" s="184" t="str">
        <f t="shared" si="60"/>
        <v/>
      </c>
      <c r="Y154" s="184" t="str">
        <f t="shared" si="60"/>
        <v/>
      </c>
      <c r="Z154" s="184" t="str">
        <f t="shared" si="60"/>
        <v/>
      </c>
      <c r="AA154" s="184" t="str">
        <f t="shared" si="60"/>
        <v/>
      </c>
      <c r="AB154" s="184" t="str">
        <f t="shared" si="60"/>
        <v/>
      </c>
      <c r="AC154" s="184" t="str">
        <f t="shared" si="60"/>
        <v/>
      </c>
      <c r="AD154" s="184">
        <f t="shared" si="60"/>
        <v>0</v>
      </c>
      <c r="AE154" s="184" t="str">
        <f t="shared" si="60"/>
        <v/>
      </c>
      <c r="AF154" s="184" t="str">
        <f t="shared" si="60"/>
        <v/>
      </c>
      <c r="AG154" s="86">
        <f t="shared" si="57"/>
        <v>0</v>
      </c>
      <c r="AH154" s="12" t="s">
        <v>405</v>
      </c>
      <c r="AP154" s="12"/>
      <c r="AQ154" s="12"/>
      <c r="AR154" s="12"/>
      <c r="AS154" s="12"/>
      <c r="AT154" s="12"/>
      <c r="AU154" s="12"/>
    </row>
    <row r="155" spans="1:47" s="2" customFormat="1" ht="12" hidden="1" customHeight="1" x14ac:dyDescent="0.2">
      <c r="A155" s="182" t="str">
        <f>$A$29</f>
        <v>Sonntag Nacht</v>
      </c>
      <c r="B155" s="183">
        <f>IF(WEEKDAY(B136)=1,SUM(B141+B143),"")</f>
        <v>0</v>
      </c>
      <c r="C155" s="184" t="str">
        <f t="shared" ref="C155:AF155" si="61">IF(WEEKDAY(C136)=1,SUM(C141+C143),"")</f>
        <v/>
      </c>
      <c r="D155" s="184" t="str">
        <f t="shared" si="61"/>
        <v/>
      </c>
      <c r="E155" s="184" t="str">
        <f t="shared" si="61"/>
        <v/>
      </c>
      <c r="F155" s="184" t="str">
        <f t="shared" si="61"/>
        <v/>
      </c>
      <c r="G155" s="184" t="str">
        <f t="shared" si="61"/>
        <v/>
      </c>
      <c r="H155" s="184" t="str">
        <f t="shared" si="61"/>
        <v/>
      </c>
      <c r="I155" s="184">
        <f t="shared" si="61"/>
        <v>0</v>
      </c>
      <c r="J155" s="184" t="str">
        <f t="shared" si="61"/>
        <v/>
      </c>
      <c r="K155" s="184" t="str">
        <f t="shared" si="61"/>
        <v/>
      </c>
      <c r="L155" s="184" t="str">
        <f t="shared" si="61"/>
        <v/>
      </c>
      <c r="M155" s="184" t="str">
        <f t="shared" si="61"/>
        <v/>
      </c>
      <c r="N155" s="184" t="str">
        <f t="shared" si="61"/>
        <v/>
      </c>
      <c r="O155" s="184" t="str">
        <f t="shared" si="61"/>
        <v/>
      </c>
      <c r="P155" s="184">
        <f t="shared" si="61"/>
        <v>0</v>
      </c>
      <c r="Q155" s="184" t="str">
        <f t="shared" si="61"/>
        <v/>
      </c>
      <c r="R155" s="184" t="str">
        <f t="shared" si="61"/>
        <v/>
      </c>
      <c r="S155" s="184" t="str">
        <f t="shared" si="61"/>
        <v/>
      </c>
      <c r="T155" s="184" t="str">
        <f t="shared" si="61"/>
        <v/>
      </c>
      <c r="U155" s="184" t="str">
        <f t="shared" si="61"/>
        <v/>
      </c>
      <c r="V155" s="184" t="str">
        <f t="shared" si="61"/>
        <v/>
      </c>
      <c r="W155" s="184">
        <f t="shared" si="61"/>
        <v>0</v>
      </c>
      <c r="X155" s="184" t="str">
        <f t="shared" si="61"/>
        <v/>
      </c>
      <c r="Y155" s="184" t="str">
        <f t="shared" si="61"/>
        <v/>
      </c>
      <c r="Z155" s="184" t="str">
        <f t="shared" si="61"/>
        <v/>
      </c>
      <c r="AA155" s="184" t="str">
        <f t="shared" si="61"/>
        <v/>
      </c>
      <c r="AB155" s="184" t="str">
        <f t="shared" si="61"/>
        <v/>
      </c>
      <c r="AC155" s="184" t="str">
        <f t="shared" si="61"/>
        <v/>
      </c>
      <c r="AD155" s="184">
        <f t="shared" si="61"/>
        <v>0</v>
      </c>
      <c r="AE155" s="184" t="str">
        <f t="shared" si="61"/>
        <v/>
      </c>
      <c r="AF155" s="184" t="str">
        <f t="shared" si="61"/>
        <v/>
      </c>
      <c r="AG155" s="86">
        <f t="shared" si="57"/>
        <v>0</v>
      </c>
      <c r="AH155" s="12" t="s">
        <v>406</v>
      </c>
      <c r="AP155" s="12"/>
      <c r="AQ155" s="12"/>
      <c r="AR155" s="12"/>
      <c r="AS155" s="12"/>
      <c r="AT155" s="12"/>
      <c r="AU155" s="12"/>
    </row>
    <row r="156" spans="1:47" s="2" customFormat="1" ht="12" hidden="1" customHeight="1" x14ac:dyDescent="0.2">
      <c r="A156" s="182" t="str">
        <f>$A$30</f>
        <v>ft-Tazuschlag</v>
      </c>
      <c r="B156" s="183" t="str">
        <f>IF(B144=Labels!$B$118,B142,"")</f>
        <v/>
      </c>
      <c r="C156" s="184" t="str">
        <f>IF(C144=Labels!$B$118,C142,"")</f>
        <v/>
      </c>
      <c r="D156" s="184" t="str">
        <f>IF(D144=Labels!$B$118,D142,"")</f>
        <v/>
      </c>
      <c r="E156" s="184" t="str">
        <f>IF(E144=Labels!$B$118,E142,"")</f>
        <v/>
      </c>
      <c r="F156" s="184" t="str">
        <f>IF(F144=Labels!$B$118,F142,"")</f>
        <v/>
      </c>
      <c r="G156" s="184" t="str">
        <f>IF(G144=Labels!$B$118,G142,"")</f>
        <v/>
      </c>
      <c r="H156" s="184" t="str">
        <f>IF(H144=Labels!$B$118,H142,"")</f>
        <v/>
      </c>
      <c r="I156" s="184" t="str">
        <f>IF(I144=Labels!$B$118,I142,"")</f>
        <v/>
      </c>
      <c r="J156" s="184" t="str">
        <f>IF(J144=Labels!$B$118,J142,"")</f>
        <v/>
      </c>
      <c r="K156" s="184" t="str">
        <f>IF(K144=Labels!$B$118,K142,"")</f>
        <v/>
      </c>
      <c r="L156" s="184" t="str">
        <f>IF(L144=Labels!$B$118,L142,"")</f>
        <v/>
      </c>
      <c r="M156" s="184" t="str">
        <f>IF(M144=Labels!$B$118,M142,"")</f>
        <v/>
      </c>
      <c r="N156" s="184" t="str">
        <f>IF(N144=Labels!$B$118,N142,"")</f>
        <v/>
      </c>
      <c r="O156" s="184" t="str">
        <f>IF(O144=Labels!$B$118,O142,"")</f>
        <v/>
      </c>
      <c r="P156" s="184" t="str">
        <f>IF(P144=Labels!$B$118,P142,"")</f>
        <v/>
      </c>
      <c r="Q156" s="184" t="str">
        <f>IF(Q144=Labels!$B$118,Q142,"")</f>
        <v/>
      </c>
      <c r="R156" s="184" t="str">
        <f>IF(R144=Labels!$B$118,R142,"")</f>
        <v/>
      </c>
      <c r="S156" s="184" t="str">
        <f>IF(S144=Labels!$B$118,S142,"")</f>
        <v/>
      </c>
      <c r="T156" s="184" t="str">
        <f>IF(T144=Labels!$B$118,T142,"")</f>
        <v/>
      </c>
      <c r="U156" s="184" t="str">
        <f>IF(U144=Labels!$B$118,U142,"")</f>
        <v/>
      </c>
      <c r="V156" s="184" t="str">
        <f>IF(V144=Labels!$B$118,V142,"")</f>
        <v/>
      </c>
      <c r="W156" s="184" t="str">
        <f>IF(W144=Labels!$B$118,W142,"")</f>
        <v/>
      </c>
      <c r="X156" s="184" t="str">
        <f>IF(X144=Labels!$B$118,X142,"")</f>
        <v/>
      </c>
      <c r="Y156" s="184" t="str">
        <f>IF(Y144=Labels!$B$118,Y142,"")</f>
        <v/>
      </c>
      <c r="Z156" s="184" t="str">
        <f>IF(Z144=Labels!$B$118,Z142,"")</f>
        <v/>
      </c>
      <c r="AA156" s="184" t="str">
        <f>IF(AA144=Labels!$B$118,AA142,"")</f>
        <v/>
      </c>
      <c r="AB156" s="184" t="str">
        <f>IF(AB144=Labels!$B$118,AB142,"")</f>
        <v/>
      </c>
      <c r="AC156" s="184" t="str">
        <f>IF(AC144=Labels!$B$118,AC142,"")</f>
        <v/>
      </c>
      <c r="AD156" s="184" t="str">
        <f>IF(AD144=Labels!$B$118,AD142,"")</f>
        <v/>
      </c>
      <c r="AE156" s="184" t="str">
        <f>IF(AE144=Labels!$B$118,AE142,"")</f>
        <v/>
      </c>
      <c r="AF156" s="184" t="str">
        <f>IF(AF144=Labels!$B$118,AF142,"")</f>
        <v/>
      </c>
      <c r="AG156" s="86">
        <f t="shared" si="57"/>
        <v>0</v>
      </c>
      <c r="AH156" s="12" t="s">
        <v>407</v>
      </c>
      <c r="AP156" s="12"/>
      <c r="AQ156" s="12"/>
      <c r="AR156" s="12"/>
      <c r="AS156" s="12"/>
      <c r="AT156" s="12"/>
      <c r="AU156" s="12"/>
    </row>
    <row r="157" spans="1:47" s="2" customFormat="1" ht="12" hidden="1" customHeight="1" x14ac:dyDescent="0.2">
      <c r="A157" s="182" t="str">
        <f>$A$31</f>
        <v>ft-Nazuschlag</v>
      </c>
      <c r="B157" s="183" t="str">
        <f>IF(B144=Labels!$B$118,SUM(B141,B143),"")</f>
        <v/>
      </c>
      <c r="C157" s="184" t="str">
        <f>IF(C144=Labels!$B$118,SUM(C141,C143),"")</f>
        <v/>
      </c>
      <c r="D157" s="184" t="str">
        <f>IF(D144=Labels!$B$118,SUM(D141,D143),"")</f>
        <v/>
      </c>
      <c r="E157" s="184" t="str">
        <f>IF(E144=Labels!$B$118,SUM(E141,E143),"")</f>
        <v/>
      </c>
      <c r="F157" s="184" t="str">
        <f>IF(F144=Labels!$B$118,SUM(F141,F143),"")</f>
        <v/>
      </c>
      <c r="G157" s="184" t="str">
        <f>IF(G144=Labels!$B$118,SUM(G141,G143),"")</f>
        <v/>
      </c>
      <c r="H157" s="184" t="str">
        <f>IF(H144=Labels!$B$118,SUM(H141,H143),"")</f>
        <v/>
      </c>
      <c r="I157" s="184" t="str">
        <f>IF(I144=Labels!$B$118,SUM(I141,I143),"")</f>
        <v/>
      </c>
      <c r="J157" s="184" t="str">
        <f>IF(J144=Labels!$B$118,SUM(J141,J143),"")</f>
        <v/>
      </c>
      <c r="K157" s="184" t="str">
        <f>IF(K144=Labels!$B$118,SUM(K141,K143),"")</f>
        <v/>
      </c>
      <c r="L157" s="184" t="str">
        <f>IF(L144=Labels!$B$118,SUM(L141,L143),"")</f>
        <v/>
      </c>
      <c r="M157" s="184" t="str">
        <f>IF(M144=Labels!$B$118,SUM(M141,M143),"")</f>
        <v/>
      </c>
      <c r="N157" s="184" t="str">
        <f>IF(N144=Labels!$B$118,SUM(N141,N143),"")</f>
        <v/>
      </c>
      <c r="O157" s="184" t="str">
        <f>IF(O144=Labels!$B$118,SUM(O141,O143),"")</f>
        <v/>
      </c>
      <c r="P157" s="184" t="str">
        <f>IF(P144=Labels!$B$118,SUM(P141,P143),"")</f>
        <v/>
      </c>
      <c r="Q157" s="184" t="str">
        <f>IF(Q144=Labels!$B$118,SUM(Q141,Q143),"")</f>
        <v/>
      </c>
      <c r="R157" s="184" t="str">
        <f>IF(R144=Labels!$B$118,SUM(R141,R143),"")</f>
        <v/>
      </c>
      <c r="S157" s="184" t="str">
        <f>IF(S144=Labels!$B$118,SUM(S141,S143),"")</f>
        <v/>
      </c>
      <c r="T157" s="184" t="str">
        <f>IF(T144=Labels!$B$118,SUM(T141,T143),"")</f>
        <v/>
      </c>
      <c r="U157" s="184" t="str">
        <f>IF(U144=Labels!$B$118,SUM(U141,U143),"")</f>
        <v/>
      </c>
      <c r="V157" s="184" t="str">
        <f>IF(V144=Labels!$B$118,SUM(V141,V143),"")</f>
        <v/>
      </c>
      <c r="W157" s="184" t="str">
        <f>IF(W144=Labels!$B$118,SUM(W141,W143),"")</f>
        <v/>
      </c>
      <c r="X157" s="184" t="str">
        <f>IF(X144=Labels!$B$118,SUM(X141,X143),"")</f>
        <v/>
      </c>
      <c r="Y157" s="184" t="str">
        <f>IF(Y144=Labels!$B$118,SUM(Y141,Y143),"")</f>
        <v/>
      </c>
      <c r="Z157" s="184" t="str">
        <f>IF(Z144=Labels!$B$118,SUM(Z141,Z143),"")</f>
        <v/>
      </c>
      <c r="AA157" s="184" t="str">
        <f>IF(AA144=Labels!$B$118,SUM(AA141,AA143),"")</f>
        <v/>
      </c>
      <c r="AB157" s="184" t="str">
        <f>IF(AB144=Labels!$B$118,SUM(AB141,AB143),"")</f>
        <v/>
      </c>
      <c r="AC157" s="184" t="str">
        <f>IF(AC144=Labels!$B$118,SUM(AC141,AC143),"")</f>
        <v/>
      </c>
      <c r="AD157" s="184" t="str">
        <f>IF(AD144=Labels!$B$118,SUM(AD141,AD143),"")</f>
        <v/>
      </c>
      <c r="AE157" s="184" t="str">
        <f>IF(AE144=Labels!$B$118,SUM(AE141,AE143),"")</f>
        <v/>
      </c>
      <c r="AF157" s="184" t="str">
        <f>IF(AF144=Labels!$B$118,SUM(AF141,AF143),"")</f>
        <v/>
      </c>
      <c r="AG157" s="86">
        <f t="shared" si="57"/>
        <v>0</v>
      </c>
      <c r="AH157" s="12" t="s">
        <v>408</v>
      </c>
      <c r="AI157" s="39"/>
      <c r="AJ157" s="39"/>
      <c r="AM157" s="39"/>
      <c r="AN157" s="39"/>
      <c r="AO157" s="39"/>
      <c r="AP157" s="39"/>
      <c r="AQ157" s="39"/>
      <c r="AR157" s="39"/>
      <c r="AS157" s="46"/>
      <c r="AT157" s="12"/>
      <c r="AU157" s="12"/>
    </row>
    <row r="158" spans="1:47" s="2" customFormat="1" ht="12" hidden="1" customHeight="1" x14ac:dyDescent="0.2">
      <c r="A158" s="182" t="str">
        <f>$A$32</f>
        <v>Zuschlag  blind (Wochentotal)</v>
      </c>
      <c r="B158" s="296" t="str">
        <f>IF(OR(ISTEXT(B150),B150="",B150&lt;$B$7),"",ROUND(((B150-$B$7)*25%)/25,4)*25)</f>
        <v/>
      </c>
      <c r="C158" s="297" t="str">
        <f t="shared" ref="C158:AF158" si="62">IF(OR(ISTEXT(C150),C150="",C150&lt;$B$7),"",ROUND(((C150-$B$7)*25%)/25,4)*25)</f>
        <v/>
      </c>
      <c r="D158" s="297" t="str">
        <f t="shared" si="62"/>
        <v/>
      </c>
      <c r="E158" s="297" t="str">
        <f t="shared" si="62"/>
        <v/>
      </c>
      <c r="F158" s="297" t="str">
        <f t="shared" si="62"/>
        <v/>
      </c>
      <c r="G158" s="297" t="str">
        <f t="shared" si="62"/>
        <v/>
      </c>
      <c r="H158" s="297" t="str">
        <f t="shared" si="62"/>
        <v/>
      </c>
      <c r="I158" s="297" t="str">
        <f t="shared" si="62"/>
        <v/>
      </c>
      <c r="J158" s="297" t="str">
        <f t="shared" si="62"/>
        <v/>
      </c>
      <c r="K158" s="297" t="str">
        <f t="shared" si="62"/>
        <v/>
      </c>
      <c r="L158" s="297" t="str">
        <f t="shared" si="62"/>
        <v/>
      </c>
      <c r="M158" s="297" t="str">
        <f t="shared" si="62"/>
        <v/>
      </c>
      <c r="N158" s="297" t="str">
        <f t="shared" si="62"/>
        <v/>
      </c>
      <c r="O158" s="297" t="str">
        <f t="shared" si="62"/>
        <v/>
      </c>
      <c r="P158" s="297" t="str">
        <f t="shared" si="62"/>
        <v/>
      </c>
      <c r="Q158" s="297" t="str">
        <f t="shared" si="62"/>
        <v/>
      </c>
      <c r="R158" s="297" t="str">
        <f t="shared" si="62"/>
        <v/>
      </c>
      <c r="S158" s="297" t="str">
        <f t="shared" si="62"/>
        <v/>
      </c>
      <c r="T158" s="297" t="str">
        <f t="shared" si="62"/>
        <v/>
      </c>
      <c r="U158" s="297" t="str">
        <f t="shared" si="62"/>
        <v/>
      </c>
      <c r="V158" s="297" t="str">
        <f t="shared" si="62"/>
        <v/>
      </c>
      <c r="W158" s="297" t="str">
        <f t="shared" si="62"/>
        <v/>
      </c>
      <c r="X158" s="297" t="str">
        <f t="shared" si="62"/>
        <v/>
      </c>
      <c r="Y158" s="297" t="str">
        <f t="shared" si="62"/>
        <v/>
      </c>
      <c r="Z158" s="297" t="str">
        <f t="shared" si="62"/>
        <v/>
      </c>
      <c r="AA158" s="297" t="str">
        <f t="shared" si="62"/>
        <v/>
      </c>
      <c r="AB158" s="297" t="str">
        <f t="shared" si="62"/>
        <v/>
      </c>
      <c r="AC158" s="297" t="str">
        <f t="shared" si="62"/>
        <v/>
      </c>
      <c r="AD158" s="297" t="str">
        <f t="shared" si="62"/>
        <v/>
      </c>
      <c r="AE158" s="297" t="str">
        <f t="shared" si="62"/>
        <v/>
      </c>
      <c r="AF158" s="298" t="str">
        <f t="shared" si="62"/>
        <v/>
      </c>
      <c r="AG158" s="86">
        <f>AG142</f>
        <v>0</v>
      </c>
      <c r="AH158" s="12" t="s">
        <v>409</v>
      </c>
      <c r="AI158" s="48"/>
      <c r="AJ158" s="48"/>
      <c r="AM158" s="48"/>
      <c r="AN158" s="48"/>
      <c r="AO158" s="39"/>
      <c r="AP158" s="39"/>
      <c r="AQ158" s="39"/>
      <c r="AR158" s="39"/>
      <c r="AS158" s="46"/>
      <c r="AT158" s="12"/>
      <c r="AU158" s="12"/>
    </row>
    <row r="159" spans="1:47" ht="12" customHeight="1" x14ac:dyDescent="0.25">
      <c r="A159" s="186"/>
      <c r="B159" s="187" t="str">
        <f>$B$33</f>
        <v>1)   25% Zeitzuschlag für Überschreitung Wochentotal</v>
      </c>
      <c r="C159" s="187"/>
      <c r="D159" s="187"/>
      <c r="E159" s="187"/>
      <c r="F159" s="187"/>
      <c r="G159" s="187"/>
      <c r="H159" s="187"/>
      <c r="I159" s="187"/>
      <c r="J159" s="187"/>
      <c r="K159" s="58"/>
      <c r="L159" s="188" t="str">
        <f>$L$33</f>
        <v>2) 100% Zeitzuschlag für Nachtarbeit</v>
      </c>
      <c r="M159" s="187"/>
      <c r="N159" s="187"/>
      <c r="O159" s="187"/>
      <c r="P159" s="187"/>
      <c r="Q159" s="58"/>
      <c r="R159" s="187"/>
      <c r="S159" s="58"/>
      <c r="T159" s="187" t="str">
        <f>$T$33</f>
        <v>Eingabe der ausbezahlten Stunden Vorjahressaldo</v>
      </c>
      <c r="U159" s="58"/>
      <c r="V159" s="58"/>
      <c r="W159" s="189"/>
      <c r="X159" s="189"/>
      <c r="Y159" s="189"/>
      <c r="Z159" s="189"/>
      <c r="AA159" s="189"/>
      <c r="AB159" s="189"/>
      <c r="AC159" s="189"/>
      <c r="AD159" s="189"/>
      <c r="AE159" s="489"/>
      <c r="AF159" s="490"/>
      <c r="AG159" s="86">
        <f>SUM(AG141+AG143)</f>
        <v>0</v>
      </c>
      <c r="AH159" s="12" t="s">
        <v>410</v>
      </c>
      <c r="AO159" s="48"/>
      <c r="AP159" s="48"/>
      <c r="AQ159" s="48"/>
      <c r="AR159" s="48"/>
      <c r="AS159" s="46"/>
    </row>
    <row r="160" spans="1:47" ht="12" customHeight="1" x14ac:dyDescent="0.25">
      <c r="A160" s="190"/>
      <c r="B160" s="202" t="str">
        <f>$B$34</f>
        <v>3) 100% Zeitzuschlag für Sonn- und Feiertagsarbeit</v>
      </c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58"/>
      <c r="P160" s="58"/>
      <c r="Q160" s="202"/>
      <c r="R160" s="202"/>
      <c r="S160" s="203"/>
      <c r="T160" s="202" t="str">
        <f>$T$34</f>
        <v>Eingabe der ausbezahlten Stunden laufendes Jahr (Überstunden)</v>
      </c>
      <c r="U160" s="58"/>
      <c r="V160" s="58"/>
      <c r="W160" s="202"/>
      <c r="X160" s="202"/>
      <c r="Y160" s="202"/>
      <c r="Z160" s="202"/>
      <c r="AA160" s="145"/>
      <c r="AB160" s="145"/>
      <c r="AC160" s="145"/>
      <c r="AD160" s="145"/>
      <c r="AE160" s="491"/>
      <c r="AF160" s="492"/>
      <c r="AG160" s="86">
        <f>SUM(AG141:AG143)</f>
        <v>0</v>
      </c>
      <c r="AH160" s="12" t="s">
        <v>411</v>
      </c>
      <c r="AI160" s="48"/>
      <c r="AJ160" s="48"/>
      <c r="AM160" s="48"/>
      <c r="AN160" s="48"/>
      <c r="AO160" s="48"/>
      <c r="AP160" s="48"/>
      <c r="AQ160" s="48"/>
      <c r="AR160" s="48"/>
      <c r="AS160" s="46"/>
    </row>
    <row r="161" spans="1:45" ht="12" customHeight="1" x14ac:dyDescent="0.25">
      <c r="A161" s="192" t="str">
        <f>$A$35</f>
        <v>Bemerkungen</v>
      </c>
      <c r="B161" s="493"/>
      <c r="C161" s="494"/>
      <c r="D161" s="494"/>
      <c r="E161" s="494"/>
      <c r="F161" s="494"/>
      <c r="G161" s="494"/>
      <c r="H161" s="494"/>
      <c r="I161" s="494"/>
      <c r="J161" s="494"/>
      <c r="K161" s="494"/>
      <c r="L161" s="494"/>
      <c r="M161" s="494"/>
      <c r="N161" s="494"/>
      <c r="O161" s="494"/>
      <c r="P161" s="494"/>
      <c r="Q161" s="494"/>
      <c r="R161" s="494"/>
      <c r="S161" s="494"/>
      <c r="T161" s="494"/>
      <c r="U161" s="494"/>
      <c r="V161" s="494"/>
      <c r="W161" s="494"/>
      <c r="X161" s="494"/>
      <c r="Y161" s="494"/>
      <c r="Z161" s="494"/>
      <c r="AA161" s="494"/>
      <c r="AB161" s="494"/>
      <c r="AC161" s="494"/>
      <c r="AD161" s="494"/>
      <c r="AE161" s="494"/>
      <c r="AF161" s="495"/>
      <c r="AG161" s="86">
        <f>SUM(AG139+AG145)</f>
        <v>0</v>
      </c>
      <c r="AH161" s="12" t="s">
        <v>412</v>
      </c>
      <c r="AI161" s="39"/>
      <c r="AJ161" s="39"/>
      <c r="AM161" s="39"/>
      <c r="AN161" s="39"/>
      <c r="AO161" s="39"/>
      <c r="AP161" s="39"/>
      <c r="AQ161" s="39"/>
      <c r="AR161" s="39"/>
      <c r="AS161" s="46"/>
    </row>
    <row r="162" spans="1:45" ht="12" customHeight="1" x14ac:dyDescent="0.25">
      <c r="A162" s="193"/>
      <c r="B162" s="496"/>
      <c r="C162" s="497"/>
      <c r="D162" s="497"/>
      <c r="E162" s="497"/>
      <c r="F162" s="497"/>
      <c r="G162" s="497"/>
      <c r="H162" s="497"/>
      <c r="I162" s="497"/>
      <c r="J162" s="497"/>
      <c r="K162" s="497"/>
      <c r="L162" s="497"/>
      <c r="M162" s="497"/>
      <c r="N162" s="497"/>
      <c r="O162" s="497"/>
      <c r="P162" s="497"/>
      <c r="Q162" s="497"/>
      <c r="R162" s="497"/>
      <c r="S162" s="497"/>
      <c r="T162" s="497"/>
      <c r="U162" s="497"/>
      <c r="V162" s="497"/>
      <c r="W162" s="497"/>
      <c r="X162" s="497"/>
      <c r="Y162" s="497"/>
      <c r="Z162" s="497"/>
      <c r="AA162" s="497"/>
      <c r="AB162" s="497"/>
      <c r="AC162" s="497"/>
      <c r="AD162" s="497"/>
      <c r="AE162" s="497"/>
      <c r="AF162" s="498"/>
      <c r="AG162" s="86">
        <f>SUM(AG139:AG153)</f>
        <v>0</v>
      </c>
      <c r="AH162" s="12" t="s">
        <v>413</v>
      </c>
      <c r="AI162" s="39"/>
      <c r="AJ162" s="39"/>
      <c r="AM162" s="39"/>
      <c r="AN162" s="39"/>
      <c r="AO162" s="39"/>
      <c r="AP162" s="39"/>
      <c r="AQ162" s="39"/>
      <c r="AR162" s="39"/>
      <c r="AS162" s="46"/>
    </row>
    <row r="163" spans="1:45" ht="12" customHeight="1" x14ac:dyDescent="0.25">
      <c r="A163" s="193"/>
      <c r="B163" s="541"/>
      <c r="C163" s="542"/>
      <c r="D163" s="542"/>
      <c r="E163" s="542"/>
      <c r="F163" s="542"/>
      <c r="G163" s="542"/>
      <c r="H163" s="542"/>
      <c r="I163" s="542"/>
      <c r="J163" s="542"/>
      <c r="K163" s="542"/>
      <c r="L163" s="542"/>
      <c r="M163" s="542"/>
      <c r="N163" s="542"/>
      <c r="O163" s="542"/>
      <c r="P163" s="542"/>
      <c r="Q163" s="542"/>
      <c r="R163" s="542"/>
      <c r="S163" s="542"/>
      <c r="T163" s="542"/>
      <c r="U163" s="542"/>
      <c r="V163" s="542"/>
      <c r="W163" s="542"/>
      <c r="X163" s="542"/>
      <c r="Y163" s="542"/>
      <c r="Z163" s="542"/>
      <c r="AA163" s="542"/>
      <c r="AB163" s="542"/>
      <c r="AC163" s="542"/>
      <c r="AD163" s="542"/>
      <c r="AE163" s="542"/>
      <c r="AF163" s="543"/>
      <c r="AG163" s="86">
        <f>AG138</f>
        <v>176</v>
      </c>
      <c r="AH163" s="62"/>
      <c r="AI163" s="39"/>
      <c r="AJ163" s="39"/>
      <c r="AM163" s="39"/>
      <c r="AN163" s="39"/>
      <c r="AO163" s="39"/>
      <c r="AP163" s="39"/>
      <c r="AQ163" s="39"/>
      <c r="AR163" s="39"/>
      <c r="AS163" s="46"/>
    </row>
    <row r="164" spans="1:45" ht="12" customHeight="1" x14ac:dyDescent="0.2">
      <c r="A164" s="232"/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  <c r="AA164" s="138"/>
      <c r="AB164" s="138"/>
      <c r="AC164" s="138"/>
      <c r="AD164" s="138"/>
      <c r="AE164" s="138"/>
      <c r="AF164" s="229"/>
      <c r="AG164" s="160">
        <f>SUM(AG162-AG138)</f>
        <v>-176</v>
      </c>
      <c r="AH164" s="62"/>
      <c r="AI164" s="39"/>
      <c r="AJ164" s="39"/>
      <c r="AM164" s="39"/>
      <c r="AN164" s="39"/>
      <c r="AO164" s="39"/>
      <c r="AP164" s="39"/>
      <c r="AQ164" s="39"/>
      <c r="AR164" s="39"/>
      <c r="AS164" s="46"/>
    </row>
    <row r="165" spans="1:45" ht="15" customHeight="1" x14ac:dyDescent="0.2">
      <c r="A165" s="709" t="str">
        <f>$A$39</f>
        <v>Zusammenstellung</v>
      </c>
      <c r="B165" s="545"/>
      <c r="C165" s="545"/>
      <c r="D165" s="545"/>
      <c r="E165" s="545"/>
      <c r="F165" s="546"/>
      <c r="G165" s="710" t="str">
        <f>$G$39</f>
        <v>Jan</v>
      </c>
      <c r="H165" s="710"/>
      <c r="I165" s="531" t="str">
        <f>$I$39</f>
        <v>Feb</v>
      </c>
      <c r="J165" s="531"/>
      <c r="K165" s="548" t="str">
        <f>$K$39</f>
        <v>Mrz</v>
      </c>
      <c r="L165" s="548"/>
      <c r="M165" s="531" t="str">
        <f>$M$39</f>
        <v>Apr</v>
      </c>
      <c r="N165" s="531"/>
      <c r="O165" s="531" t="str">
        <f>$O$39</f>
        <v>Mai</v>
      </c>
      <c r="P165" s="531"/>
      <c r="Q165" s="531" t="str">
        <f>$Q$39</f>
        <v>Jun</v>
      </c>
      <c r="R165" s="531"/>
      <c r="S165" s="531" t="str">
        <f>$S$39</f>
        <v>Jul</v>
      </c>
      <c r="T165" s="531"/>
      <c r="U165" s="531" t="str">
        <f>$U$39</f>
        <v>Aug</v>
      </c>
      <c r="V165" s="531"/>
      <c r="W165" s="531" t="str">
        <f>$W$39</f>
        <v>Sep</v>
      </c>
      <c r="X165" s="531"/>
      <c r="Y165" s="531" t="str">
        <f>$Y$39</f>
        <v>Okt</v>
      </c>
      <c r="Z165" s="531"/>
      <c r="AA165" s="531" t="str">
        <f>$AA$39</f>
        <v>Nov</v>
      </c>
      <c r="AB165" s="531"/>
      <c r="AC165" s="531" t="str">
        <f>$AC$39</f>
        <v>Dez</v>
      </c>
      <c r="AD165" s="531"/>
      <c r="AE165" s="532" t="str">
        <f>$AE$39</f>
        <v>Jahr</v>
      </c>
      <c r="AF165" s="533"/>
      <c r="AG165" s="137"/>
      <c r="AH165" s="62"/>
      <c r="AI165" s="39"/>
      <c r="AJ165" s="39"/>
      <c r="AM165" s="39"/>
      <c r="AN165" s="39"/>
      <c r="AO165" s="39"/>
      <c r="AP165" s="39"/>
      <c r="AQ165" s="39"/>
      <c r="AR165" s="39"/>
      <c r="AS165" s="46"/>
    </row>
    <row r="166" spans="1:45" ht="12" customHeight="1" x14ac:dyDescent="0.2">
      <c r="A166" s="534" t="str">
        <f>$A$40</f>
        <v>Anstellung %</v>
      </c>
      <c r="B166" s="535"/>
      <c r="C166" s="535"/>
      <c r="D166" s="535"/>
      <c r="E166" s="535"/>
      <c r="F166" s="536"/>
      <c r="G166" s="706">
        <f>IF($B$4=0,0,$B$4)</f>
        <v>100</v>
      </c>
      <c r="H166" s="707"/>
      <c r="I166" s="539">
        <f>IF($B$70=0,0,$B$70)</f>
        <v>100</v>
      </c>
      <c r="J166" s="540"/>
      <c r="K166" s="708">
        <f>IF($B$133=0,0,$B$133)</f>
        <v>100</v>
      </c>
      <c r="L166" s="538"/>
      <c r="M166" s="539">
        <f>IF($B$196=0,0,$B$196)</f>
        <v>100</v>
      </c>
      <c r="N166" s="540"/>
      <c r="O166" s="539">
        <f>IF($B$259=0,0,$B$259)</f>
        <v>100</v>
      </c>
      <c r="P166" s="540"/>
      <c r="Q166" s="539">
        <f>IF($B$322=0,0,$B$322)</f>
        <v>100</v>
      </c>
      <c r="R166" s="540"/>
      <c r="S166" s="539">
        <f>IF($B$385=0,0,$B$385)</f>
        <v>100</v>
      </c>
      <c r="T166" s="540"/>
      <c r="U166" s="539">
        <f>IF($B$448=0,0,$B$448)</f>
        <v>100</v>
      </c>
      <c r="V166" s="540"/>
      <c r="W166" s="539">
        <f>IF($B$511=0,0,$B$511)</f>
        <v>100</v>
      </c>
      <c r="X166" s="540"/>
      <c r="Y166" s="539">
        <f>IF($B$574=0,0,$B$574)</f>
        <v>100</v>
      </c>
      <c r="Z166" s="540"/>
      <c r="AA166" s="539">
        <f>IF($B$637=0,0,$B$637)</f>
        <v>100</v>
      </c>
      <c r="AB166" s="540"/>
      <c r="AC166" s="539">
        <f>IF($B$700=0,0,$B$700)</f>
        <v>100</v>
      </c>
      <c r="AD166" s="540"/>
      <c r="AE166" s="559"/>
      <c r="AF166" s="560"/>
      <c r="AG166" s="137"/>
      <c r="AH166" s="62"/>
      <c r="AI166" s="39"/>
      <c r="AJ166" s="39"/>
      <c r="AM166" s="39"/>
      <c r="AN166" s="39"/>
      <c r="AO166" s="39"/>
      <c r="AP166" s="39"/>
      <c r="AQ166" s="39"/>
      <c r="AR166" s="39"/>
      <c r="AS166" s="46"/>
    </row>
    <row r="167" spans="1:45" ht="12" customHeight="1" x14ac:dyDescent="0.2">
      <c r="A167" s="561" t="str">
        <f>$A$41</f>
        <v>Sollstunden gemäss GAV</v>
      </c>
      <c r="B167" s="562"/>
      <c r="C167" s="562"/>
      <c r="D167" s="562"/>
      <c r="E167" s="562"/>
      <c r="F167" s="563"/>
      <c r="G167" s="714">
        <f>IF($AG$37=0,0,$AG$37)</f>
        <v>184</v>
      </c>
      <c r="H167" s="715"/>
      <c r="I167" s="557">
        <f>IF($AG$100=0,0,$AG$100)</f>
        <v>160</v>
      </c>
      <c r="J167" s="558"/>
      <c r="K167" s="716">
        <f>IF($AG$138=0,0,$AG$138)</f>
        <v>176</v>
      </c>
      <c r="L167" s="565"/>
      <c r="M167" s="557">
        <f>IF($AG$226=0,0,$AG$226)</f>
        <v>176</v>
      </c>
      <c r="N167" s="558"/>
      <c r="O167" s="557">
        <f>IF($AG$289=0,0,$AG$289)</f>
        <v>168</v>
      </c>
      <c r="P167" s="558"/>
      <c r="Q167" s="557">
        <f>IF($AG$352=0,0,$AG$352)</f>
        <v>176</v>
      </c>
      <c r="R167" s="558"/>
      <c r="S167" s="557">
        <f>IF($AG$415=0,0,$AG$415)</f>
        <v>184</v>
      </c>
      <c r="T167" s="558"/>
      <c r="U167" s="557">
        <f>IF($AG$478=0,0,$AG$478)</f>
        <v>168</v>
      </c>
      <c r="V167" s="558"/>
      <c r="W167" s="557">
        <f>IF($AG$541=0,0,$AG$541)</f>
        <v>176</v>
      </c>
      <c r="X167" s="558"/>
      <c r="Y167" s="557">
        <f>IF($AG$604=0,0,$AG$604)</f>
        <v>176</v>
      </c>
      <c r="Z167" s="558"/>
      <c r="AA167" s="557">
        <f>IF($AG$667=0,0,$AG$667)</f>
        <v>168</v>
      </c>
      <c r="AB167" s="558"/>
      <c r="AC167" s="557">
        <f>IF($AG$730=0,0,$AG$730)</f>
        <v>184</v>
      </c>
      <c r="AD167" s="558"/>
      <c r="AE167" s="549">
        <f>SUM(G167:AD167)</f>
        <v>2096</v>
      </c>
      <c r="AF167" s="550"/>
      <c r="AG167" s="137"/>
      <c r="AH167" s="62"/>
      <c r="AI167" s="39"/>
      <c r="AJ167" s="39"/>
      <c r="AM167" s="39"/>
      <c r="AN167" s="39"/>
      <c r="AO167" s="39"/>
      <c r="AP167" s="39"/>
      <c r="AQ167" s="39"/>
      <c r="AR167" s="39"/>
      <c r="AS167" s="46"/>
    </row>
    <row r="168" spans="1:45" ht="12" customHeight="1" x14ac:dyDescent="0.2">
      <c r="A168" s="163" t="str">
        <f>$A$42</f>
        <v>Produktive Stunden</v>
      </c>
      <c r="B168" s="551" t="str">
        <f>$B$42</f>
        <v>06.00 - 20.00 Uhr</v>
      </c>
      <c r="C168" s="551"/>
      <c r="D168" s="551"/>
      <c r="E168" s="551"/>
      <c r="F168" s="552"/>
      <c r="G168" s="711">
        <f>IF($AG$32=0,0,$AG$32)</f>
        <v>0</v>
      </c>
      <c r="H168" s="712"/>
      <c r="I168" s="555">
        <f>IF($AG$95=0,0,$AG$95)</f>
        <v>0</v>
      </c>
      <c r="J168" s="556"/>
      <c r="K168" s="713">
        <f>IF($AG$158=0,0,$AG$158)</f>
        <v>0</v>
      </c>
      <c r="L168" s="554"/>
      <c r="M168" s="555">
        <f>IF($AG$221=0,0,$AG$221)</f>
        <v>0</v>
      </c>
      <c r="N168" s="556"/>
      <c r="O168" s="555">
        <f>IF($AG$284=0,0,$AG$284)</f>
        <v>0</v>
      </c>
      <c r="P168" s="556"/>
      <c r="Q168" s="555">
        <f>IF($AG$347=0,0,$AG$347)</f>
        <v>0</v>
      </c>
      <c r="R168" s="556"/>
      <c r="S168" s="555">
        <f>IF($AG$410=0,0,$AG$410)</f>
        <v>0</v>
      </c>
      <c r="T168" s="556"/>
      <c r="U168" s="555">
        <f>IF($AG$473=0,0,$AG$473)</f>
        <v>0</v>
      </c>
      <c r="V168" s="556"/>
      <c r="W168" s="555">
        <f>IF($AG$536=0,0,$AG$536)</f>
        <v>0</v>
      </c>
      <c r="X168" s="556"/>
      <c r="Y168" s="555">
        <f>IF($AG$599=0,0,$AG$599)</f>
        <v>0</v>
      </c>
      <c r="Z168" s="556"/>
      <c r="AA168" s="555">
        <f>IF($AG$662=0,0,$AG$662)</f>
        <v>0</v>
      </c>
      <c r="AB168" s="556"/>
      <c r="AC168" s="555">
        <f>IF($AG$725=0,0,$AG$725)</f>
        <v>0</v>
      </c>
      <c r="AD168" s="556"/>
      <c r="AE168" s="570">
        <f>SUM(G168:AD168)</f>
        <v>0</v>
      </c>
      <c r="AF168" s="571"/>
      <c r="AG168" s="137"/>
      <c r="AH168" s="62"/>
      <c r="AI168" s="39"/>
      <c r="AJ168" s="39"/>
      <c r="AM168" s="39"/>
      <c r="AN168" s="39"/>
      <c r="AO168" s="39"/>
      <c r="AP168" s="39"/>
      <c r="AQ168" s="39"/>
      <c r="AR168" s="39"/>
      <c r="AS168" s="46"/>
    </row>
    <row r="169" spans="1:45" ht="12" customHeight="1" x14ac:dyDescent="0.2">
      <c r="A169" s="164"/>
      <c r="B169" s="572" t="str">
        <f>$B$43</f>
        <v>Nacht-, Sonn-, Feiertagsarbeit</v>
      </c>
      <c r="C169" s="572"/>
      <c r="D169" s="572"/>
      <c r="E169" s="572"/>
      <c r="F169" s="573"/>
      <c r="G169" s="717">
        <f>IF($AG$33=0,0,$AG$33)</f>
        <v>0</v>
      </c>
      <c r="H169" s="718"/>
      <c r="I169" s="566">
        <f>IF($AG$96=0,0,$AG$96)</f>
        <v>0</v>
      </c>
      <c r="J169" s="567"/>
      <c r="K169" s="719">
        <f>IF($AG$159=0,0,$AG$159)</f>
        <v>0</v>
      </c>
      <c r="L169" s="575"/>
      <c r="M169" s="566">
        <f>IF($AG$222=0,0,$AG$222)</f>
        <v>0</v>
      </c>
      <c r="N169" s="567"/>
      <c r="O169" s="566">
        <f>IF($AG$285=0,0,$AG$285)</f>
        <v>0</v>
      </c>
      <c r="P169" s="567"/>
      <c r="Q169" s="566">
        <f>IF($AG$348=0,0,$AG$348)</f>
        <v>0</v>
      </c>
      <c r="R169" s="567"/>
      <c r="S169" s="566">
        <f>IF($AG$411=0,0,$AG$411)</f>
        <v>0</v>
      </c>
      <c r="T169" s="567"/>
      <c r="U169" s="566">
        <f>IF($AG$474=0,0,$AG$474)</f>
        <v>0</v>
      </c>
      <c r="V169" s="567"/>
      <c r="W169" s="566">
        <f>IF($AG$537=0,0,$AG$537)</f>
        <v>0</v>
      </c>
      <c r="X169" s="567"/>
      <c r="Y169" s="566">
        <f>IF($AG$600=0,0,$AG$600)</f>
        <v>0</v>
      </c>
      <c r="Z169" s="567"/>
      <c r="AA169" s="566">
        <f>IF($AG$663=0,0,$AG$663)</f>
        <v>0</v>
      </c>
      <c r="AB169" s="567"/>
      <c r="AC169" s="566">
        <f>IF($AG$726=0,0,$AG$726)</f>
        <v>0</v>
      </c>
      <c r="AD169" s="567"/>
      <c r="AE169" s="568">
        <f>SUM(G169:AD169)</f>
        <v>0</v>
      </c>
      <c r="AF169" s="569"/>
      <c r="AG169" s="137"/>
      <c r="AH169" s="62"/>
      <c r="AI169" s="39"/>
      <c r="AJ169" s="39"/>
      <c r="AM169" s="39"/>
      <c r="AN169" s="39"/>
      <c r="AO169" s="39"/>
      <c r="AP169" s="39"/>
      <c r="AQ169" s="39"/>
      <c r="AR169" s="39"/>
      <c r="AS169" s="46"/>
    </row>
    <row r="170" spans="1:45" ht="12" customHeight="1" x14ac:dyDescent="0.2">
      <c r="A170" s="163" t="str">
        <f>$A$44</f>
        <v>Zeitzuschläge</v>
      </c>
      <c r="B170" s="551" t="str">
        <f>$B$44</f>
        <v>aus Wochentotal</v>
      </c>
      <c r="C170" s="551"/>
      <c r="D170" s="551"/>
      <c r="E170" s="551"/>
      <c r="F170" s="552"/>
      <c r="G170" s="711">
        <f>IF($AG$25=0,0,$AG$25)</f>
        <v>0</v>
      </c>
      <c r="H170" s="712"/>
      <c r="I170" s="555">
        <f>IF($AG$88=0,0,$AG$88)</f>
        <v>0</v>
      </c>
      <c r="J170" s="556"/>
      <c r="K170" s="713">
        <f>IF($AG$151=0,0,$AG$151)</f>
        <v>0</v>
      </c>
      <c r="L170" s="554"/>
      <c r="M170" s="555">
        <f>IF($AG$214=0,0,$AG$214)</f>
        <v>0</v>
      </c>
      <c r="N170" s="556"/>
      <c r="O170" s="555">
        <f>IF($AG$277=0,0,$AG$277)</f>
        <v>0</v>
      </c>
      <c r="P170" s="556"/>
      <c r="Q170" s="555">
        <f>IF($AG$340=0,0,$AG$340)</f>
        <v>0</v>
      </c>
      <c r="R170" s="556"/>
      <c r="S170" s="555">
        <f>IF($AG$403=0,0,$AG$403)</f>
        <v>0</v>
      </c>
      <c r="T170" s="556"/>
      <c r="U170" s="555">
        <f>IF($AG$466=0,0,$AG$466)</f>
        <v>0</v>
      </c>
      <c r="V170" s="556"/>
      <c r="W170" s="555">
        <f>IF($AG$529=0,0,$AG$529)</f>
        <v>0</v>
      </c>
      <c r="X170" s="556"/>
      <c r="Y170" s="555">
        <f>IF($AG$592=0,0,$AG$592)</f>
        <v>0</v>
      </c>
      <c r="Z170" s="556"/>
      <c r="AA170" s="555">
        <f>IF($AG$655=0,0,$AG$655)</f>
        <v>0</v>
      </c>
      <c r="AB170" s="556"/>
      <c r="AC170" s="555">
        <f>IF($AG$718=0,0,$AG$718)</f>
        <v>0</v>
      </c>
      <c r="AD170" s="556"/>
      <c r="AE170" s="570">
        <f>SUM(G170:AD170)</f>
        <v>0</v>
      </c>
      <c r="AF170" s="571"/>
      <c r="AG170" s="137"/>
      <c r="AH170" s="62"/>
      <c r="AI170" s="39"/>
      <c r="AJ170" s="39"/>
      <c r="AM170" s="39"/>
      <c r="AN170" s="39"/>
      <c r="AO170" s="39"/>
      <c r="AP170" s="39"/>
      <c r="AQ170" s="39"/>
      <c r="AR170" s="39"/>
      <c r="AS170" s="46"/>
    </row>
    <row r="171" spans="1:45" ht="12" customHeight="1" x14ac:dyDescent="0.2">
      <c r="A171" s="164"/>
      <c r="B171" s="572" t="str">
        <f>$B$45</f>
        <v>aus Nacht-, Sonn-, Feiertagsarbeiten</v>
      </c>
      <c r="C171" s="572"/>
      <c r="D171" s="572"/>
      <c r="E171" s="572"/>
      <c r="F171" s="573"/>
      <c r="G171" s="717">
        <f>IF($AJ$20=0,0,$AJ$20)</f>
        <v>0</v>
      </c>
      <c r="H171" s="718"/>
      <c r="I171" s="566">
        <f>IF($AK$20=0,0,$AK$20)</f>
        <v>0</v>
      </c>
      <c r="J171" s="567"/>
      <c r="K171" s="719">
        <f>IF($AL$20=0,0,$AL$20)</f>
        <v>0</v>
      </c>
      <c r="L171" s="575"/>
      <c r="M171" s="566">
        <f>IF($AM$20=0,0,$AM$20)</f>
        <v>0</v>
      </c>
      <c r="N171" s="567"/>
      <c r="O171" s="566">
        <f>IF($AN$20=0,0,$AN$20)</f>
        <v>0</v>
      </c>
      <c r="P171" s="567"/>
      <c r="Q171" s="566">
        <f>IF($AO$20=0,0,$AO$20)</f>
        <v>0</v>
      </c>
      <c r="R171" s="567"/>
      <c r="S171" s="566">
        <f>IF($AP$20=0,0,$AP$20)</f>
        <v>0</v>
      </c>
      <c r="T171" s="567"/>
      <c r="U171" s="566">
        <f>IF($AQ$20=0,0,$AQ$20)</f>
        <v>0</v>
      </c>
      <c r="V171" s="567"/>
      <c r="W171" s="566">
        <f>IF($AR$20=0,0,$AR$20)</f>
        <v>0</v>
      </c>
      <c r="X171" s="567"/>
      <c r="Y171" s="566">
        <f>IF($AS$20=0,0,$AS$20)</f>
        <v>0</v>
      </c>
      <c r="Z171" s="567"/>
      <c r="AA171" s="566">
        <f>IF($AT$20=0,0,$AT$20)</f>
        <v>0</v>
      </c>
      <c r="AB171" s="567"/>
      <c r="AC171" s="566">
        <f>IF($AU$20=0,0,$AU$20)</f>
        <v>0</v>
      </c>
      <c r="AD171" s="567"/>
      <c r="AE171" s="568">
        <f>SUM(G171:AD171)</f>
        <v>0</v>
      </c>
      <c r="AF171" s="569"/>
      <c r="AG171" s="137"/>
      <c r="AH171" s="62"/>
      <c r="AI171" s="39"/>
      <c r="AJ171" s="39"/>
      <c r="AM171" s="39"/>
      <c r="AN171" s="39"/>
      <c r="AO171" s="39"/>
      <c r="AP171" s="39"/>
      <c r="AQ171" s="39"/>
      <c r="AR171" s="39"/>
      <c r="AS171" s="46"/>
    </row>
    <row r="172" spans="1:45" ht="12" customHeight="1" x14ac:dyDescent="0.2">
      <c r="A172" s="576" t="str">
        <f>$A$46</f>
        <v>Unproduktive Stunden</v>
      </c>
      <c r="B172" s="577"/>
      <c r="C172" s="577"/>
      <c r="D172" s="577"/>
      <c r="E172" s="577"/>
      <c r="F172" s="578"/>
      <c r="G172" s="720"/>
      <c r="H172" s="721"/>
      <c r="I172" s="581"/>
      <c r="J172" s="582"/>
      <c r="K172" s="722"/>
      <c r="L172" s="580"/>
      <c r="M172" s="581"/>
      <c r="N172" s="582"/>
      <c r="O172" s="581"/>
      <c r="P172" s="582"/>
      <c r="Q172" s="581"/>
      <c r="R172" s="582"/>
      <c r="S172" s="581"/>
      <c r="T172" s="582"/>
      <c r="U172" s="581"/>
      <c r="V172" s="582"/>
      <c r="W172" s="581"/>
      <c r="X172" s="582"/>
      <c r="Y172" s="581"/>
      <c r="Z172" s="582"/>
      <c r="AA172" s="581"/>
      <c r="AB172" s="582"/>
      <c r="AC172" s="581"/>
      <c r="AD172" s="582"/>
      <c r="AE172" s="593"/>
      <c r="AF172" s="594"/>
      <c r="AG172" s="137"/>
      <c r="AH172" s="62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46"/>
    </row>
    <row r="173" spans="1:45" ht="12" customHeight="1" x14ac:dyDescent="0.2">
      <c r="A173" s="595" t="str">
        <f>$A$47</f>
        <v xml:space="preserve">   Absenzen, Kurzabsenzen Art. 11 GAV</v>
      </c>
      <c r="B173" s="596"/>
      <c r="C173" s="596"/>
      <c r="D173" s="596"/>
      <c r="E173" s="596"/>
      <c r="F173" s="165" t="str">
        <f>$F$47</f>
        <v>a</v>
      </c>
      <c r="G173" s="591">
        <f>IF($AJ$3=0,0,$AJ$3)</f>
        <v>0</v>
      </c>
      <c r="H173" s="592"/>
      <c r="I173" s="591">
        <f>IF($AK$3=0,0,$AK$3)</f>
        <v>0</v>
      </c>
      <c r="J173" s="592"/>
      <c r="K173" s="724">
        <f>IF($AL$3=0,0,$AL$3)</f>
        <v>0</v>
      </c>
      <c r="L173" s="598"/>
      <c r="M173" s="591">
        <f>IF($AM$3=0,0,$AM$3)</f>
        <v>0</v>
      </c>
      <c r="N173" s="592"/>
      <c r="O173" s="591">
        <f>IF($AN$3=0,0,$AN$3)</f>
        <v>0</v>
      </c>
      <c r="P173" s="592"/>
      <c r="Q173" s="591">
        <f>IF($AO$3=0,0,$AO$3)</f>
        <v>0</v>
      </c>
      <c r="R173" s="592"/>
      <c r="S173" s="591">
        <f>IF($AP$3=0,0,$AP$3)</f>
        <v>0</v>
      </c>
      <c r="T173" s="592"/>
      <c r="U173" s="591">
        <f>IF($AQ$3=0,0,$AQ$3)</f>
        <v>0</v>
      </c>
      <c r="V173" s="592"/>
      <c r="W173" s="591">
        <f>IF($AR$3=0,0,$AR$3)</f>
        <v>0</v>
      </c>
      <c r="X173" s="592"/>
      <c r="Y173" s="591">
        <f>IF($AS$3=0,0,$AS$3)</f>
        <v>0</v>
      </c>
      <c r="Z173" s="592"/>
      <c r="AA173" s="591">
        <f>IF(AT$3=0,0,$AT$3)</f>
        <v>0</v>
      </c>
      <c r="AB173" s="592"/>
      <c r="AC173" s="591">
        <f>IF($AU$3=0,0,$AU$3)</f>
        <v>0</v>
      </c>
      <c r="AD173" s="592"/>
      <c r="AE173" s="583">
        <f>IF($AV$3=0,0,$AV$3)</f>
        <v>0</v>
      </c>
      <c r="AF173" s="584"/>
      <c r="AG173" s="137"/>
      <c r="AH173" s="62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46"/>
    </row>
    <row r="174" spans="1:45" ht="12" customHeight="1" x14ac:dyDescent="0.2">
      <c r="A174" s="585" t="str">
        <f>$A$48</f>
        <v xml:space="preserve">   Ferien Art. 12.1 GAV</v>
      </c>
      <c r="B174" s="586"/>
      <c r="C174" s="586"/>
      <c r="D174" s="586"/>
      <c r="E174" s="586"/>
      <c r="F174" s="166" t="str">
        <f>$F$48</f>
        <v>f</v>
      </c>
      <c r="G174" s="589">
        <f>IF($AJ$4=0,0,$AJ$4)</f>
        <v>0</v>
      </c>
      <c r="H174" s="590"/>
      <c r="I174" s="589">
        <f>IF($AK$4=0,0,$AK$4)</f>
        <v>0</v>
      </c>
      <c r="J174" s="590"/>
      <c r="K174" s="723">
        <f>IF($AL$4=0,0,$AL$4)</f>
        <v>0</v>
      </c>
      <c r="L174" s="588"/>
      <c r="M174" s="589">
        <f>IF($AM$4=0,0,$AM$4)</f>
        <v>0</v>
      </c>
      <c r="N174" s="590"/>
      <c r="O174" s="589">
        <f>IF($AN$4=0,0,$AN$4)</f>
        <v>0</v>
      </c>
      <c r="P174" s="590"/>
      <c r="Q174" s="589">
        <f>IF($AO$4=0,0,$AO$4)</f>
        <v>0</v>
      </c>
      <c r="R174" s="590"/>
      <c r="S174" s="589">
        <f>IF($AP$4=0,0,$AP$4)</f>
        <v>0</v>
      </c>
      <c r="T174" s="590"/>
      <c r="U174" s="589">
        <f>IF($AQ$4=0,0,$AQ$4)</f>
        <v>0</v>
      </c>
      <c r="V174" s="590"/>
      <c r="W174" s="589">
        <f>IF($AR$4=0,0,$AR$4)</f>
        <v>0</v>
      </c>
      <c r="X174" s="590"/>
      <c r="Y174" s="589">
        <f>IF($AS$4=0,0,$AS$4)</f>
        <v>0</v>
      </c>
      <c r="Z174" s="590"/>
      <c r="AA174" s="589">
        <f>IF($AT$4=0,0,$AT$4)</f>
        <v>0</v>
      </c>
      <c r="AB174" s="590"/>
      <c r="AC174" s="589">
        <f>IF($AU$4=0,0,$AU$4)</f>
        <v>0</v>
      </c>
      <c r="AD174" s="590"/>
      <c r="AE174" s="599">
        <f>IF($AV$4=0,0,$AV$4)</f>
        <v>0</v>
      </c>
      <c r="AF174" s="600"/>
      <c r="AG174" s="137"/>
      <c r="AH174" s="62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46"/>
    </row>
    <row r="175" spans="1:45" ht="12" customHeight="1" x14ac:dyDescent="0.2">
      <c r="A175" s="601" t="str">
        <f>$A$49</f>
        <v xml:space="preserve">   Feiertage Art. 12.2 GAV</v>
      </c>
      <c r="B175" s="602"/>
      <c r="C175" s="603" t="str">
        <f>IF($AJ$17="","",$AJ$17)</f>
        <v/>
      </c>
      <c r="D175" s="603"/>
      <c r="E175" s="603"/>
      <c r="F175" s="167" t="str">
        <f>$F$49</f>
        <v>ft</v>
      </c>
      <c r="G175" s="589">
        <f>IF($AJ$15=0,0,$AJ$15)</f>
        <v>0</v>
      </c>
      <c r="H175" s="590"/>
      <c r="I175" s="589">
        <f>IF($AK$15=0,0,$AK$15)</f>
        <v>0</v>
      </c>
      <c r="J175" s="590"/>
      <c r="K175" s="723">
        <f>IF($AL$15=0,0,$AL$15)</f>
        <v>0</v>
      </c>
      <c r="L175" s="588"/>
      <c r="M175" s="589">
        <f>IF($AM$15=0,0,$AM$15)</f>
        <v>0</v>
      </c>
      <c r="N175" s="590"/>
      <c r="O175" s="589">
        <f>IF($AN$15=0,0,$AN$15)</f>
        <v>0</v>
      </c>
      <c r="P175" s="590"/>
      <c r="Q175" s="589">
        <f>IF($AO$15=0,0,$AO$15)</f>
        <v>0</v>
      </c>
      <c r="R175" s="590"/>
      <c r="S175" s="589">
        <f>IF($AP$15=0,0,$AP$15)</f>
        <v>0</v>
      </c>
      <c r="T175" s="590"/>
      <c r="U175" s="589">
        <f>IF($AQ$15=0,0,$AQ$15)</f>
        <v>0</v>
      </c>
      <c r="V175" s="590"/>
      <c r="W175" s="589">
        <f>IF($AR$15=0,0,$AR$15)</f>
        <v>0</v>
      </c>
      <c r="X175" s="590"/>
      <c r="Y175" s="589">
        <f>IF($AS$15=0,0,$AS$15)</f>
        <v>0</v>
      </c>
      <c r="Z175" s="590"/>
      <c r="AA175" s="589">
        <f>IF($AT$15=0,0,$AT$15)</f>
        <v>0</v>
      </c>
      <c r="AB175" s="590"/>
      <c r="AC175" s="589">
        <f>IF($AU$15=0,0,$AU$15)</f>
        <v>0</v>
      </c>
      <c r="AD175" s="590"/>
      <c r="AE175" s="599">
        <f>IF($AV$15=0,0,$AV$15)</f>
        <v>0</v>
      </c>
      <c r="AF175" s="600"/>
      <c r="AG175" s="137"/>
      <c r="AH175" s="62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46"/>
    </row>
    <row r="176" spans="1:45" ht="12" customHeight="1" x14ac:dyDescent="0.2">
      <c r="A176" s="601" t="str">
        <f>$A$50</f>
        <v xml:space="preserve">   Krankheit Art. 13 GAV</v>
      </c>
      <c r="B176" s="602"/>
      <c r="C176" s="602"/>
      <c r="D176" s="602"/>
      <c r="E176" s="602"/>
      <c r="F176" s="167" t="str">
        <f>$F$50</f>
        <v>k</v>
      </c>
      <c r="G176" s="589">
        <f>IF($AJ$5=0,0,$AJ$5)</f>
        <v>0</v>
      </c>
      <c r="H176" s="590"/>
      <c r="I176" s="589">
        <f>IF($AK$5=0,0,$AK$5)</f>
        <v>0</v>
      </c>
      <c r="J176" s="590"/>
      <c r="K176" s="723">
        <f>IF($AL$5=0,0,$AL$5)</f>
        <v>0</v>
      </c>
      <c r="L176" s="588"/>
      <c r="M176" s="589">
        <f>IF($AM$5=0,0,$AM$5)</f>
        <v>0</v>
      </c>
      <c r="N176" s="590"/>
      <c r="O176" s="589">
        <f>IF($AN$5=0,0,$AN$5)</f>
        <v>0</v>
      </c>
      <c r="P176" s="590"/>
      <c r="Q176" s="589">
        <f>IF($AO$5=0,0,$AO$5)</f>
        <v>0</v>
      </c>
      <c r="R176" s="590"/>
      <c r="S176" s="589">
        <f>IF($AP$5=0,0,$AP$5)</f>
        <v>0</v>
      </c>
      <c r="T176" s="590"/>
      <c r="U176" s="589">
        <f>IF($AQ$5=0,0,$AQ$5)</f>
        <v>0</v>
      </c>
      <c r="V176" s="590"/>
      <c r="W176" s="589">
        <f>IF($AR$5=0,0,$AR$5)</f>
        <v>0</v>
      </c>
      <c r="X176" s="590"/>
      <c r="Y176" s="589">
        <f>IF($AS$5=0,0,$AS$5)</f>
        <v>0</v>
      </c>
      <c r="Z176" s="590"/>
      <c r="AA176" s="589">
        <f>IF($AT$5=0,0,$AT$5)</f>
        <v>0</v>
      </c>
      <c r="AB176" s="590"/>
      <c r="AC176" s="589">
        <f>IF($AU$5=0,0,$AU$5)</f>
        <v>0</v>
      </c>
      <c r="AD176" s="590"/>
      <c r="AE176" s="599">
        <f>IF($AV$5=0,0,$AV$5)</f>
        <v>0</v>
      </c>
      <c r="AF176" s="600"/>
      <c r="AG176" s="137"/>
      <c r="AH176" s="62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46"/>
    </row>
    <row r="177" spans="1:45" ht="12" customHeight="1" x14ac:dyDescent="0.2">
      <c r="A177" s="601" t="str">
        <f>$A$51</f>
        <v xml:space="preserve">   Unfall Art. 14 GAV</v>
      </c>
      <c r="B177" s="602"/>
      <c r="C177" s="602"/>
      <c r="D177" s="602"/>
      <c r="E177" s="602"/>
      <c r="F177" s="167" t="str">
        <f>$F$51</f>
        <v>u</v>
      </c>
      <c r="G177" s="589">
        <f>IF($AJ$6=0,0,$AJ$6)</f>
        <v>0</v>
      </c>
      <c r="H177" s="590"/>
      <c r="I177" s="589">
        <f>IF($AK$6=0,0,$AK$6)</f>
        <v>0</v>
      </c>
      <c r="J177" s="590"/>
      <c r="K177" s="723">
        <f>IF($AL$6=0,0,$AL$6)</f>
        <v>0</v>
      </c>
      <c r="L177" s="588"/>
      <c r="M177" s="589">
        <f>IF($AM$6=0,0,$AM$6)</f>
        <v>0</v>
      </c>
      <c r="N177" s="590"/>
      <c r="O177" s="589">
        <f>IF($AN$6=0,0,$AN$6)</f>
        <v>0</v>
      </c>
      <c r="P177" s="590"/>
      <c r="Q177" s="589">
        <f>IF($AO$6=0,0,$AO$6)</f>
        <v>0</v>
      </c>
      <c r="R177" s="590"/>
      <c r="S177" s="589">
        <f>IF($AP$6=0,0,$AP$6)</f>
        <v>0</v>
      </c>
      <c r="T177" s="590"/>
      <c r="U177" s="589">
        <f>IF($AQ$6=0,0,$AQ$6)</f>
        <v>0</v>
      </c>
      <c r="V177" s="590"/>
      <c r="W177" s="589">
        <f>IF($AR$6=0,0,$AR$6)</f>
        <v>0</v>
      </c>
      <c r="X177" s="590"/>
      <c r="Y177" s="589">
        <f>IF($AS$6=0,0,$AS$6)</f>
        <v>0</v>
      </c>
      <c r="Z177" s="590"/>
      <c r="AA177" s="589">
        <f>IF($AT$6=0,0,$AT$6)</f>
        <v>0</v>
      </c>
      <c r="AB177" s="590"/>
      <c r="AC177" s="589">
        <f>IF($AU$6=0,0,$AU$6)</f>
        <v>0</v>
      </c>
      <c r="AD177" s="590"/>
      <c r="AE177" s="599">
        <f>IF($AV$6=0,0,$AV$6)</f>
        <v>0</v>
      </c>
      <c r="AF177" s="600"/>
      <c r="AG177" s="137"/>
      <c r="AH177" s="62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46"/>
    </row>
    <row r="178" spans="1:45" ht="12" customHeight="1" x14ac:dyDescent="0.2">
      <c r="A178" s="601" t="str">
        <f>$A$52</f>
        <v xml:space="preserve">   Schwangerschaft/Mutterschaft Art. 15 GAV</v>
      </c>
      <c r="B178" s="602"/>
      <c r="C178" s="602"/>
      <c r="D178" s="602"/>
      <c r="E178" s="602"/>
      <c r="F178" s="167" t="str">
        <f>$F$52</f>
        <v>s</v>
      </c>
      <c r="G178" s="589">
        <f>IF($AJ$7=0,0,$AJ$7)</f>
        <v>0</v>
      </c>
      <c r="H178" s="590"/>
      <c r="I178" s="589">
        <f>IF($AK$7=0,0,$AK$7)</f>
        <v>0</v>
      </c>
      <c r="J178" s="590"/>
      <c r="K178" s="723">
        <f>IF($AL$7=0,0,$AL$7)</f>
        <v>0</v>
      </c>
      <c r="L178" s="588"/>
      <c r="M178" s="589">
        <f>IF($AM$7=0,0,$AM$7)</f>
        <v>0</v>
      </c>
      <c r="N178" s="590"/>
      <c r="O178" s="589">
        <f>IF($AN$7=0,0,$AN$7)</f>
        <v>0</v>
      </c>
      <c r="P178" s="590"/>
      <c r="Q178" s="589">
        <f>IF($AO$7=0,0,$AO$7)</f>
        <v>0</v>
      </c>
      <c r="R178" s="590"/>
      <c r="S178" s="589">
        <f>IF($AP$7=0,0,$AP$7)</f>
        <v>0</v>
      </c>
      <c r="T178" s="590"/>
      <c r="U178" s="589">
        <f>IF($AQ$7=0,0,$AQ$7)</f>
        <v>0</v>
      </c>
      <c r="V178" s="590"/>
      <c r="W178" s="589">
        <f>IF($AR$7=0,0,$AR$7)</f>
        <v>0</v>
      </c>
      <c r="X178" s="590"/>
      <c r="Y178" s="589">
        <f>IF($AS$7=0,0,$AS$7)</f>
        <v>0</v>
      </c>
      <c r="Z178" s="590"/>
      <c r="AA178" s="589">
        <f>IF($AT$7=0,0,$AT$7)</f>
        <v>0</v>
      </c>
      <c r="AB178" s="590"/>
      <c r="AC178" s="589">
        <f>IF($AU$7=0,0,$AU$7)</f>
        <v>0</v>
      </c>
      <c r="AD178" s="590"/>
      <c r="AE178" s="599">
        <f>IF($AV$7=0,0,$AV$7)</f>
        <v>0</v>
      </c>
      <c r="AF178" s="600"/>
      <c r="AG178" s="137"/>
      <c r="AH178" s="62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46"/>
    </row>
    <row r="179" spans="1:45" ht="12" customHeight="1" x14ac:dyDescent="0.2">
      <c r="A179" s="601" t="str">
        <f>$A$53</f>
        <v xml:space="preserve">   Militär/Beförderung/Zivilschutz Art. 16 GAV</v>
      </c>
      <c r="B179" s="602"/>
      <c r="C179" s="602"/>
      <c r="D179" s="602"/>
      <c r="E179" s="602"/>
      <c r="F179" s="167" t="str">
        <f>$F$53</f>
        <v>m</v>
      </c>
      <c r="G179" s="589">
        <f>IF($AJ$8=0,0,$AJ$8)</f>
        <v>0</v>
      </c>
      <c r="H179" s="590"/>
      <c r="I179" s="589">
        <f>IF($AK$8=0,0,$AK$8)</f>
        <v>0</v>
      </c>
      <c r="J179" s="590"/>
      <c r="K179" s="723">
        <f>IF($AL$8=0,0,$AL$8)</f>
        <v>0</v>
      </c>
      <c r="L179" s="588"/>
      <c r="M179" s="589">
        <f>IF($AM$8=0,0,$AM$8)</f>
        <v>0</v>
      </c>
      <c r="N179" s="590"/>
      <c r="O179" s="589">
        <f>IF($AN$8=0,0,$AN$8)</f>
        <v>0</v>
      </c>
      <c r="P179" s="590"/>
      <c r="Q179" s="589">
        <f>IF($AO$8=0,0,$AO$8)</f>
        <v>0</v>
      </c>
      <c r="R179" s="590"/>
      <c r="S179" s="589">
        <f>IF($AP$8=0,0,$AP$8)</f>
        <v>0</v>
      </c>
      <c r="T179" s="590"/>
      <c r="U179" s="589">
        <f>IF($AQ$8=0,0,$AQ$8)</f>
        <v>0</v>
      </c>
      <c r="V179" s="590"/>
      <c r="W179" s="589">
        <f>IF($AR$8=0,0,$AR$8)</f>
        <v>0</v>
      </c>
      <c r="X179" s="590"/>
      <c r="Y179" s="589">
        <f>IF($AS$8=0,0,$AS$8)</f>
        <v>0</v>
      </c>
      <c r="Z179" s="590"/>
      <c r="AA179" s="589">
        <f>IF($AT$8=0,0,$AT$8)</f>
        <v>0</v>
      </c>
      <c r="AB179" s="590"/>
      <c r="AC179" s="589">
        <f>IF($AU$8=0,0,$AU$8)</f>
        <v>0</v>
      </c>
      <c r="AD179" s="590"/>
      <c r="AE179" s="599">
        <f>IF($AV$8=0,0,$AV$8)</f>
        <v>0</v>
      </c>
      <c r="AF179" s="600"/>
      <c r="AG179" s="137"/>
      <c r="AH179" s="62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46"/>
    </row>
    <row r="180" spans="1:45" ht="12" customHeight="1" x14ac:dyDescent="0.2">
      <c r="A180" s="601" t="str">
        <f>$A$54</f>
        <v xml:space="preserve">   Kurzarbeit und Schlechtwetterausfälle</v>
      </c>
      <c r="B180" s="602"/>
      <c r="C180" s="602"/>
      <c r="D180" s="602"/>
      <c r="E180" s="602"/>
      <c r="F180" s="167" t="str">
        <f>$F$54</f>
        <v>ka</v>
      </c>
      <c r="G180" s="589">
        <f>IF($AJ$11=0,0,$AJ$11)</f>
        <v>0</v>
      </c>
      <c r="H180" s="590"/>
      <c r="I180" s="589">
        <f>IF($AK$11=0,0,$AK$11)</f>
        <v>0</v>
      </c>
      <c r="J180" s="590"/>
      <c r="K180" s="723">
        <f>IF($AL$11=0,0,$AL$11)</f>
        <v>0</v>
      </c>
      <c r="L180" s="588"/>
      <c r="M180" s="589">
        <f>IF($AM$11=0,0,$AM$11)</f>
        <v>0</v>
      </c>
      <c r="N180" s="590"/>
      <c r="O180" s="589">
        <f>IF($AN$11=0,0,$AN$11)</f>
        <v>0</v>
      </c>
      <c r="P180" s="590"/>
      <c r="Q180" s="589">
        <f>IF($AO$11=0,0,$AO$11)</f>
        <v>0</v>
      </c>
      <c r="R180" s="590"/>
      <c r="S180" s="589">
        <f>IF($AP$11=0,0,$AP$11)</f>
        <v>0</v>
      </c>
      <c r="T180" s="590"/>
      <c r="U180" s="589">
        <f>IF($AQ$11=0,0,$AQ$11)</f>
        <v>0</v>
      </c>
      <c r="V180" s="590"/>
      <c r="W180" s="589">
        <f>IF($AR$11=0,0,$AR$11)</f>
        <v>0</v>
      </c>
      <c r="X180" s="590"/>
      <c r="Y180" s="589">
        <f>IF($AS$11=0,0,$AS$11)</f>
        <v>0</v>
      </c>
      <c r="Z180" s="590"/>
      <c r="AA180" s="589">
        <f>IF($AT$11=0,0,$AT$11)</f>
        <v>0</v>
      </c>
      <c r="AB180" s="590"/>
      <c r="AC180" s="589">
        <f>IF($AU$11=0,0,$AU$11)</f>
        <v>0</v>
      </c>
      <c r="AD180" s="590"/>
      <c r="AE180" s="599">
        <f>IF($AV$11=0,0,$AV$11)</f>
        <v>0</v>
      </c>
      <c r="AF180" s="600"/>
      <c r="AG180" s="137"/>
      <c r="AH180" s="62"/>
      <c r="AI180" s="39"/>
      <c r="AJ180" s="39"/>
      <c r="AM180" s="39"/>
      <c r="AN180" s="39"/>
      <c r="AO180" s="39"/>
      <c r="AP180" s="39"/>
      <c r="AQ180" s="39"/>
      <c r="AR180" s="39"/>
      <c r="AS180" s="46"/>
    </row>
    <row r="181" spans="1:45" ht="12" customHeight="1" x14ac:dyDescent="0.2">
      <c r="A181" s="601" t="str">
        <f>$A$55</f>
        <v xml:space="preserve">   Berufsschule</v>
      </c>
      <c r="B181" s="602"/>
      <c r="C181" s="602"/>
      <c r="D181" s="602"/>
      <c r="E181" s="602"/>
      <c r="F181" s="168" t="str">
        <f>$F$55</f>
        <v>bs</v>
      </c>
      <c r="G181" s="589">
        <f>IF($AJ$9=0,0,$AJ$9)</f>
        <v>0</v>
      </c>
      <c r="H181" s="590"/>
      <c r="I181" s="589">
        <f>IF($AK$9=0,0,$AK$9)</f>
        <v>0</v>
      </c>
      <c r="J181" s="590"/>
      <c r="K181" s="723">
        <f>IF($AL$9=0,0,$AL$9)</f>
        <v>0</v>
      </c>
      <c r="L181" s="588"/>
      <c r="M181" s="589">
        <f>IF($AM$9=0,0,$AM$9)</f>
        <v>0</v>
      </c>
      <c r="N181" s="590"/>
      <c r="O181" s="589">
        <f>IF($AN$9=0,0,$AN$9)</f>
        <v>0</v>
      </c>
      <c r="P181" s="590"/>
      <c r="Q181" s="589">
        <f>IF($AO$9=0,0,$AO$9)</f>
        <v>0</v>
      </c>
      <c r="R181" s="590"/>
      <c r="S181" s="589">
        <f>IF($AP$9=0,0,$AP$9)</f>
        <v>0</v>
      </c>
      <c r="T181" s="590"/>
      <c r="U181" s="589">
        <f>IF($AQ$9=0,0,$AQ$9)</f>
        <v>0</v>
      </c>
      <c r="V181" s="590"/>
      <c r="W181" s="589">
        <f>IF($AR$9=0,0,$AR$9)</f>
        <v>0</v>
      </c>
      <c r="X181" s="590"/>
      <c r="Y181" s="589">
        <f>IF($AS$9=0,0,$AS$9)</f>
        <v>0</v>
      </c>
      <c r="Z181" s="590"/>
      <c r="AA181" s="589">
        <f>IF($AT$9=0,0,$AT$9)</f>
        <v>0</v>
      </c>
      <c r="AB181" s="590"/>
      <c r="AC181" s="589">
        <f>IF($AU$9=0,0,$AU$9)</f>
        <v>0</v>
      </c>
      <c r="AD181" s="590"/>
      <c r="AE181" s="599">
        <f>IF($AV$9=0,0,$AV$9)</f>
        <v>0</v>
      </c>
      <c r="AF181" s="600"/>
      <c r="AG181" s="137"/>
      <c r="AH181" s="62"/>
      <c r="AI181" s="39"/>
      <c r="AJ181" s="39"/>
      <c r="AM181" s="39"/>
      <c r="AN181" s="39"/>
      <c r="AO181" s="39"/>
      <c r="AP181" s="39"/>
      <c r="AQ181" s="39"/>
      <c r="AR181" s="39"/>
      <c r="AS181" s="46"/>
    </row>
    <row r="182" spans="1:45" ht="12" customHeight="1" x14ac:dyDescent="0.2">
      <c r="A182" s="615" t="str">
        <f>$A$56</f>
        <v xml:space="preserve">   Kurse</v>
      </c>
      <c r="B182" s="616"/>
      <c r="C182" s="616"/>
      <c r="D182" s="616"/>
      <c r="E182" s="616"/>
      <c r="F182" s="268" t="str">
        <f>$F$56</f>
        <v>ku</v>
      </c>
      <c r="G182" s="608">
        <f>IF($AJ$10=0,0,$AJ$10)</f>
        <v>0</v>
      </c>
      <c r="H182" s="609"/>
      <c r="I182" s="608">
        <f>IF($AK$10=0,0,$AK$10)</f>
        <v>0</v>
      </c>
      <c r="J182" s="609"/>
      <c r="K182" s="725">
        <f>IF($AL$10=0,0,$AL$10)</f>
        <v>0</v>
      </c>
      <c r="L182" s="618"/>
      <c r="M182" s="608">
        <f>IF($AM$10=0,0,$AM$10)</f>
        <v>0</v>
      </c>
      <c r="N182" s="609"/>
      <c r="O182" s="608">
        <f>IF($AN$10=0,0,$AN$10)</f>
        <v>0</v>
      </c>
      <c r="P182" s="609"/>
      <c r="Q182" s="608">
        <f>IF($AO$10=0,0,$AO$10)</f>
        <v>0</v>
      </c>
      <c r="R182" s="609"/>
      <c r="S182" s="608">
        <f>IF($AP$10=0,0,$AP$10)</f>
        <v>0</v>
      </c>
      <c r="T182" s="609"/>
      <c r="U182" s="608">
        <f>IF($AQ$10=0,0,$AQ$10)</f>
        <v>0</v>
      </c>
      <c r="V182" s="609"/>
      <c r="W182" s="608">
        <f>IF($AR$10=0,0,$AR$10)</f>
        <v>0</v>
      </c>
      <c r="X182" s="609"/>
      <c r="Y182" s="608">
        <f>IF($AS$10=0,0,$AS$10)</f>
        <v>0</v>
      </c>
      <c r="Z182" s="609"/>
      <c r="AA182" s="608">
        <f>IF($AT$10=0,0,$AT$10)</f>
        <v>0</v>
      </c>
      <c r="AB182" s="609"/>
      <c r="AC182" s="608">
        <f>IF($AU$10=0,0,$AU$10)</f>
        <v>0</v>
      </c>
      <c r="AD182" s="609"/>
      <c r="AE182" s="610">
        <f>IF($AV$10=0,0,$AV$10)</f>
        <v>0</v>
      </c>
      <c r="AF182" s="611"/>
      <c r="AG182" s="137"/>
      <c r="AH182" s="62"/>
      <c r="AI182" s="39"/>
      <c r="AJ182" s="39"/>
      <c r="AM182" s="39"/>
      <c r="AN182" s="39"/>
      <c r="AO182" s="39"/>
      <c r="AP182" s="39"/>
      <c r="AQ182" s="39"/>
      <c r="AR182" s="39"/>
      <c r="AS182" s="46"/>
    </row>
    <row r="183" spans="1:45" ht="12" customHeight="1" x14ac:dyDescent="0.2">
      <c r="A183" s="265" t="str">
        <f>$A$57</f>
        <v>Kompensations-Std</v>
      </c>
      <c r="B183" s="612" t="str">
        <f>$B$57</f>
        <v>aus Vorjahr</v>
      </c>
      <c r="C183" s="612"/>
      <c r="D183" s="612"/>
      <c r="E183" s="612"/>
      <c r="F183" s="266" t="str">
        <f>$F$57</f>
        <v>kv</v>
      </c>
      <c r="G183" s="604">
        <f>IF($AJ$12=0,0,$AJ$12)</f>
        <v>0</v>
      </c>
      <c r="H183" s="605"/>
      <c r="I183" s="604">
        <f>IF($AK$12=0,0,$AK$12)</f>
        <v>0</v>
      </c>
      <c r="J183" s="605"/>
      <c r="K183" s="727">
        <f>IF($AL$12=0,0,$AL$12)</f>
        <v>0</v>
      </c>
      <c r="L183" s="614"/>
      <c r="M183" s="604">
        <f>IF($AM$12=0,0,$AM$12)</f>
        <v>0</v>
      </c>
      <c r="N183" s="605"/>
      <c r="O183" s="604">
        <f>IF($AN$12=0,0,$AN$12)</f>
        <v>0</v>
      </c>
      <c r="P183" s="605"/>
      <c r="Q183" s="604">
        <f>IF($AO$12=0,0,$AO$12)</f>
        <v>0</v>
      </c>
      <c r="R183" s="605"/>
      <c r="S183" s="604">
        <f>IF($AP$12=0,0,$AP$12)</f>
        <v>0</v>
      </c>
      <c r="T183" s="605"/>
      <c r="U183" s="604">
        <f>IF($AQ$12=0,0,$AQ$12)</f>
        <v>0</v>
      </c>
      <c r="V183" s="605"/>
      <c r="W183" s="604">
        <f>IF($AR$12=0,0,$AR$12)</f>
        <v>0</v>
      </c>
      <c r="X183" s="605"/>
      <c r="Y183" s="604"/>
      <c r="Z183" s="605"/>
      <c r="AA183" s="604"/>
      <c r="AB183" s="605"/>
      <c r="AC183" s="604"/>
      <c r="AD183" s="605"/>
      <c r="AE183" s="606">
        <f>IF($AV$12=0,0,$AV$12)</f>
        <v>0</v>
      </c>
      <c r="AF183" s="607"/>
      <c r="AG183" s="137"/>
      <c r="AH183" s="62"/>
      <c r="AI183" s="39"/>
      <c r="AJ183" s="39"/>
      <c r="AM183" s="39"/>
      <c r="AN183" s="39"/>
      <c r="AO183" s="39"/>
      <c r="AP183" s="39"/>
      <c r="AQ183" s="39"/>
      <c r="AR183" s="39"/>
      <c r="AS183" s="46"/>
    </row>
    <row r="184" spans="1:45" ht="12" customHeight="1" x14ac:dyDescent="0.2">
      <c r="A184" s="269"/>
      <c r="B184" s="632" t="str">
        <f>$B$58</f>
        <v>aus laufendem Jahr (Kontrolle)</v>
      </c>
      <c r="C184" s="632"/>
      <c r="D184" s="632"/>
      <c r="E184" s="632"/>
      <c r="F184" s="270" t="str">
        <f>$F$58</f>
        <v>kj</v>
      </c>
      <c r="G184" s="627">
        <f>IF($AJ$14=0,0,$AJ$14)</f>
        <v>0</v>
      </c>
      <c r="H184" s="628"/>
      <c r="I184" s="627">
        <f>IF($AK$14=0,0,$AK$14)</f>
        <v>0</v>
      </c>
      <c r="J184" s="628"/>
      <c r="K184" s="726">
        <f>IF($AL$14=0,0,$AL$14)</f>
        <v>0</v>
      </c>
      <c r="L184" s="634"/>
      <c r="M184" s="627">
        <f>IF($AM$14=0,0,$AM$14)</f>
        <v>0</v>
      </c>
      <c r="N184" s="628"/>
      <c r="O184" s="627">
        <f>IF($AN$14=0,0,$AN$14)</f>
        <v>0</v>
      </c>
      <c r="P184" s="628"/>
      <c r="Q184" s="627">
        <f>IF($AO$14=0,0,$AO$14)</f>
        <v>0</v>
      </c>
      <c r="R184" s="628"/>
      <c r="S184" s="627">
        <f>IF($AP$14=0,0,$AP$14)</f>
        <v>0</v>
      </c>
      <c r="T184" s="628"/>
      <c r="U184" s="627">
        <f>IF($AQ$14=0,0,$AQ$14)</f>
        <v>0</v>
      </c>
      <c r="V184" s="628"/>
      <c r="W184" s="627">
        <f>IF($AR$14=0,0,$AR$14)</f>
        <v>0</v>
      </c>
      <c r="X184" s="628"/>
      <c r="Y184" s="627">
        <f>IF($AS$14=0,0,$AS$14)</f>
        <v>0</v>
      </c>
      <c r="Z184" s="628"/>
      <c r="AA184" s="627">
        <f>IF($AT$14=0,0,$AT$14)</f>
        <v>0</v>
      </c>
      <c r="AB184" s="628"/>
      <c r="AC184" s="627">
        <f>IF($AU$14=0,0,$AU$14)</f>
        <v>0</v>
      </c>
      <c r="AD184" s="628"/>
      <c r="AE184" s="629">
        <f>IF($AV$14=0,0,$AV$14)</f>
        <v>0</v>
      </c>
      <c r="AF184" s="630"/>
      <c r="AG184" s="137"/>
      <c r="AH184" s="62"/>
      <c r="AI184" s="39"/>
      <c r="AJ184" s="39"/>
      <c r="AM184" s="39"/>
      <c r="AN184" s="39"/>
      <c r="AO184" s="39"/>
      <c r="AP184" s="39"/>
      <c r="AQ184" s="39"/>
      <c r="AR184" s="39"/>
      <c r="AS184" s="46"/>
    </row>
    <row r="185" spans="1:45" ht="12" customHeight="1" x14ac:dyDescent="0.2">
      <c r="A185" s="271" t="str">
        <f>$A$59</f>
        <v>Auszahlung</v>
      </c>
      <c r="B185" s="612" t="str">
        <f>$B$59</f>
        <v>Stunden Vorjahressaldo</v>
      </c>
      <c r="C185" s="612"/>
      <c r="D185" s="612"/>
      <c r="E185" s="612"/>
      <c r="F185" s="631"/>
      <c r="G185" s="604">
        <f>IF($AJ$18=0,0,$AJ$18)</f>
        <v>0</v>
      </c>
      <c r="H185" s="605"/>
      <c r="I185" s="604">
        <f>IF($AK$18=0,0,$AK$18)</f>
        <v>0</v>
      </c>
      <c r="J185" s="605"/>
      <c r="K185" s="727">
        <f>IF($AL$18=0,0,$AL$18)</f>
        <v>0</v>
      </c>
      <c r="L185" s="614"/>
      <c r="M185" s="604">
        <f>IF($AM$18=0,0,$AM$18)</f>
        <v>0</v>
      </c>
      <c r="N185" s="605"/>
      <c r="O185" s="604">
        <f>IF($AN$18=0,0,$AN$18)</f>
        <v>0</v>
      </c>
      <c r="P185" s="605"/>
      <c r="Q185" s="604">
        <f>IF($AO$18=0,0,$AO$18)</f>
        <v>0</v>
      </c>
      <c r="R185" s="605"/>
      <c r="S185" s="604">
        <f>IF($AP$18=0,0,$AP$18)</f>
        <v>0</v>
      </c>
      <c r="T185" s="605"/>
      <c r="U185" s="604">
        <f>IF($AQ$18=0,0,$AQ$18)</f>
        <v>0</v>
      </c>
      <c r="V185" s="605"/>
      <c r="W185" s="604">
        <f>IF($AR$18=0,0,$AR$18)</f>
        <v>0</v>
      </c>
      <c r="X185" s="605"/>
      <c r="Y185" s="619"/>
      <c r="Z185" s="620"/>
      <c r="AA185" s="620"/>
      <c r="AB185" s="620"/>
      <c r="AC185" s="620"/>
      <c r="AD185" s="621"/>
      <c r="AE185" s="606">
        <f>IF($AV$18=0,0,$AV$18)</f>
        <v>0</v>
      </c>
      <c r="AF185" s="607"/>
      <c r="AG185" s="137"/>
      <c r="AH185" s="62"/>
      <c r="AI185" s="39"/>
      <c r="AJ185" s="39"/>
      <c r="AM185" s="39"/>
      <c r="AN185" s="39"/>
      <c r="AO185" s="39"/>
      <c r="AP185" s="39"/>
      <c r="AQ185" s="39"/>
      <c r="AR185" s="39"/>
      <c r="AS185" s="46"/>
    </row>
    <row r="186" spans="1:45" ht="12" customHeight="1" x14ac:dyDescent="0.2">
      <c r="A186" s="169" t="str">
        <f>$A$60</f>
        <v>Differenz</v>
      </c>
      <c r="B186" s="586" t="str">
        <f>$B$60</f>
        <v>nach Kompensation und Auszahlung</v>
      </c>
      <c r="C186" s="586"/>
      <c r="D186" s="586"/>
      <c r="E186" s="586"/>
      <c r="F186" s="622"/>
      <c r="G186" s="589">
        <f>IF(ROUND($P$4,3)=0,0,$P$4-SUM(G183+G185))</f>
        <v>0</v>
      </c>
      <c r="H186" s="590"/>
      <c r="I186" s="623">
        <f>IF(ROUND(G186,3)=0,0,G186-(SUM(I185+I183)))</f>
        <v>0</v>
      </c>
      <c r="J186" s="624"/>
      <c r="K186" s="723">
        <f>IF(ROUND(I186,3)=0,0,I186-(SUM(K185+K183)))</f>
        <v>0</v>
      </c>
      <c r="L186" s="588"/>
      <c r="M186" s="623">
        <f t="shared" ref="M186" si="63">IF(ROUND(K186,3)=0,0,K186-(SUM(M185+M183)))</f>
        <v>0</v>
      </c>
      <c r="N186" s="624"/>
      <c r="O186" s="623">
        <f t="shared" ref="O186" si="64">IF(ROUND(M186,3)=0,0,M186-(SUM(O185+O183)))</f>
        <v>0</v>
      </c>
      <c r="P186" s="624"/>
      <c r="Q186" s="623">
        <f t="shared" ref="Q186" si="65">IF(ROUND(O186,3)=0,0,O186-(SUM(Q185+Q183)))</f>
        <v>0</v>
      </c>
      <c r="R186" s="624"/>
      <c r="S186" s="623">
        <f t="shared" ref="S186" si="66">IF(ROUND(Q186,3)=0,0,Q186-(SUM(S185+S183)))</f>
        <v>0</v>
      </c>
      <c r="T186" s="624"/>
      <c r="U186" s="623">
        <f t="shared" ref="U186" si="67">IF(ROUND(S186,3)=0,0,S186-(SUM(U185+U183)))</f>
        <v>0</v>
      </c>
      <c r="V186" s="624"/>
      <c r="W186" s="623">
        <f t="shared" ref="W186" si="68">IF(ROUND(U186,3)=0,0,U186-(SUM(W185+W183)))</f>
        <v>0</v>
      </c>
      <c r="X186" s="624"/>
      <c r="Y186" s="636" t="str">
        <f>$Y$60</f>
        <v/>
      </c>
      <c r="Z186" s="637"/>
      <c r="AA186" s="637"/>
      <c r="AB186" s="637"/>
      <c r="AC186" s="637"/>
      <c r="AD186" s="637"/>
      <c r="AE186" s="637"/>
      <c r="AF186" s="638"/>
      <c r="AG186" s="137"/>
      <c r="AH186" s="62"/>
      <c r="AI186" s="39"/>
      <c r="AJ186" s="39"/>
      <c r="AM186" s="39"/>
      <c r="AN186" s="39"/>
      <c r="AO186" s="39"/>
      <c r="AP186" s="39"/>
      <c r="AQ186" s="39"/>
      <c r="AR186" s="39"/>
      <c r="AS186" s="46"/>
    </row>
    <row r="187" spans="1:45" ht="12" customHeight="1" x14ac:dyDescent="0.2">
      <c r="A187" s="169" t="str">
        <f>$A$61</f>
        <v>Auszahlung</v>
      </c>
      <c r="B187" s="639" t="str">
        <f>$B$61</f>
        <v>Stunden laufendes Jahr</v>
      </c>
      <c r="C187" s="639"/>
      <c r="D187" s="639"/>
      <c r="E187" s="639"/>
      <c r="F187" s="640"/>
      <c r="G187" s="589">
        <f>IF($AJ$19=0,0,$AJ$19)</f>
        <v>0</v>
      </c>
      <c r="H187" s="590"/>
      <c r="I187" s="589">
        <f>IF($AK$19=0,0,$AK$19)</f>
        <v>0</v>
      </c>
      <c r="J187" s="590"/>
      <c r="K187" s="723">
        <f>IF($AL$19=0,0,$AL$19)</f>
        <v>0</v>
      </c>
      <c r="L187" s="588"/>
      <c r="M187" s="589">
        <f>IF($AM$19=0,0,$AM$19)</f>
        <v>0</v>
      </c>
      <c r="N187" s="590"/>
      <c r="O187" s="589">
        <f>IF($AN$19=0,0,$AN$19)</f>
        <v>0</v>
      </c>
      <c r="P187" s="590"/>
      <c r="Q187" s="589">
        <f>IF($AO$19=0,0,$AO$19)</f>
        <v>0</v>
      </c>
      <c r="R187" s="590"/>
      <c r="S187" s="589">
        <f>IF($AP$19=0,0,$AP$19)</f>
        <v>0</v>
      </c>
      <c r="T187" s="590"/>
      <c r="U187" s="589">
        <f>IF($AQ$19=0,0,$AQ$19)</f>
        <v>0</v>
      </c>
      <c r="V187" s="590"/>
      <c r="W187" s="589">
        <f>IF($AR$19=0,0,$AR$19)</f>
        <v>0</v>
      </c>
      <c r="X187" s="590"/>
      <c r="Y187" s="589">
        <f>IF($AS$19=0,0,$AS$19)</f>
        <v>0</v>
      </c>
      <c r="Z187" s="590"/>
      <c r="AA187" s="589">
        <f>IF($AT$19=0,0,$AT$19)</f>
        <v>0</v>
      </c>
      <c r="AB187" s="590"/>
      <c r="AC187" s="589">
        <f>IF($AU$19=0,0,$AU$19)</f>
        <v>0</v>
      </c>
      <c r="AD187" s="590"/>
      <c r="AE187" s="599">
        <f>IF($AV$19=0,0,$AV$19)</f>
        <v>0</v>
      </c>
      <c r="AF187" s="600"/>
      <c r="AG187" s="137"/>
      <c r="AH187" s="62"/>
      <c r="AI187" s="39"/>
      <c r="AJ187" s="39"/>
      <c r="AM187" s="39"/>
      <c r="AN187" s="39"/>
      <c r="AO187" s="39"/>
      <c r="AP187" s="39"/>
      <c r="AQ187" s="39"/>
      <c r="AR187" s="39"/>
      <c r="AS187" s="46"/>
    </row>
    <row r="188" spans="1:45" ht="12" customHeight="1" x14ac:dyDescent="0.2">
      <c r="A188" s="170" t="str">
        <f>$A$62</f>
        <v>Fehlstunden</v>
      </c>
      <c r="B188" s="635" t="str">
        <f>$B$62</f>
        <v>laufendes Jahr (Kontrolle)</v>
      </c>
      <c r="C188" s="635"/>
      <c r="D188" s="635"/>
      <c r="E188" s="635"/>
      <c r="F188" s="267" t="str">
        <f>$F$62</f>
        <v>fe</v>
      </c>
      <c r="G188" s="627">
        <f>IF($AJ$13=0,0,$AJ$13)</f>
        <v>0</v>
      </c>
      <c r="H188" s="628"/>
      <c r="I188" s="627">
        <f>IF($AK$13=0,0,$AK$13)</f>
        <v>0</v>
      </c>
      <c r="J188" s="628"/>
      <c r="K188" s="726">
        <f>IF($AL$13=0,0,$AL$13)</f>
        <v>0</v>
      </c>
      <c r="L188" s="634"/>
      <c r="M188" s="627">
        <f>IF($AM$13=0,0,$AM$13)</f>
        <v>0</v>
      </c>
      <c r="N188" s="628"/>
      <c r="O188" s="627">
        <f>IF($AN$13=0,0,$AN$13)</f>
        <v>0</v>
      </c>
      <c r="P188" s="628"/>
      <c r="Q188" s="627">
        <f>IF($AO$13=0,0,$AO$13)</f>
        <v>0</v>
      </c>
      <c r="R188" s="628"/>
      <c r="S188" s="627">
        <f>IF($AP$13=0,0,$AP$13)</f>
        <v>0</v>
      </c>
      <c r="T188" s="628"/>
      <c r="U188" s="627">
        <f>IF($AQ$13=0,0,$AQ$13)</f>
        <v>0</v>
      </c>
      <c r="V188" s="628"/>
      <c r="W188" s="627">
        <f>IF($AR$13=0,0,$AR$13)</f>
        <v>0</v>
      </c>
      <c r="X188" s="628"/>
      <c r="Y188" s="627">
        <f>IF($AS$13=0,0,$AS$13)</f>
        <v>0</v>
      </c>
      <c r="Z188" s="628"/>
      <c r="AA188" s="627">
        <f>IF($AT$13=0,0,$AT$13)</f>
        <v>0</v>
      </c>
      <c r="AB188" s="628"/>
      <c r="AC188" s="627">
        <f>IF($AU$13=0,0,$AU$13)</f>
        <v>0</v>
      </c>
      <c r="AD188" s="628"/>
      <c r="AE188" s="629">
        <f>IF($AV$13=0,0,$AV$13)</f>
        <v>0</v>
      </c>
      <c r="AF188" s="630"/>
      <c r="AG188" s="137"/>
      <c r="AH188" s="62"/>
      <c r="AI188" s="39"/>
      <c r="AJ188" s="39"/>
      <c r="AM188" s="39"/>
      <c r="AN188" s="39"/>
      <c r="AO188" s="39"/>
      <c r="AP188" s="39"/>
      <c r="AQ188" s="39"/>
      <c r="AR188" s="39"/>
      <c r="AS188" s="46"/>
    </row>
    <row r="189" spans="1:45" ht="12" customHeight="1" x14ac:dyDescent="0.2">
      <c r="A189" s="171" t="str">
        <f>$A$63</f>
        <v>Total inkl. Zeitzuschläge</v>
      </c>
      <c r="B189" s="651" t="str">
        <f>$B$63</f>
        <v>Stunden produktiv und unproduktiv</v>
      </c>
      <c r="C189" s="651"/>
      <c r="D189" s="651"/>
      <c r="E189" s="651"/>
      <c r="F189" s="731"/>
      <c r="G189" s="732">
        <f>IF($AG$36=0,0,$AG$36)</f>
        <v>0</v>
      </c>
      <c r="H189" s="657"/>
      <c r="I189" s="656">
        <f>IF($AG$99=0,0,$AG$99)</f>
        <v>0</v>
      </c>
      <c r="J189" s="657"/>
      <c r="K189" s="733">
        <f>IF($AG$162=0,0,$AG$162)</f>
        <v>0</v>
      </c>
      <c r="L189" s="655"/>
      <c r="M189" s="641">
        <f>IF($AG$225=0,0,$AG$225)</f>
        <v>0</v>
      </c>
      <c r="N189" s="642"/>
      <c r="O189" s="641">
        <f>IF($AG$288=0,0,$AG$288)</f>
        <v>0</v>
      </c>
      <c r="P189" s="642"/>
      <c r="Q189" s="641">
        <f>IF($AG$351=0,0,$AG$351)</f>
        <v>0</v>
      </c>
      <c r="R189" s="642"/>
      <c r="S189" s="641">
        <f>IF($AG$414=0,0,$AG$414)</f>
        <v>0</v>
      </c>
      <c r="T189" s="642"/>
      <c r="U189" s="641">
        <f>IF($AG$477=0,0,$AG$477)</f>
        <v>0</v>
      </c>
      <c r="V189" s="642"/>
      <c r="W189" s="641">
        <f>IF($AG$540=0,0,$AG$540)</f>
        <v>0</v>
      </c>
      <c r="X189" s="642"/>
      <c r="Y189" s="641">
        <f>IF($AG$603=0,0,$AG$603)</f>
        <v>0</v>
      </c>
      <c r="Z189" s="642"/>
      <c r="AA189" s="641">
        <f>IF($AG$666=0,0,$AG$666)</f>
        <v>0</v>
      </c>
      <c r="AB189" s="642"/>
      <c r="AC189" s="641">
        <f>IF($AG$729=0,0,$AG$729)</f>
        <v>0</v>
      </c>
      <c r="AD189" s="642"/>
      <c r="AE189" s="570">
        <f>SUM($G$63:$AD$63)</f>
        <v>0</v>
      </c>
      <c r="AF189" s="571"/>
      <c r="AG189" s="137"/>
      <c r="AH189" s="62"/>
      <c r="AI189" s="39"/>
      <c r="AJ189" s="39"/>
      <c r="AM189" s="39"/>
      <c r="AN189" s="39"/>
      <c r="AO189" s="39"/>
      <c r="AP189" s="39"/>
      <c r="AQ189" s="39"/>
      <c r="AR189" s="39"/>
      <c r="AS189" s="46"/>
    </row>
    <row r="190" spans="1:45" ht="24.95" customHeight="1" x14ac:dyDescent="0.2">
      <c r="A190" s="173" t="str">
        <f>$A$64</f>
        <v>Vergleich</v>
      </c>
      <c r="B190" s="643" t="str">
        <f>$B$64</f>
        <v>Stunden zu Soll-Stunden (inkl. allfälli-
ge Minusstunden Vorjahr)</v>
      </c>
      <c r="C190" s="643"/>
      <c r="D190" s="643"/>
      <c r="E190" s="643"/>
      <c r="F190" s="644"/>
      <c r="G190" s="728">
        <f>IF($AG$38=0,0,$AG$38)-$AE$34+$P$5</f>
        <v>-184</v>
      </c>
      <c r="H190" s="650"/>
      <c r="I190" s="647">
        <f>IF($AG$101=0,0,$AG$101)-$AE$97</f>
        <v>-160</v>
      </c>
      <c r="J190" s="648"/>
      <c r="K190" s="748">
        <f>IF($AG$164=0,0,$AG$164)-$AE$160</f>
        <v>-176</v>
      </c>
      <c r="L190" s="646"/>
      <c r="M190" s="649">
        <f>IF($AG$227=0,0,$AG$227)-$AE$223</f>
        <v>-176</v>
      </c>
      <c r="N190" s="650"/>
      <c r="O190" s="649">
        <f>IF($AG$290=0,0,$AG$290)-$AE$286</f>
        <v>-168</v>
      </c>
      <c r="P190" s="650"/>
      <c r="Q190" s="649">
        <f>IF($AG$353=0,0,$AG$353)-$AE$349</f>
        <v>-176</v>
      </c>
      <c r="R190" s="650"/>
      <c r="S190" s="649">
        <f>IF($AG$416=0,0,$AG$416)-$AE$412</f>
        <v>-184</v>
      </c>
      <c r="T190" s="650"/>
      <c r="U190" s="649">
        <f>IF($AG$479=0,0,$AG$479)-$AE$475</f>
        <v>-168</v>
      </c>
      <c r="V190" s="650"/>
      <c r="W190" s="649">
        <f>IF($AG$542=0,0,$AG$542)-$AE$538</f>
        <v>-176</v>
      </c>
      <c r="X190" s="650"/>
      <c r="Y190" s="649">
        <f>IF($AG$605=0,0,$AG$605)-$AE$601</f>
        <v>-176</v>
      </c>
      <c r="Z190" s="650"/>
      <c r="AA190" s="649">
        <f>IF($AG$668=0,0,$AG$668)-$AE$664</f>
        <v>-168</v>
      </c>
      <c r="AB190" s="650"/>
      <c r="AC190" s="649">
        <f>IF($AG$731=0,0,$AG$731)-$AE$727</f>
        <v>-184</v>
      </c>
      <c r="AD190" s="650"/>
      <c r="AE190" s="683">
        <f>SUM($G$64:$AD$64)</f>
        <v>-2096</v>
      </c>
      <c r="AF190" s="684"/>
      <c r="AG190" s="137"/>
      <c r="AH190" s="62"/>
      <c r="AI190" s="39"/>
      <c r="AJ190" s="39"/>
      <c r="AM190" s="39"/>
      <c r="AN190" s="39"/>
      <c r="AO190" s="39"/>
      <c r="AP190" s="39"/>
      <c r="AQ190" s="39"/>
      <c r="AR190" s="39"/>
      <c r="AS190" s="46"/>
    </row>
    <row r="191" spans="1:45" ht="12" customHeight="1" x14ac:dyDescent="0.2">
      <c r="A191" s="172"/>
      <c r="B191" s="685" t="str">
        <f>$B$65</f>
        <v>Stunden zu Soll-Stunden (kumuliert)</v>
      </c>
      <c r="C191" s="685"/>
      <c r="D191" s="685"/>
      <c r="E191" s="685"/>
      <c r="F191" s="686"/>
      <c r="G191" s="749">
        <f>$G$65</f>
        <v>-184</v>
      </c>
      <c r="H191" s="718"/>
      <c r="I191" s="566">
        <f>$I$65</f>
        <v>-344</v>
      </c>
      <c r="J191" s="567"/>
      <c r="K191" s="719">
        <f>$K$65</f>
        <v>-520</v>
      </c>
      <c r="L191" s="575"/>
      <c r="M191" s="566">
        <f>$M$65</f>
        <v>-696</v>
      </c>
      <c r="N191" s="567"/>
      <c r="O191" s="566">
        <f>$O$65</f>
        <v>-864</v>
      </c>
      <c r="P191" s="567"/>
      <c r="Q191" s="566">
        <f>$Q$65</f>
        <v>-1040</v>
      </c>
      <c r="R191" s="567"/>
      <c r="S191" s="566">
        <f>$S$65</f>
        <v>-1224</v>
      </c>
      <c r="T191" s="567"/>
      <c r="U191" s="566">
        <f>$U$65</f>
        <v>-1392</v>
      </c>
      <c r="V191" s="567"/>
      <c r="W191" s="566">
        <f>$W$65</f>
        <v>-1568</v>
      </c>
      <c r="X191" s="567"/>
      <c r="Y191" s="566">
        <f>$Y$65</f>
        <v>-1744</v>
      </c>
      <c r="Z191" s="567"/>
      <c r="AA191" s="566">
        <f>$AA$65</f>
        <v>-1912</v>
      </c>
      <c r="AB191" s="567"/>
      <c r="AC191" s="566">
        <f>$AC$65</f>
        <v>-2096</v>
      </c>
      <c r="AD191" s="567"/>
      <c r="AE191" s="568"/>
      <c r="AF191" s="569"/>
      <c r="AG191" s="137"/>
      <c r="AH191" s="62"/>
      <c r="AI191" s="39"/>
      <c r="AJ191" s="39"/>
      <c r="AM191" s="39"/>
      <c r="AN191" s="39"/>
      <c r="AO191" s="39"/>
      <c r="AP191" s="39"/>
      <c r="AQ191" s="39"/>
      <c r="AR191" s="39"/>
      <c r="AS191" s="46"/>
    </row>
    <row r="192" spans="1:45" ht="12.75" customHeight="1" x14ac:dyDescent="0.2">
      <c r="A192" s="658" t="str">
        <f>$A$66</f>
        <v>Ferienkontrolle</v>
      </c>
      <c r="B192" s="660" t="str">
        <f>$B$66</f>
        <v>Ferienguthaben Vorjahr</v>
      </c>
      <c r="C192" s="660"/>
      <c r="D192" s="660"/>
      <c r="E192" s="660"/>
      <c r="F192" s="661"/>
      <c r="G192" s="681">
        <f>IF($AA$4=0,0,$AA$4)</f>
        <v>0</v>
      </c>
      <c r="H192" s="665"/>
      <c r="I192" s="576" t="str">
        <f>$I$66</f>
        <v>Ferienguthaben nach 
Art. 12.1 GAV</v>
      </c>
      <c r="J192" s="577"/>
      <c r="K192" s="577"/>
      <c r="L192" s="578"/>
      <c r="M192" s="671">
        <f>IF($AA$5=0,0,$AA$5)</f>
        <v>0</v>
      </c>
      <c r="N192" s="672"/>
      <c r="O192" s="675" t="str">
        <f>$O$66</f>
        <v>Ferienguthaben total</v>
      </c>
      <c r="P192" s="676"/>
      <c r="Q192" s="676"/>
      <c r="R192" s="677"/>
      <c r="S192" s="681">
        <f>SUM(G192+M192)</f>
        <v>0</v>
      </c>
      <c r="T192" s="665"/>
      <c r="U192" s="675" t="str">
        <f>$U$66</f>
        <v>Ferien bezogen</v>
      </c>
      <c r="V192" s="676"/>
      <c r="W192" s="676"/>
      <c r="X192" s="677"/>
      <c r="Y192" s="681">
        <f>IF($AV$4=0,0,$AV$4)</f>
        <v>0</v>
      </c>
      <c r="Z192" s="665"/>
      <c r="AA192" s="576" t="str">
        <f>$AA$66</f>
        <v>Aktuelles Ferienguthaben</v>
      </c>
      <c r="AB192" s="577"/>
      <c r="AC192" s="577"/>
      <c r="AD192" s="578"/>
      <c r="AE192" s="681">
        <f>IF(S192=0,0,S192-Y192)</f>
        <v>0</v>
      </c>
      <c r="AF192" s="665"/>
      <c r="AG192" s="137"/>
      <c r="AH192" s="62"/>
      <c r="AI192" s="39"/>
      <c r="AJ192" s="39"/>
      <c r="AM192" s="39"/>
      <c r="AN192" s="39"/>
      <c r="AO192" s="39"/>
      <c r="AP192" s="39"/>
      <c r="AQ192" s="39"/>
      <c r="AR192" s="39"/>
      <c r="AS192" s="46"/>
    </row>
    <row r="193" spans="1:48" ht="12.75" customHeight="1" x14ac:dyDescent="0.2">
      <c r="A193" s="659"/>
      <c r="B193" s="662"/>
      <c r="C193" s="662"/>
      <c r="D193" s="662"/>
      <c r="E193" s="662"/>
      <c r="F193" s="663"/>
      <c r="G193" s="682"/>
      <c r="H193" s="667"/>
      <c r="I193" s="668"/>
      <c r="J193" s="669"/>
      <c r="K193" s="669"/>
      <c r="L193" s="670"/>
      <c r="M193" s="673"/>
      <c r="N193" s="674"/>
      <c r="O193" s="678"/>
      <c r="P193" s="679"/>
      <c r="Q193" s="679"/>
      <c r="R193" s="680"/>
      <c r="S193" s="682"/>
      <c r="T193" s="667"/>
      <c r="U193" s="678"/>
      <c r="V193" s="679"/>
      <c r="W193" s="679"/>
      <c r="X193" s="680"/>
      <c r="Y193" s="682"/>
      <c r="Z193" s="667"/>
      <c r="AA193" s="668"/>
      <c r="AB193" s="669"/>
      <c r="AC193" s="669"/>
      <c r="AD193" s="670"/>
      <c r="AE193" s="682"/>
      <c r="AF193" s="667"/>
      <c r="AG193" s="137"/>
      <c r="AH193" s="62"/>
      <c r="AI193" s="39"/>
      <c r="AJ193" s="39"/>
      <c r="AM193" s="39"/>
      <c r="AN193" s="39"/>
      <c r="AO193" s="39"/>
      <c r="AP193" s="39"/>
      <c r="AQ193" s="39"/>
      <c r="AR193" s="39"/>
      <c r="AS193" s="46"/>
    </row>
    <row r="194" spans="1:48" ht="12" customHeight="1" x14ac:dyDescent="0.25">
      <c r="A194" s="76"/>
      <c r="B194" s="76"/>
      <c r="C194" s="76"/>
      <c r="D194" s="76"/>
      <c r="E194" s="77"/>
      <c r="F194" s="77"/>
      <c r="G194" s="76"/>
      <c r="H194" s="697"/>
      <c r="I194" s="697"/>
      <c r="J194" s="697"/>
      <c r="K194" s="697"/>
      <c r="L194" s="697"/>
      <c r="M194" s="697"/>
      <c r="N194" s="697"/>
      <c r="O194" s="697"/>
      <c r="P194" s="697"/>
      <c r="Q194" s="697"/>
      <c r="R194" s="697"/>
      <c r="S194" s="697"/>
      <c r="T194" s="697"/>
      <c r="U194" s="697"/>
      <c r="V194" s="697"/>
      <c r="W194" s="697"/>
      <c r="X194" s="697"/>
      <c r="Y194" s="697"/>
      <c r="Z194" s="697"/>
      <c r="AA194" s="697"/>
      <c r="AB194" s="697"/>
      <c r="AC194" s="697"/>
      <c r="AD194" s="697"/>
      <c r="AE194" s="697"/>
      <c r="AF194" s="697"/>
      <c r="AG194" s="137"/>
      <c r="AH194" s="62"/>
      <c r="AI194" s="39"/>
      <c r="AJ194" s="39"/>
      <c r="AM194" s="39"/>
      <c r="AN194" s="39"/>
      <c r="AO194" s="39"/>
      <c r="AP194" s="39"/>
      <c r="AQ194" s="39"/>
      <c r="AR194" s="39"/>
      <c r="AS194" s="46"/>
    </row>
    <row r="195" spans="1:48" ht="20.100000000000001" customHeight="1" x14ac:dyDescent="0.2">
      <c r="A195" s="212" t="str">
        <f>$A$3</f>
        <v>Mitarbeiter/In</v>
      </c>
      <c r="B195" s="734" t="str">
        <f>IF($B$3="","",$B$3)</f>
        <v>Muster Peter</v>
      </c>
      <c r="C195" s="735"/>
      <c r="D195" s="735"/>
      <c r="E195" s="735"/>
      <c r="F195" s="735"/>
      <c r="G195" s="736"/>
      <c r="H195" s="228"/>
      <c r="I195" s="228"/>
      <c r="J195" s="228"/>
      <c r="K195" s="228"/>
      <c r="L195" s="228"/>
      <c r="M195" s="228"/>
      <c r="N195" s="228"/>
      <c r="O195" s="228"/>
      <c r="P195" s="228"/>
      <c r="Q195" s="228"/>
      <c r="R195" s="228"/>
      <c r="S195" s="228"/>
      <c r="T195" s="228"/>
      <c r="U195" s="228"/>
      <c r="V195" s="228"/>
      <c r="W195" s="228"/>
      <c r="X195" s="228"/>
      <c r="Y195" s="228"/>
      <c r="Z195" s="228"/>
      <c r="AA195" s="228"/>
      <c r="AB195" s="228"/>
      <c r="AC195" s="228"/>
      <c r="AD195" s="228"/>
      <c r="AE195" s="228"/>
      <c r="AF195" s="461">
        <f>AF3</f>
        <v>0</v>
      </c>
      <c r="AG195" s="137"/>
      <c r="AH195" s="62"/>
      <c r="AI195" s="39"/>
      <c r="AJ195" s="39"/>
      <c r="AM195" s="39"/>
      <c r="AN195" s="39"/>
      <c r="AO195" s="39"/>
      <c r="AP195" s="39"/>
      <c r="AQ195" s="39"/>
      <c r="AR195" s="39"/>
      <c r="AS195" s="52"/>
      <c r="AT195" s="5"/>
      <c r="AU195" s="5"/>
    </row>
    <row r="196" spans="1:48" ht="12" customHeight="1" x14ac:dyDescent="0.2">
      <c r="A196" s="219" t="str">
        <f>$A$4</f>
        <v>Anstellung %</v>
      </c>
      <c r="B196" s="701">
        <v>100</v>
      </c>
      <c r="C196" s="702"/>
      <c r="D196" s="703" t="str">
        <f>Labels!B92</f>
        <v>im April</v>
      </c>
      <c r="E196" s="704"/>
      <c r="F196" s="704"/>
      <c r="G196" s="705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  <c r="AA196" s="138"/>
      <c r="AB196" s="138"/>
      <c r="AC196" s="138"/>
      <c r="AD196" s="138"/>
      <c r="AE196" s="138"/>
      <c r="AF196" s="229"/>
      <c r="AG196" s="147"/>
      <c r="AH196" s="16"/>
      <c r="AI196" s="16"/>
      <c r="AJ196" s="16"/>
      <c r="AM196" s="19"/>
      <c r="AN196" s="19"/>
      <c r="AO196" s="19"/>
      <c r="AP196" s="19"/>
      <c r="AQ196" s="19"/>
      <c r="AR196" s="19"/>
      <c r="AS196" s="19"/>
      <c r="AT196" s="16"/>
      <c r="AU196" s="16"/>
    </row>
    <row r="197" spans="1:48" ht="12" customHeight="1" x14ac:dyDescent="0.2">
      <c r="A197" s="220" t="str">
        <f>$A$5</f>
        <v>Saldo für das Jahr</v>
      </c>
      <c r="B197" s="134"/>
      <c r="C197" s="135"/>
      <c r="D197" s="501">
        <f>IF($AE$64=0,0,$AE$64)</f>
        <v>-2096</v>
      </c>
      <c r="E197" s="502"/>
      <c r="F197" s="502"/>
      <c r="G197" s="503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233"/>
      <c r="AG197" s="137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</row>
    <row r="198" spans="1:48" s="3" customFormat="1" ht="21" customHeight="1" x14ac:dyDescent="0.25">
      <c r="A198" s="284" t="str">
        <f>TEXT(DATE(YEAR(AP28),MONTH(AP28)+3,1),"MMMM"&amp;Labels!B13)</f>
        <v>April</v>
      </c>
      <c r="B198" s="506" t="str">
        <f>$B$9</f>
        <v>Saldo Monat + / -</v>
      </c>
      <c r="C198" s="507"/>
      <c r="D198" s="507"/>
      <c r="E198" s="508"/>
      <c r="F198" s="695">
        <f>(AG201-(SUM(AG202:AG216)-AE223))*-1</f>
        <v>-176</v>
      </c>
      <c r="G198" s="696"/>
      <c r="H198" s="78"/>
      <c r="I198" s="79"/>
      <c r="J198" s="13"/>
      <c r="K198" s="45" t="str">
        <f>$K$9</f>
        <v xml:space="preserve"> = </v>
      </c>
      <c r="L198" s="43" t="str">
        <f>$L$9</f>
        <v>Gelbe Felder müssen ausgefüllt werden (die übrigen werden automatisch berechnet)</v>
      </c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511"/>
      <c r="AC198" s="511"/>
      <c r="AD198" s="511"/>
      <c r="AE198" s="511"/>
      <c r="AF198" s="512"/>
      <c r="AG198" s="310"/>
      <c r="AH198" s="740"/>
      <c r="AI198" s="741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</row>
    <row r="199" spans="1:48" s="16" customFormat="1" ht="16.5" x14ac:dyDescent="0.3">
      <c r="A199" s="436" t="str">
        <f>$A$10</f>
        <v>Tag</v>
      </c>
      <c r="B199" s="214">
        <f>AF136+1</f>
        <v>43922</v>
      </c>
      <c r="C199" s="214">
        <f>B199+1</f>
        <v>43923</v>
      </c>
      <c r="D199" s="214">
        <f t="shared" ref="D199:AE199" si="69">C199+1</f>
        <v>43924</v>
      </c>
      <c r="E199" s="214">
        <f t="shared" si="69"/>
        <v>43925</v>
      </c>
      <c r="F199" s="214">
        <f t="shared" si="69"/>
        <v>43926</v>
      </c>
      <c r="G199" s="214">
        <f t="shared" si="69"/>
        <v>43927</v>
      </c>
      <c r="H199" s="214">
        <f t="shared" si="69"/>
        <v>43928</v>
      </c>
      <c r="I199" s="214">
        <f t="shared" si="69"/>
        <v>43929</v>
      </c>
      <c r="J199" s="214">
        <f t="shared" si="69"/>
        <v>43930</v>
      </c>
      <c r="K199" s="214">
        <f t="shared" si="69"/>
        <v>43931</v>
      </c>
      <c r="L199" s="214">
        <f t="shared" si="69"/>
        <v>43932</v>
      </c>
      <c r="M199" s="214">
        <f t="shared" si="69"/>
        <v>43933</v>
      </c>
      <c r="N199" s="214">
        <f t="shared" si="69"/>
        <v>43934</v>
      </c>
      <c r="O199" s="214">
        <f t="shared" si="69"/>
        <v>43935</v>
      </c>
      <c r="P199" s="214">
        <f t="shared" si="69"/>
        <v>43936</v>
      </c>
      <c r="Q199" s="214">
        <f t="shared" si="69"/>
        <v>43937</v>
      </c>
      <c r="R199" s="214">
        <f t="shared" si="69"/>
        <v>43938</v>
      </c>
      <c r="S199" s="214">
        <f t="shared" si="69"/>
        <v>43939</v>
      </c>
      <c r="T199" s="214">
        <f t="shared" si="69"/>
        <v>43940</v>
      </c>
      <c r="U199" s="214">
        <f t="shared" si="69"/>
        <v>43941</v>
      </c>
      <c r="V199" s="214">
        <f t="shared" si="69"/>
        <v>43942</v>
      </c>
      <c r="W199" s="214">
        <f t="shared" si="69"/>
        <v>43943</v>
      </c>
      <c r="X199" s="214">
        <f t="shared" si="69"/>
        <v>43944</v>
      </c>
      <c r="Y199" s="214">
        <f t="shared" si="69"/>
        <v>43945</v>
      </c>
      <c r="Z199" s="214">
        <f t="shared" si="69"/>
        <v>43946</v>
      </c>
      <c r="AA199" s="214">
        <f t="shared" si="69"/>
        <v>43947</v>
      </c>
      <c r="AB199" s="214">
        <f t="shared" si="69"/>
        <v>43948</v>
      </c>
      <c r="AC199" s="214">
        <f t="shared" si="69"/>
        <v>43949</v>
      </c>
      <c r="AD199" s="214">
        <f t="shared" si="69"/>
        <v>43950</v>
      </c>
      <c r="AE199" s="214">
        <f t="shared" si="69"/>
        <v>43951</v>
      </c>
      <c r="AF199" s="318"/>
      <c r="AG199" s="430" t="str">
        <f>COUNT(B201:AF201)&amp;" "&amp;Labels!$B$63</f>
        <v>22 Tage</v>
      </c>
      <c r="AJ199" s="118"/>
      <c r="AO199" s="116"/>
      <c r="AP199" s="117"/>
      <c r="AQ199" s="117"/>
      <c r="AR199" s="117"/>
      <c r="AS199" s="117"/>
      <c r="AT199" s="117"/>
      <c r="AU199" s="33"/>
    </row>
    <row r="200" spans="1:48" s="16" customFormat="1" hidden="1" x14ac:dyDescent="0.2">
      <c r="A200" s="177" t="str">
        <f>$A$11</f>
        <v>Kalenderwoche</v>
      </c>
      <c r="B200" s="291">
        <f t="shared" ref="B200:AF200" si="70">IF(B199="","",TRUNC((B199-DATE(YEAR(B199+3-MOD(B199-2,7)),1,MOD(B199-2,7)-9))/7))</f>
        <v>14</v>
      </c>
      <c r="C200" s="292">
        <f t="shared" si="70"/>
        <v>14</v>
      </c>
      <c r="D200" s="292">
        <f t="shared" si="70"/>
        <v>14</v>
      </c>
      <c r="E200" s="292">
        <f t="shared" si="70"/>
        <v>14</v>
      </c>
      <c r="F200" s="292">
        <f t="shared" si="70"/>
        <v>14</v>
      </c>
      <c r="G200" s="292">
        <f t="shared" si="70"/>
        <v>15</v>
      </c>
      <c r="H200" s="292">
        <f t="shared" si="70"/>
        <v>15</v>
      </c>
      <c r="I200" s="292">
        <f t="shared" si="70"/>
        <v>15</v>
      </c>
      <c r="J200" s="292">
        <f t="shared" si="70"/>
        <v>15</v>
      </c>
      <c r="K200" s="292">
        <f t="shared" si="70"/>
        <v>15</v>
      </c>
      <c r="L200" s="292">
        <f t="shared" si="70"/>
        <v>15</v>
      </c>
      <c r="M200" s="292">
        <f t="shared" si="70"/>
        <v>15</v>
      </c>
      <c r="N200" s="292">
        <f t="shared" si="70"/>
        <v>16</v>
      </c>
      <c r="O200" s="292">
        <f t="shared" si="70"/>
        <v>16</v>
      </c>
      <c r="P200" s="292">
        <f t="shared" si="70"/>
        <v>16</v>
      </c>
      <c r="Q200" s="292">
        <f t="shared" si="70"/>
        <v>16</v>
      </c>
      <c r="R200" s="292">
        <f t="shared" si="70"/>
        <v>16</v>
      </c>
      <c r="S200" s="292">
        <f t="shared" si="70"/>
        <v>16</v>
      </c>
      <c r="T200" s="292">
        <f t="shared" si="70"/>
        <v>16</v>
      </c>
      <c r="U200" s="292">
        <f t="shared" si="70"/>
        <v>17</v>
      </c>
      <c r="V200" s="292">
        <f t="shared" si="70"/>
        <v>17</v>
      </c>
      <c r="W200" s="292">
        <f t="shared" si="70"/>
        <v>17</v>
      </c>
      <c r="X200" s="292">
        <f t="shared" si="70"/>
        <v>17</v>
      </c>
      <c r="Y200" s="292">
        <f t="shared" si="70"/>
        <v>17</v>
      </c>
      <c r="Z200" s="292">
        <f t="shared" si="70"/>
        <v>17</v>
      </c>
      <c r="AA200" s="292">
        <f t="shared" si="70"/>
        <v>17</v>
      </c>
      <c r="AB200" s="292">
        <f t="shared" si="70"/>
        <v>18</v>
      </c>
      <c r="AC200" s="292">
        <f t="shared" si="70"/>
        <v>18</v>
      </c>
      <c r="AD200" s="292">
        <f t="shared" si="70"/>
        <v>18</v>
      </c>
      <c r="AE200" s="293">
        <f t="shared" si="70"/>
        <v>18</v>
      </c>
      <c r="AF200" s="317" t="str">
        <f t="shared" si="70"/>
        <v/>
      </c>
      <c r="AG200" s="85"/>
      <c r="AH200" s="742"/>
      <c r="AI200" s="687"/>
      <c r="AV200" s="38"/>
    </row>
    <row r="201" spans="1:48" s="16" customFormat="1" ht="12" customHeight="1" thickBot="1" x14ac:dyDescent="0.25">
      <c r="A201" s="177" t="str">
        <f>$A$12</f>
        <v>Sollstunden</v>
      </c>
      <c r="B201" s="194">
        <f t="shared" ref="B201:AE201" si="71">IF(MOD(B199,7)&gt;=2,$J$7*$B$196%,"")</f>
        <v>8</v>
      </c>
      <c r="C201" s="194">
        <f t="shared" si="71"/>
        <v>8</v>
      </c>
      <c r="D201" s="194">
        <f t="shared" si="71"/>
        <v>8</v>
      </c>
      <c r="E201" s="194" t="str">
        <f t="shared" si="71"/>
        <v/>
      </c>
      <c r="F201" s="194" t="str">
        <f t="shared" si="71"/>
        <v/>
      </c>
      <c r="G201" s="194">
        <f t="shared" si="71"/>
        <v>8</v>
      </c>
      <c r="H201" s="194">
        <f t="shared" si="71"/>
        <v>8</v>
      </c>
      <c r="I201" s="194">
        <f t="shared" si="71"/>
        <v>8</v>
      </c>
      <c r="J201" s="194">
        <f t="shared" si="71"/>
        <v>8</v>
      </c>
      <c r="K201" s="194">
        <f t="shared" si="71"/>
        <v>8</v>
      </c>
      <c r="L201" s="194" t="str">
        <f t="shared" si="71"/>
        <v/>
      </c>
      <c r="M201" s="194" t="str">
        <f t="shared" si="71"/>
        <v/>
      </c>
      <c r="N201" s="194">
        <f t="shared" si="71"/>
        <v>8</v>
      </c>
      <c r="O201" s="194">
        <f t="shared" si="71"/>
        <v>8</v>
      </c>
      <c r="P201" s="194">
        <f t="shared" si="71"/>
        <v>8</v>
      </c>
      <c r="Q201" s="194">
        <f t="shared" si="71"/>
        <v>8</v>
      </c>
      <c r="R201" s="194">
        <f t="shared" si="71"/>
        <v>8</v>
      </c>
      <c r="S201" s="194" t="str">
        <f t="shared" si="71"/>
        <v/>
      </c>
      <c r="T201" s="194" t="str">
        <f t="shared" si="71"/>
        <v/>
      </c>
      <c r="U201" s="194">
        <f t="shared" si="71"/>
        <v>8</v>
      </c>
      <c r="V201" s="194">
        <f t="shared" si="71"/>
        <v>8</v>
      </c>
      <c r="W201" s="194">
        <f t="shared" si="71"/>
        <v>8</v>
      </c>
      <c r="X201" s="194">
        <f t="shared" si="71"/>
        <v>8</v>
      </c>
      <c r="Y201" s="194">
        <f t="shared" si="71"/>
        <v>8</v>
      </c>
      <c r="Z201" s="194" t="str">
        <f t="shared" si="71"/>
        <v/>
      </c>
      <c r="AA201" s="194" t="str">
        <f t="shared" si="71"/>
        <v/>
      </c>
      <c r="AB201" s="194">
        <f t="shared" si="71"/>
        <v>8</v>
      </c>
      <c r="AC201" s="194">
        <f t="shared" si="71"/>
        <v>8</v>
      </c>
      <c r="AD201" s="194">
        <f t="shared" si="71"/>
        <v>8</v>
      </c>
      <c r="AE201" s="194">
        <f t="shared" si="71"/>
        <v>8</v>
      </c>
      <c r="AF201" s="196"/>
      <c r="AG201" s="89">
        <f>SUM(B201:AF201)</f>
        <v>176</v>
      </c>
      <c r="AH201" s="478"/>
      <c r="AI201" s="477"/>
    </row>
    <row r="202" spans="1:48" s="16" customFormat="1" ht="12" customHeight="1" x14ac:dyDescent="0.2">
      <c r="A202" s="177" t="str">
        <f>$A$13</f>
        <v>Absenz in Std</v>
      </c>
      <c r="B202" s="340">
        <f>B888</f>
        <v>0</v>
      </c>
      <c r="C202" s="340">
        <f t="shared" ref="C202:AE202" si="72">C888</f>
        <v>0</v>
      </c>
      <c r="D202" s="340">
        <f t="shared" si="72"/>
        <v>0</v>
      </c>
      <c r="E202" s="340">
        <f t="shared" si="72"/>
        <v>0</v>
      </c>
      <c r="F202" s="340">
        <f t="shared" si="72"/>
        <v>0</v>
      </c>
      <c r="G202" s="340">
        <f t="shared" si="72"/>
        <v>0</v>
      </c>
      <c r="H202" s="340">
        <f t="shared" si="72"/>
        <v>0</v>
      </c>
      <c r="I202" s="340">
        <f t="shared" si="72"/>
        <v>0</v>
      </c>
      <c r="J202" s="340">
        <f t="shared" si="72"/>
        <v>0</v>
      </c>
      <c r="K202" s="340">
        <f t="shared" si="72"/>
        <v>0</v>
      </c>
      <c r="L202" s="340">
        <f t="shared" si="72"/>
        <v>0</v>
      </c>
      <c r="M202" s="340">
        <f t="shared" si="72"/>
        <v>0</v>
      </c>
      <c r="N202" s="340">
        <f t="shared" si="72"/>
        <v>0</v>
      </c>
      <c r="O202" s="340">
        <f t="shared" si="72"/>
        <v>0</v>
      </c>
      <c r="P202" s="340">
        <f t="shared" si="72"/>
        <v>0</v>
      </c>
      <c r="Q202" s="340">
        <f t="shared" si="72"/>
        <v>0</v>
      </c>
      <c r="R202" s="340">
        <f t="shared" si="72"/>
        <v>0</v>
      </c>
      <c r="S202" s="340">
        <f t="shared" si="72"/>
        <v>0</v>
      </c>
      <c r="T202" s="340">
        <f t="shared" si="72"/>
        <v>0</v>
      </c>
      <c r="U202" s="340">
        <f t="shared" si="72"/>
        <v>0</v>
      </c>
      <c r="V202" s="340">
        <f t="shared" si="72"/>
        <v>0</v>
      </c>
      <c r="W202" s="340">
        <f t="shared" si="72"/>
        <v>0</v>
      </c>
      <c r="X202" s="340">
        <f t="shared" si="72"/>
        <v>0</v>
      </c>
      <c r="Y202" s="340">
        <f t="shared" si="72"/>
        <v>0</v>
      </c>
      <c r="Z202" s="340">
        <f t="shared" si="72"/>
        <v>0</v>
      </c>
      <c r="AA202" s="340">
        <f t="shared" si="72"/>
        <v>0</v>
      </c>
      <c r="AB202" s="340">
        <f t="shared" si="72"/>
        <v>0</v>
      </c>
      <c r="AC202" s="340">
        <f t="shared" si="72"/>
        <v>0</v>
      </c>
      <c r="AD202" s="340">
        <f t="shared" si="72"/>
        <v>0</v>
      </c>
      <c r="AE202" s="340">
        <f t="shared" si="72"/>
        <v>0</v>
      </c>
      <c r="AF202" s="198"/>
      <c r="AG202" s="85">
        <f>SUM(AM3:AM12)</f>
        <v>0</v>
      </c>
      <c r="AH202" s="67"/>
      <c r="AI202" s="68"/>
    </row>
    <row r="203" spans="1:48" s="16" customFormat="1" ht="12" customHeight="1" thickBot="1" x14ac:dyDescent="0.25">
      <c r="A203" s="178" t="str">
        <f>$A$14</f>
        <v>Code</v>
      </c>
      <c r="B203" s="324" t="str">
        <f>IF(B888&lt;&gt;0,IF(MAX(B875:B887)&lt;B888,Labels!$B$163,INDEX($AH$875:$AH$887,MATCH(MAX(B875:B887),B875:B887,0))),"")</f>
        <v/>
      </c>
      <c r="C203" s="324" t="str">
        <f>IF(C888&lt;&gt;0,IF(MAX(C875:C887)&lt;C888,Labels!$B$163,INDEX($AH$875:$AH$887,MATCH(MAX(C875:C887),C875:C887,0))),"")</f>
        <v/>
      </c>
      <c r="D203" s="324" t="str">
        <f>IF(D888&lt;&gt;0,IF(MAX(D875:D887)&lt;D888,Labels!$B$163,INDEX($AH$875:$AH$887,MATCH(MAX(D875:D887),D875:D887,0))),"")</f>
        <v/>
      </c>
      <c r="E203" s="324" t="str">
        <f>IF(E888&lt;&gt;0,IF(MAX(E875:E887)&lt;E888,Labels!$B$163,INDEX($AH$875:$AH$887,MATCH(MAX(E875:E887),E875:E887,0))),"")</f>
        <v/>
      </c>
      <c r="F203" s="324" t="str">
        <f>IF(F888&lt;&gt;0,IF(MAX(F875:F887)&lt;F888,Labels!$B$163,INDEX($AH$875:$AH$887,MATCH(MAX(F875:F887),F875:F887,0))),"")</f>
        <v/>
      </c>
      <c r="G203" s="324" t="str">
        <f>IF(G888&lt;&gt;0,IF(MAX(G875:G887)&lt;G888,Labels!$B$163,INDEX($AH$875:$AH$887,MATCH(MAX(G875:G887),G875:G887,0))),"")</f>
        <v/>
      </c>
      <c r="H203" s="324" t="str">
        <f>IF(H888&lt;&gt;0,IF(MAX(H875:H887)&lt;H888,Labels!$B$163,INDEX($AH$875:$AH$887,MATCH(MAX(H875:H887),H875:H887,0))),"")</f>
        <v/>
      </c>
      <c r="I203" s="324" t="str">
        <f>IF(I888&lt;&gt;0,IF(MAX(I875:I887)&lt;I888,Labels!$B$163,INDEX($AH$875:$AH$887,MATCH(MAX(I875:I887),I875:I887,0))),"")</f>
        <v/>
      </c>
      <c r="J203" s="324" t="str">
        <f>IF(J888&lt;&gt;0,IF(MAX(J875:J887)&lt;J888,Labels!$B$163,INDEX($AH$875:$AH$887,MATCH(MAX(J875:J887),J875:J887,0))),"")</f>
        <v/>
      </c>
      <c r="K203" s="324" t="str">
        <f>IF(K888&lt;&gt;0,IF(MAX(K875:K887)&lt;K888,Labels!$B$163,INDEX($AH$875:$AH$887,MATCH(MAX(K875:K887),K875:K887,0))),"")</f>
        <v/>
      </c>
      <c r="L203" s="324" t="str">
        <f>IF(L888&lt;&gt;0,IF(MAX(L875:L887)&lt;L888,Labels!$B$163,INDEX($AH$875:$AH$887,MATCH(MAX(L875:L887),L875:L887,0))),"")</f>
        <v/>
      </c>
      <c r="M203" s="324" t="str">
        <f>IF(M888&lt;&gt;0,IF(MAX(M875:M887)&lt;M888,Labels!$B$163,INDEX($AH$875:$AH$887,MATCH(MAX(M875:M887),M875:M887,0))),"")</f>
        <v/>
      </c>
      <c r="N203" s="324" t="str">
        <f>IF(N888&lt;&gt;0,IF(MAX(N875:N887)&lt;N888,Labels!$B$163,INDEX($AH$875:$AH$887,MATCH(MAX(N875:N887),N875:N887,0))),"")</f>
        <v/>
      </c>
      <c r="O203" s="324" t="str">
        <f>IF(O888&lt;&gt;0,IF(MAX(O875:O887)&lt;O888,Labels!$B$163,INDEX($AH$875:$AH$887,MATCH(MAX(O875:O887),O875:O887,0))),"")</f>
        <v/>
      </c>
      <c r="P203" s="324" t="str">
        <f>IF(P888&lt;&gt;0,IF(MAX(P875:P887)&lt;P888,Labels!$B$163,INDEX($AH$875:$AH$887,MATCH(MAX(P875:P887),P875:P887,0))),"")</f>
        <v/>
      </c>
      <c r="Q203" s="324" t="str">
        <f>IF(Q888&lt;&gt;0,IF(MAX(Q875:Q887)&lt;Q888,Labels!$B$163,INDEX($AH$875:$AH$887,MATCH(MAX(Q875:Q887),Q875:Q887,0))),"")</f>
        <v/>
      </c>
      <c r="R203" s="324" t="str">
        <f>IF(R888&lt;&gt;0,IF(MAX(R875:R887)&lt;R888,Labels!$B$163,INDEX($AH$875:$AH$887,MATCH(MAX(R875:R887),R875:R887,0))),"")</f>
        <v/>
      </c>
      <c r="S203" s="324" t="str">
        <f>IF(S888&lt;&gt;0,IF(MAX(S875:S887)&lt;S888,Labels!$B$163,INDEX($AH$875:$AH$887,MATCH(MAX(S875:S887),S875:S887,0))),"")</f>
        <v/>
      </c>
      <c r="T203" s="324" t="str">
        <f>IF(T888&lt;&gt;0,IF(MAX(T875:T887)&lt;T888,Labels!$B$163,INDEX($AH$875:$AH$887,MATCH(MAX(T875:T887),T875:T887,0))),"")</f>
        <v/>
      </c>
      <c r="U203" s="324" t="str">
        <f>IF(U888&lt;&gt;0,IF(MAX(U875:U887)&lt;U888,Labels!$B$163,INDEX($AH$875:$AH$887,MATCH(MAX(U875:U887),U875:U887,0))),"")</f>
        <v/>
      </c>
      <c r="V203" s="324" t="str">
        <f>IF(V888&lt;&gt;0,IF(MAX(V875:V887)&lt;V888,Labels!$B$163,INDEX($AH$875:$AH$887,MATCH(MAX(V875:V887),V875:V887,0))),"")</f>
        <v/>
      </c>
      <c r="W203" s="324" t="str">
        <f>IF(W888&lt;&gt;0,IF(MAX(W875:W887)&lt;W888,Labels!$B$163,INDEX($AH$875:$AH$887,MATCH(MAX(W875:W887),W875:W887,0))),"")</f>
        <v/>
      </c>
      <c r="X203" s="324" t="str">
        <f>IF(X888&lt;&gt;0,IF(MAX(X875:X887)&lt;X888,Labels!$B$163,INDEX($AH$875:$AH$887,MATCH(MAX(X875:X887),X875:X887,0))),"")</f>
        <v/>
      </c>
      <c r="Y203" s="324" t="str">
        <f>IF(Y888&lt;&gt;0,IF(MAX(Y875:Y887)&lt;Y888,Labels!$B$163,INDEX($AH$875:$AH$887,MATCH(MAX(Y875:Y887),Y875:Y887,0))),"")</f>
        <v/>
      </c>
      <c r="Z203" s="324" t="str">
        <f>IF(Z888&lt;&gt;0,IF(MAX(Z875:Z887)&lt;Z888,Labels!$B$163,INDEX($AH$875:$AH$887,MATCH(MAX(Z875:Z887),Z875:Z887,0))),"")</f>
        <v/>
      </c>
      <c r="AA203" s="324" t="str">
        <f>IF(AA888&lt;&gt;0,IF(MAX(AA875:AA887)&lt;AA888,Labels!$B$163,INDEX($AH$875:$AH$887,MATCH(MAX(AA875:AA887),AA875:AA887,0))),"")</f>
        <v/>
      </c>
      <c r="AB203" s="324" t="str">
        <f>IF(AB888&lt;&gt;0,IF(MAX(AB875:AB887)&lt;AB888,Labels!$B$163,INDEX($AH$875:$AH$887,MATCH(MAX(AB875:AB887),AB875:AB887,0))),"")</f>
        <v/>
      </c>
      <c r="AC203" s="324" t="str">
        <f>IF(AC888&lt;&gt;0,IF(MAX(AC875:AC887)&lt;AC888,Labels!$B$163,INDEX($AH$875:$AH$887,MATCH(MAX(AC875:AC887),AC875:AC887,0))),"")</f>
        <v/>
      </c>
      <c r="AD203" s="324" t="str">
        <f>IF(AD888&lt;&gt;0,IF(MAX(AD875:AD887)&lt;AD888,Labels!$B$163,INDEX($AH$875:$AH$887,MATCH(MAX(AD875:AD887),AD875:AD887,0))),"")</f>
        <v/>
      </c>
      <c r="AE203" s="324" t="str">
        <f>IF(AE888&lt;&gt;0,IF(MAX(AE875:AE887)&lt;AE888,Labels!$B$163,INDEX($AH$875:$AH$887,MATCH(MAX(AE875:AE887),AE875:AE887,0))),"")</f>
        <v/>
      </c>
      <c r="AF203" s="198"/>
      <c r="AG203" s="103"/>
      <c r="AH203" s="67"/>
      <c r="AI203" s="68"/>
      <c r="AJ203" s="17"/>
      <c r="AM203" s="17"/>
      <c r="AN203" s="17"/>
      <c r="AO203" s="17"/>
      <c r="AP203" s="17"/>
      <c r="AQ203" s="17"/>
      <c r="AR203" s="17"/>
      <c r="AS203" s="17"/>
      <c r="AT203" s="17"/>
      <c r="AU203" s="17"/>
    </row>
    <row r="204" spans="1:48" s="16" customFormat="1" ht="12" customHeight="1" x14ac:dyDescent="0.2">
      <c r="A204" s="179" t="str">
        <f>$A$15</f>
        <v>00.00-06.00h</v>
      </c>
      <c r="B204" s="175"/>
      <c r="C204" s="175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  <c r="AC204" s="175"/>
      <c r="AD204" s="175"/>
      <c r="AE204" s="175"/>
      <c r="AF204" s="198"/>
      <c r="AG204" s="87">
        <f>SUM(B204:AF204)</f>
        <v>0</v>
      </c>
      <c r="AH204" s="67"/>
      <c r="AI204" s="68"/>
      <c r="AJ204" s="17"/>
      <c r="AM204" s="17"/>
      <c r="AN204" s="17"/>
      <c r="AO204" s="17"/>
      <c r="AP204" s="17"/>
      <c r="AQ204" s="17"/>
      <c r="AR204" s="17"/>
      <c r="AS204" s="17"/>
      <c r="AT204" s="17"/>
      <c r="AU204" s="17"/>
    </row>
    <row r="205" spans="1:48" s="16" customFormat="1" ht="12" customHeight="1" x14ac:dyDescent="0.2">
      <c r="A205" s="180" t="str">
        <f>$A$16</f>
        <v>06.00-20.00h</v>
      </c>
      <c r="B205" s="175"/>
      <c r="C205" s="175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  <c r="AC205" s="175"/>
      <c r="AD205" s="175"/>
      <c r="AE205" s="175"/>
      <c r="AF205" s="196"/>
      <c r="AG205" s="88">
        <f>SUM(B205:AF205)</f>
        <v>0</v>
      </c>
      <c r="AH205" s="67"/>
      <c r="AI205" s="68"/>
      <c r="AJ205" s="17"/>
      <c r="AM205" s="17"/>
      <c r="AN205" s="17"/>
      <c r="AO205" s="17"/>
      <c r="AP205" s="17"/>
      <c r="AQ205" s="17"/>
      <c r="AR205" s="17"/>
      <c r="AS205" s="17"/>
      <c r="AT205" s="17"/>
      <c r="AU205" s="17"/>
    </row>
    <row r="206" spans="1:48" s="16" customFormat="1" ht="12" customHeight="1" x14ac:dyDescent="0.2">
      <c r="A206" s="179" t="str">
        <f>$A$17</f>
        <v>20.00-24.00h</v>
      </c>
      <c r="B206" s="175"/>
      <c r="C206" s="175"/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F206" s="196"/>
      <c r="AG206" s="86">
        <f>SUM(B206:AF206)</f>
        <v>0</v>
      </c>
      <c r="AH206" s="65" t="s">
        <v>414</v>
      </c>
      <c r="AI206" s="68"/>
      <c r="AJ206" s="17"/>
      <c r="AM206" s="17"/>
      <c r="AN206" s="17"/>
      <c r="AO206" s="17"/>
      <c r="AP206" s="17"/>
      <c r="AQ206" s="17"/>
      <c r="AR206" s="17"/>
      <c r="AS206" s="17"/>
      <c r="AT206" s="17"/>
      <c r="AU206" s="17"/>
    </row>
    <row r="207" spans="1:48" s="16" customFormat="1" ht="12" customHeight="1" x14ac:dyDescent="0.2">
      <c r="A207" s="180" t="str">
        <f>$A$18</f>
        <v>Feiertag "ft"</v>
      </c>
      <c r="B207" s="181" t="str">
        <f>IF(WEEKDAY(B199,2)&lt;=6,IF(KALENDER!E9="x",Labels!$B$118,""),"")</f>
        <v/>
      </c>
      <c r="C207" s="181" t="str">
        <f>IF(WEEKDAY(C199,2)&lt;=6,IF(KALENDER!F9="x",Labels!$B$118,""),"")</f>
        <v/>
      </c>
      <c r="D207" s="181" t="str">
        <f>IF(WEEKDAY(D199,2)&lt;=6,IF(KALENDER!G9="x",Labels!$B$118,""),"")</f>
        <v/>
      </c>
      <c r="E207" s="181" t="str">
        <f>IF(WEEKDAY(E199,2)&lt;=6,IF(KALENDER!H9="x",Labels!$B$118,""),"")</f>
        <v/>
      </c>
      <c r="F207" s="181" t="str">
        <f>IF(WEEKDAY(F199,2)&lt;=6,IF(KALENDER!I9="x",Labels!$B$118,""),"")</f>
        <v/>
      </c>
      <c r="G207" s="181" t="str">
        <f>IF(WEEKDAY(G199,2)&lt;=6,IF(KALENDER!J9="x",Labels!$B$118,""),"")</f>
        <v/>
      </c>
      <c r="H207" s="181" t="str">
        <f>IF(WEEKDAY(H199,2)&lt;=6,IF(KALENDER!K9="x",Labels!$B$118,""),"")</f>
        <v/>
      </c>
      <c r="I207" s="181" t="str">
        <f>IF(WEEKDAY(I199,2)&lt;=6,IF(KALENDER!L9="x",Labels!$B$118,""),"")</f>
        <v/>
      </c>
      <c r="J207" s="181" t="str">
        <f>IF(WEEKDAY(J199,2)&lt;=6,IF(KALENDER!M9="x",Labels!$B$118,""),"")</f>
        <v/>
      </c>
      <c r="K207" s="181" t="str">
        <f>IF(WEEKDAY(K199,2)&lt;=6,IF(KALENDER!N9="x",Labels!$B$118,""),"")</f>
        <v/>
      </c>
      <c r="L207" s="181" t="str">
        <f>IF(WEEKDAY(L199,2)&lt;=6,IF(KALENDER!O9="x",Labels!$B$118,""),"")</f>
        <v/>
      </c>
      <c r="M207" s="181" t="str">
        <f>IF(WEEKDAY(M199,2)&lt;=6,IF(KALENDER!P9="x",Labels!$B$118,""),"")</f>
        <v/>
      </c>
      <c r="N207" s="181" t="str">
        <f>IF(WEEKDAY(N199,2)&lt;=6,IF(KALENDER!Q9="x",Labels!$B$118,""),"")</f>
        <v/>
      </c>
      <c r="O207" s="181" t="str">
        <f>IF(WEEKDAY(O199,2)&lt;=6,IF(KALENDER!R9="x",Labels!$B$118,""),"")</f>
        <v/>
      </c>
      <c r="P207" s="181" t="str">
        <f>IF(WEEKDAY(P199,2)&lt;=6,IF(KALENDER!S9="x",Labels!$B$118,""),"")</f>
        <v/>
      </c>
      <c r="Q207" s="181" t="str">
        <f>IF(WEEKDAY(Q199,2)&lt;=6,IF(KALENDER!T9="x",Labels!$B$118,""),"")</f>
        <v/>
      </c>
      <c r="R207" s="181" t="str">
        <f>IF(WEEKDAY(R199,2)&lt;=6,IF(KALENDER!U9="x",Labels!$B$118,""),"")</f>
        <v/>
      </c>
      <c r="S207" s="181" t="str">
        <f>IF(WEEKDAY(S199,2)&lt;=6,IF(KALENDER!V9="x",Labels!$B$118,""),"")</f>
        <v/>
      </c>
      <c r="T207" s="181" t="str">
        <f>IF(WEEKDAY(T199,2)&lt;=6,IF(KALENDER!W9="x",Labels!$B$118,""),"")</f>
        <v/>
      </c>
      <c r="U207" s="181" t="str">
        <f>IF(WEEKDAY(U199,2)&lt;=6,IF(KALENDER!X9="x",Labels!$B$118,""),"")</f>
        <v/>
      </c>
      <c r="V207" s="181" t="str">
        <f>IF(WEEKDAY(V199,2)&lt;=6,IF(KALENDER!Y9="x",Labels!$B$118,""),"")</f>
        <v/>
      </c>
      <c r="W207" s="181" t="str">
        <f>IF(WEEKDAY(W199,2)&lt;=6,IF(KALENDER!Z9="x",Labels!$B$118,""),"")</f>
        <v/>
      </c>
      <c r="X207" s="181" t="str">
        <f>IF(WEEKDAY(X199,2)&lt;=6,IF(KALENDER!AA9="x",Labels!$B$118,""),"")</f>
        <v/>
      </c>
      <c r="Y207" s="181" t="str">
        <f>IF(WEEKDAY(Y199,2)&lt;=6,IF(KALENDER!AB9="x",Labels!$B$118,""),"")</f>
        <v/>
      </c>
      <c r="Z207" s="181" t="str">
        <f>IF(WEEKDAY(Z199,2)&lt;=6,IF(KALENDER!AC9="x",Labels!$B$118,""),"")</f>
        <v/>
      </c>
      <c r="AA207" s="181" t="str">
        <f>IF(WEEKDAY(AA199,2)&lt;=6,IF(KALENDER!AD9="x",Labels!$B$118,""),"")</f>
        <v/>
      </c>
      <c r="AB207" s="181" t="str">
        <f>IF(WEEKDAY(AB199,2)&lt;=6,IF(KALENDER!AE9="x",Labels!$B$118,""),"")</f>
        <v/>
      </c>
      <c r="AC207" s="181" t="str">
        <f>IF(WEEKDAY(AC199,2)&lt;=6,IF(KALENDER!AF9="x",Labels!$B$118,""),"")</f>
        <v/>
      </c>
      <c r="AD207" s="181" t="str">
        <f>IF(WEEKDAY(AD199,2)&lt;=6,IF(KALENDER!AG9="x",Labels!$B$118,""),"")</f>
        <v/>
      </c>
      <c r="AE207" s="181" t="str">
        <f>IF(WEEKDAY(AE199,2)&lt;=6,IF(KALENDER!AH9="x",Labels!$B$118,""),"")</f>
        <v/>
      </c>
      <c r="AF207" s="196"/>
      <c r="AG207" s="86"/>
      <c r="AH207" s="132"/>
      <c r="AI207" s="133"/>
    </row>
    <row r="208" spans="1:48" s="16" customFormat="1" ht="12" customHeight="1" x14ac:dyDescent="0.2">
      <c r="A208" s="182" t="str">
        <f>$A$19</f>
        <v>Gutschrift "ft"</v>
      </c>
      <c r="B208" s="185" t="str">
        <f>IF(AND(B207=Labels!$B$118,WEEKDAY(B199,2)&lt;6),$J$7*$B$196%,"")</f>
        <v/>
      </c>
      <c r="C208" s="185" t="str">
        <f>IF(AND(C207=Labels!$B$118,WEEKDAY(C199,2)&lt;6),$J$7*$B$196%,"")</f>
        <v/>
      </c>
      <c r="D208" s="185" t="str">
        <f>IF(AND(D207=Labels!$B$118,WEEKDAY(D199,2)&lt;6),$J$7*$B$196%,"")</f>
        <v/>
      </c>
      <c r="E208" s="185" t="str">
        <f>IF(AND(E207=Labels!$B$118,WEEKDAY(E199,2)&lt;6),$J$7*$B$196%,"")</f>
        <v/>
      </c>
      <c r="F208" s="185" t="str">
        <f>IF(AND(F207=Labels!$B$118,WEEKDAY(F199,2)&lt;6),$J$7*$B$196%,"")</f>
        <v/>
      </c>
      <c r="G208" s="185" t="str">
        <f>IF(AND(G207=Labels!$B$118,WEEKDAY(G199,2)&lt;6),$J$7*$B$196%,"")</f>
        <v/>
      </c>
      <c r="H208" s="185" t="str">
        <f>IF(AND(H207=Labels!$B$118,WEEKDAY(H199,2)&lt;6),$J$7*$B$196%,"")</f>
        <v/>
      </c>
      <c r="I208" s="185" t="str">
        <f>IF(AND(I207=Labels!$B$118,WEEKDAY(I199,2)&lt;6),$J$7*$B$196%,"")</f>
        <v/>
      </c>
      <c r="J208" s="185" t="str">
        <f>IF(AND(J207=Labels!$B$118,WEEKDAY(J199,2)&lt;6),$J$7*$B$196%,"")</f>
        <v/>
      </c>
      <c r="K208" s="185" t="str">
        <f>IF(AND(K207=Labels!$B$118,WEEKDAY(K199,2)&lt;6),$J$7*$B$196%,"")</f>
        <v/>
      </c>
      <c r="L208" s="185" t="str">
        <f>IF(AND(L207=Labels!$B$118,WEEKDAY(L199,2)&lt;6),$J$7*$B$196%,"")</f>
        <v/>
      </c>
      <c r="M208" s="185" t="str">
        <f>IF(AND(M207=Labels!$B$118,WEEKDAY(M199,2)&lt;6),$J$7*$B$196%,"")</f>
        <v/>
      </c>
      <c r="N208" s="185" t="str">
        <f>IF(AND(N207=Labels!$B$118,WEEKDAY(N199,2)&lt;6),$J$7*$B$196%,"")</f>
        <v/>
      </c>
      <c r="O208" s="185" t="str">
        <f>IF(AND(O207=Labels!$B$118,WEEKDAY(O199,2)&lt;6),$J$7*$B$196%,"")</f>
        <v/>
      </c>
      <c r="P208" s="185" t="str">
        <f>IF(AND(P207=Labels!$B$118,WEEKDAY(P199,2)&lt;6),$J$7*$B$196%,"")</f>
        <v/>
      </c>
      <c r="Q208" s="185" t="str">
        <f>IF(AND(Q207=Labels!$B$118,WEEKDAY(Q199,2)&lt;6),$J$7*$B$196%,"")</f>
        <v/>
      </c>
      <c r="R208" s="185" t="str">
        <f>IF(AND(R207=Labels!$B$118,WEEKDAY(R199,2)&lt;6),$J$7*$B$196%,"")</f>
        <v/>
      </c>
      <c r="S208" s="185" t="str">
        <f>IF(AND(S207=Labels!$B$118,WEEKDAY(S199,2)&lt;6),$J$7*$B$196%,"")</f>
        <v/>
      </c>
      <c r="T208" s="185" t="str">
        <f>IF(AND(T207=Labels!$B$118,WEEKDAY(T199,2)&lt;6),$J$7*$B$196%,"")</f>
        <v/>
      </c>
      <c r="U208" s="185" t="str">
        <f>IF(AND(U207=Labels!$B$118,WEEKDAY(U199,2)&lt;6),$J$7*$B$196%,"")</f>
        <v/>
      </c>
      <c r="V208" s="185" t="str">
        <f>IF(AND(V207=Labels!$B$118,WEEKDAY(V199,2)&lt;6),$J$7*$B$196%,"")</f>
        <v/>
      </c>
      <c r="W208" s="185" t="str">
        <f>IF(AND(W207=Labels!$B$118,WEEKDAY(W199,2)&lt;6),$J$7*$B$196%,"")</f>
        <v/>
      </c>
      <c r="X208" s="185" t="str">
        <f>IF(AND(X207=Labels!$B$118,WEEKDAY(X199,2)&lt;6),$J$7*$B$196%,"")</f>
        <v/>
      </c>
      <c r="Y208" s="185" t="str">
        <f>IF(AND(Y207=Labels!$B$118,WEEKDAY(Y199,2)&lt;6),$J$7*$B$196%,"")</f>
        <v/>
      </c>
      <c r="Z208" s="185" t="str">
        <f>IF(AND(Z207=Labels!$B$118,WEEKDAY(Z199,2)&lt;6),$J$7*$B$196%,"")</f>
        <v/>
      </c>
      <c r="AA208" s="185" t="str">
        <f>IF(AND(AA207=Labels!$B$118,WEEKDAY(AA199,2)&lt;6),$J$7*$B$196%,"")</f>
        <v/>
      </c>
      <c r="AB208" s="185" t="str">
        <f>IF(AND(AB207=Labels!$B$118,WEEKDAY(AB199,2)&lt;6),$J$7*$B$196%,"")</f>
        <v/>
      </c>
      <c r="AC208" s="185" t="str">
        <f>IF(AND(AC207=Labels!$B$118,WEEKDAY(AC199,2)&lt;6),$J$7*$B$196%,"")</f>
        <v/>
      </c>
      <c r="AD208" s="185" t="str">
        <f>IF(AND(AD207=Labels!$B$118,WEEKDAY(AD199,2)&lt;6),$J$7*$B$196%,"")</f>
        <v/>
      </c>
      <c r="AE208" s="185" t="str">
        <f>IF(AND(AE207=Labels!$B$118,WEEKDAY(AE199,2)&lt;6),$J$7*$B$196%,"")</f>
        <v/>
      </c>
      <c r="AF208" s="198" t="str">
        <f>IF(AND(AF207=Labels!$B$118,WEEKDAY(AF199,2)&lt;6),$J$7*$B$196%,"")</f>
        <v/>
      </c>
      <c r="AG208" s="86">
        <f>SUM(B208:AF208)</f>
        <v>0</v>
      </c>
      <c r="AH208" s="132"/>
      <c r="AI208" s="133"/>
    </row>
    <row r="209" spans="1:47" s="16" customFormat="1" ht="12" hidden="1" customHeight="1" x14ac:dyDescent="0.2">
      <c r="A209" s="182" t="str">
        <f>$A$20</f>
        <v>Tagestotal</v>
      </c>
      <c r="B209" s="300">
        <f>SUM(B204:B206)</f>
        <v>0</v>
      </c>
      <c r="C209" s="300">
        <f t="shared" ref="C209:AE209" si="73">SUM(C204:C206)</f>
        <v>0</v>
      </c>
      <c r="D209" s="300">
        <f t="shared" si="73"/>
        <v>0</v>
      </c>
      <c r="E209" s="300">
        <f t="shared" si="73"/>
        <v>0</v>
      </c>
      <c r="F209" s="300">
        <f t="shared" si="73"/>
        <v>0</v>
      </c>
      <c r="G209" s="300">
        <f t="shared" si="73"/>
        <v>0</v>
      </c>
      <c r="H209" s="300">
        <f t="shared" si="73"/>
        <v>0</v>
      </c>
      <c r="I209" s="300">
        <f t="shared" si="73"/>
        <v>0</v>
      </c>
      <c r="J209" s="300">
        <f t="shared" si="73"/>
        <v>0</v>
      </c>
      <c r="K209" s="300">
        <f t="shared" si="73"/>
        <v>0</v>
      </c>
      <c r="L209" s="300">
        <f t="shared" si="73"/>
        <v>0</v>
      </c>
      <c r="M209" s="300">
        <f t="shared" si="73"/>
        <v>0</v>
      </c>
      <c r="N209" s="300">
        <f t="shared" si="73"/>
        <v>0</v>
      </c>
      <c r="O209" s="300">
        <f t="shared" si="73"/>
        <v>0</v>
      </c>
      <c r="P209" s="300">
        <f t="shared" si="73"/>
        <v>0</v>
      </c>
      <c r="Q209" s="300">
        <f t="shared" si="73"/>
        <v>0</v>
      </c>
      <c r="R209" s="300">
        <f t="shared" si="73"/>
        <v>0</v>
      </c>
      <c r="S209" s="300">
        <f t="shared" si="73"/>
        <v>0</v>
      </c>
      <c r="T209" s="300">
        <f t="shared" si="73"/>
        <v>0</v>
      </c>
      <c r="U209" s="300">
        <f t="shared" si="73"/>
        <v>0</v>
      </c>
      <c r="V209" s="300">
        <f t="shared" si="73"/>
        <v>0</v>
      </c>
      <c r="W209" s="300">
        <f t="shared" si="73"/>
        <v>0</v>
      </c>
      <c r="X209" s="300">
        <f t="shared" si="73"/>
        <v>0</v>
      </c>
      <c r="Y209" s="300">
        <f t="shared" si="73"/>
        <v>0</v>
      </c>
      <c r="Z209" s="300">
        <f t="shared" si="73"/>
        <v>0</v>
      </c>
      <c r="AA209" s="300">
        <f t="shared" si="73"/>
        <v>0</v>
      </c>
      <c r="AB209" s="300">
        <f t="shared" si="73"/>
        <v>0</v>
      </c>
      <c r="AC209" s="300">
        <f t="shared" si="73"/>
        <v>0</v>
      </c>
      <c r="AD209" s="300">
        <f t="shared" si="73"/>
        <v>0</v>
      </c>
      <c r="AE209" s="300">
        <f t="shared" si="73"/>
        <v>0</v>
      </c>
      <c r="AF209" s="196"/>
      <c r="AG209" s="86"/>
      <c r="AH209" s="132"/>
      <c r="AI209" s="133"/>
    </row>
    <row r="210" spans="1:47" s="16" customFormat="1" ht="12" hidden="1" customHeight="1" x14ac:dyDescent="0.2">
      <c r="A210" s="180" t="str">
        <f>$A$21</f>
        <v>.</v>
      </c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  <c r="R210" s="181"/>
      <c r="S210" s="181"/>
      <c r="T210" s="181"/>
      <c r="U210" s="181"/>
      <c r="V210" s="181"/>
      <c r="W210" s="181"/>
      <c r="X210" s="181"/>
      <c r="Y210" s="181"/>
      <c r="Z210" s="181"/>
      <c r="AA210" s="181"/>
      <c r="AB210" s="181"/>
      <c r="AC210" s="181"/>
      <c r="AD210" s="181"/>
      <c r="AE210" s="181"/>
      <c r="AF210" s="313"/>
      <c r="AG210" s="299"/>
      <c r="AH210" s="19"/>
      <c r="AI210" s="19"/>
      <c r="AJ210" s="19"/>
      <c r="AM210" s="19"/>
      <c r="AN210" s="19"/>
      <c r="AO210" s="19"/>
      <c r="AP210" s="19"/>
      <c r="AQ210" s="19"/>
      <c r="AR210" s="19"/>
      <c r="AS210" s="19"/>
      <c r="AT210" s="19"/>
      <c r="AU210" s="19"/>
    </row>
    <row r="211" spans="1:47" s="16" customFormat="1" ht="12" hidden="1" customHeight="1" x14ac:dyDescent="0.2">
      <c r="A211" s="180" t="str">
        <f>$A$22</f>
        <v>.</v>
      </c>
      <c r="B211" s="181"/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  <c r="R211" s="181"/>
      <c r="S211" s="181"/>
      <c r="T211" s="181"/>
      <c r="U211" s="181"/>
      <c r="V211" s="181"/>
      <c r="W211" s="181"/>
      <c r="X211" s="181"/>
      <c r="Y211" s="181"/>
      <c r="Z211" s="181"/>
      <c r="AA211" s="181"/>
      <c r="AB211" s="181"/>
      <c r="AC211" s="181"/>
      <c r="AD211" s="181"/>
      <c r="AE211" s="181"/>
      <c r="AF211" s="313"/>
      <c r="AG211" s="299"/>
      <c r="AH211" s="19"/>
      <c r="AI211" s="19"/>
      <c r="AJ211" s="19"/>
      <c r="AM211" s="19"/>
      <c r="AN211" s="19"/>
      <c r="AO211" s="19"/>
      <c r="AP211" s="19"/>
      <c r="AQ211" s="19"/>
      <c r="AR211" s="19"/>
      <c r="AS211" s="19"/>
      <c r="AT211" s="19"/>
      <c r="AU211" s="19"/>
    </row>
    <row r="212" spans="1:47" s="16" customFormat="1" ht="12" hidden="1" customHeight="1" x14ac:dyDescent="0.2">
      <c r="A212" s="180" t="str">
        <f>$A$23</f>
        <v>Monatsübergang</v>
      </c>
      <c r="B212" s="181" t="str">
        <f>IF(WEEKDAY(B199)=1,TEXT(B199-1,"MMM"&amp;Labels!B13),"")</f>
        <v/>
      </c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  <c r="R212" s="181"/>
      <c r="S212" s="181"/>
      <c r="T212" s="181"/>
      <c r="U212" s="181"/>
      <c r="V212" s="181"/>
      <c r="W212" s="181"/>
      <c r="X212" s="181"/>
      <c r="Y212" s="181"/>
      <c r="Z212" s="181"/>
      <c r="AA212" s="181"/>
      <c r="AB212" s="181"/>
      <c r="AC212" s="181"/>
      <c r="AD212" s="181"/>
      <c r="AE212" s="181" t="str">
        <f>IF(AND(WEEKDAY(AE199)&gt;1,WEEKDAY(AE199)&lt;7),TEXT(DATE($B$5,MONTH(AE199)+1,1),"MMM"&amp;Labels!B13),"")</f>
        <v>Mai</v>
      </c>
      <c r="AF212" s="196"/>
      <c r="AG212" s="299"/>
      <c r="AH212" s="19"/>
      <c r="AI212" s="19"/>
      <c r="AJ212" s="19"/>
      <c r="AM212" s="19"/>
      <c r="AN212" s="19"/>
      <c r="AO212" s="19"/>
      <c r="AP212" s="19"/>
      <c r="AQ212" s="19"/>
      <c r="AR212" s="19"/>
      <c r="AS212" s="19"/>
      <c r="AT212" s="19"/>
      <c r="AU212" s="19"/>
    </row>
    <row r="213" spans="1:47" s="16" customFormat="1" ht="12" customHeight="1" x14ac:dyDescent="0.2">
      <c r="A213" s="177" t="str">
        <f>$A$24</f>
        <v>Wochentotal</v>
      </c>
      <c r="B213" s="296" t="str">
        <f>IF(WEEKDAY(B199)=7,SUMIF($B137:$AF137,B200,$B146:$AF146)+SUMIF($B200:$AF200,B200,$B209:$AF209)+SUMIF($B263:$AF263,B200,$B272:$AF272),B212)</f>
        <v/>
      </c>
      <c r="C213" s="297" t="str">
        <f t="shared" ref="C213:AD213" si="74">IF(WEEKDAY(C199)=7,SUMIF($B137:$AF137,C200,$B146:$AF146)+SUMIF($B200:$AF200,C200,$B209:$AF209)+SUMIF($B263:$AF263,C200,$B272:$AF272),"")</f>
        <v/>
      </c>
      <c r="D213" s="297" t="str">
        <f t="shared" si="74"/>
        <v/>
      </c>
      <c r="E213" s="297">
        <f t="shared" si="74"/>
        <v>0</v>
      </c>
      <c r="F213" s="297" t="str">
        <f t="shared" si="74"/>
        <v/>
      </c>
      <c r="G213" s="297" t="str">
        <f t="shared" si="74"/>
        <v/>
      </c>
      <c r="H213" s="297" t="str">
        <f t="shared" si="74"/>
        <v/>
      </c>
      <c r="I213" s="297" t="str">
        <f t="shared" si="74"/>
        <v/>
      </c>
      <c r="J213" s="297" t="str">
        <f t="shared" si="74"/>
        <v/>
      </c>
      <c r="K213" s="297" t="str">
        <f t="shared" si="74"/>
        <v/>
      </c>
      <c r="L213" s="297">
        <f t="shared" si="74"/>
        <v>0</v>
      </c>
      <c r="M213" s="297" t="str">
        <f t="shared" si="74"/>
        <v/>
      </c>
      <c r="N213" s="297" t="str">
        <f t="shared" si="74"/>
        <v/>
      </c>
      <c r="O213" s="297" t="str">
        <f t="shared" si="74"/>
        <v/>
      </c>
      <c r="P213" s="297" t="str">
        <f t="shared" si="74"/>
        <v/>
      </c>
      <c r="Q213" s="297" t="str">
        <f t="shared" si="74"/>
        <v/>
      </c>
      <c r="R213" s="297" t="str">
        <f t="shared" si="74"/>
        <v/>
      </c>
      <c r="S213" s="297">
        <f t="shared" si="74"/>
        <v>0</v>
      </c>
      <c r="T213" s="297" t="str">
        <f t="shared" si="74"/>
        <v/>
      </c>
      <c r="U213" s="297" t="str">
        <f t="shared" si="74"/>
        <v/>
      </c>
      <c r="V213" s="297" t="str">
        <f t="shared" si="74"/>
        <v/>
      </c>
      <c r="W213" s="297" t="str">
        <f t="shared" si="74"/>
        <v/>
      </c>
      <c r="X213" s="297" t="str">
        <f t="shared" si="74"/>
        <v/>
      </c>
      <c r="Y213" s="297" t="str">
        <f t="shared" si="74"/>
        <v/>
      </c>
      <c r="Z213" s="297">
        <f t="shared" si="74"/>
        <v>0</v>
      </c>
      <c r="AA213" s="297" t="str">
        <f t="shared" si="74"/>
        <v/>
      </c>
      <c r="AB213" s="297" t="str">
        <f t="shared" si="74"/>
        <v/>
      </c>
      <c r="AC213" s="297" t="str">
        <f t="shared" si="74"/>
        <v/>
      </c>
      <c r="AD213" s="297" t="str">
        <f t="shared" si="74"/>
        <v/>
      </c>
      <c r="AE213" s="298" t="str">
        <f>IF(WEEKDAY(AE199)=7,SUMIF($B137:$AF137,AE200,$B146:$AF146)+SUMIF($B200:$AF200,AE200,$B209:$AF209)+SUMIF($B263:$AF263,AE200,$B272:$AF272),AE212)</f>
        <v>Mai</v>
      </c>
      <c r="AF213" s="196"/>
      <c r="AG213" s="86"/>
      <c r="AH213" s="742"/>
      <c r="AI213" s="687"/>
      <c r="AJ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:47" s="16" customFormat="1" ht="12" customHeight="1" x14ac:dyDescent="0.25">
      <c r="A214" s="182" t="str">
        <f>$A$25</f>
        <v>Zeitzuschlag 1)</v>
      </c>
      <c r="B214" s="302" t="str">
        <f>IF(B221="FALSCH","",B221)</f>
        <v/>
      </c>
      <c r="C214" s="303" t="str">
        <f t="shared" ref="C214:AE214" si="75">IF(C221="FALSCH","",C221)</f>
        <v/>
      </c>
      <c r="D214" s="303" t="str">
        <f t="shared" si="75"/>
        <v/>
      </c>
      <c r="E214" s="303" t="str">
        <f t="shared" si="75"/>
        <v/>
      </c>
      <c r="F214" s="303" t="str">
        <f t="shared" si="75"/>
        <v/>
      </c>
      <c r="G214" s="303" t="str">
        <f t="shared" si="75"/>
        <v/>
      </c>
      <c r="H214" s="303" t="str">
        <f t="shared" si="75"/>
        <v/>
      </c>
      <c r="I214" s="303" t="str">
        <f t="shared" si="75"/>
        <v/>
      </c>
      <c r="J214" s="303" t="str">
        <f t="shared" si="75"/>
        <v/>
      </c>
      <c r="K214" s="303" t="str">
        <f t="shared" si="75"/>
        <v/>
      </c>
      <c r="L214" s="303" t="str">
        <f t="shared" si="75"/>
        <v/>
      </c>
      <c r="M214" s="303" t="str">
        <f t="shared" si="75"/>
        <v/>
      </c>
      <c r="N214" s="303" t="str">
        <f t="shared" si="75"/>
        <v/>
      </c>
      <c r="O214" s="303" t="str">
        <f t="shared" si="75"/>
        <v/>
      </c>
      <c r="P214" s="303" t="str">
        <f t="shared" si="75"/>
        <v/>
      </c>
      <c r="Q214" s="303" t="str">
        <f t="shared" si="75"/>
        <v/>
      </c>
      <c r="R214" s="303" t="str">
        <f t="shared" si="75"/>
        <v/>
      </c>
      <c r="S214" s="303" t="str">
        <f t="shared" si="75"/>
        <v/>
      </c>
      <c r="T214" s="303" t="str">
        <f t="shared" si="75"/>
        <v/>
      </c>
      <c r="U214" s="303" t="str">
        <f t="shared" si="75"/>
        <v/>
      </c>
      <c r="V214" s="303" t="str">
        <f t="shared" si="75"/>
        <v/>
      </c>
      <c r="W214" s="303" t="str">
        <f t="shared" si="75"/>
        <v/>
      </c>
      <c r="X214" s="303" t="str">
        <f t="shared" si="75"/>
        <v/>
      </c>
      <c r="Y214" s="303" t="str">
        <f t="shared" si="75"/>
        <v/>
      </c>
      <c r="Z214" s="303" t="str">
        <f t="shared" si="75"/>
        <v/>
      </c>
      <c r="AA214" s="303" t="str">
        <f t="shared" si="75"/>
        <v/>
      </c>
      <c r="AB214" s="303" t="str">
        <f t="shared" si="75"/>
        <v/>
      </c>
      <c r="AC214" s="303" t="str">
        <f t="shared" si="75"/>
        <v/>
      </c>
      <c r="AD214" s="303" t="str">
        <f t="shared" si="75"/>
        <v/>
      </c>
      <c r="AE214" s="304" t="str">
        <f t="shared" si="75"/>
        <v/>
      </c>
      <c r="AF214" s="204"/>
      <c r="AG214" s="86">
        <f t="shared" ref="AG214:AG220" si="76">SUM(B214:AF214)</f>
        <v>0</v>
      </c>
      <c r="AH214" s="69"/>
      <c r="AI214" s="69"/>
      <c r="AJ214" s="12"/>
      <c r="AM214" s="12"/>
      <c r="AN214" s="12"/>
      <c r="AO214" s="12"/>
      <c r="AP214" s="12"/>
      <c r="AQ214" s="12"/>
      <c r="AR214" s="12"/>
      <c r="AS214" s="12"/>
      <c r="AT214" s="12"/>
      <c r="AU214" s="12"/>
    </row>
    <row r="215" spans="1:47" s="16" customFormat="1" ht="12" customHeight="1" x14ac:dyDescent="0.2">
      <c r="A215" s="182" t="str">
        <f>$A$26</f>
        <v>Zeitzuschlag 2)</v>
      </c>
      <c r="B215" s="183" t="str">
        <f>IF((B204+B206)=0,"",SUM(B204,B206))</f>
        <v/>
      </c>
      <c r="C215" s="184" t="str">
        <f t="shared" ref="C215:AE215" si="77">IF((C204+C206)=0,"",SUM(C204,C206))</f>
        <v/>
      </c>
      <c r="D215" s="184" t="str">
        <f t="shared" si="77"/>
        <v/>
      </c>
      <c r="E215" s="184" t="str">
        <f t="shared" si="77"/>
        <v/>
      </c>
      <c r="F215" s="184" t="str">
        <f t="shared" si="77"/>
        <v/>
      </c>
      <c r="G215" s="184" t="str">
        <f t="shared" si="77"/>
        <v/>
      </c>
      <c r="H215" s="184" t="str">
        <f t="shared" si="77"/>
        <v/>
      </c>
      <c r="I215" s="184" t="str">
        <f t="shared" si="77"/>
        <v/>
      </c>
      <c r="J215" s="184" t="str">
        <f t="shared" si="77"/>
        <v/>
      </c>
      <c r="K215" s="184" t="str">
        <f t="shared" si="77"/>
        <v/>
      </c>
      <c r="L215" s="184" t="str">
        <f t="shared" si="77"/>
        <v/>
      </c>
      <c r="M215" s="184" t="str">
        <f t="shared" si="77"/>
        <v/>
      </c>
      <c r="N215" s="184" t="str">
        <f t="shared" si="77"/>
        <v/>
      </c>
      <c r="O215" s="184" t="str">
        <f t="shared" si="77"/>
        <v/>
      </c>
      <c r="P215" s="184" t="str">
        <f t="shared" si="77"/>
        <v/>
      </c>
      <c r="Q215" s="184" t="str">
        <f t="shared" si="77"/>
        <v/>
      </c>
      <c r="R215" s="184" t="str">
        <f t="shared" si="77"/>
        <v/>
      </c>
      <c r="S215" s="184" t="str">
        <f t="shared" si="77"/>
        <v/>
      </c>
      <c r="T215" s="184" t="str">
        <f t="shared" si="77"/>
        <v/>
      </c>
      <c r="U215" s="184" t="str">
        <f t="shared" si="77"/>
        <v/>
      </c>
      <c r="V215" s="184" t="str">
        <f t="shared" si="77"/>
        <v/>
      </c>
      <c r="W215" s="184" t="str">
        <f t="shared" si="77"/>
        <v/>
      </c>
      <c r="X215" s="184" t="str">
        <f t="shared" si="77"/>
        <v/>
      </c>
      <c r="Y215" s="184" t="str">
        <f t="shared" si="77"/>
        <v/>
      </c>
      <c r="Z215" s="184" t="str">
        <f t="shared" si="77"/>
        <v/>
      </c>
      <c r="AA215" s="184" t="str">
        <f t="shared" si="77"/>
        <v/>
      </c>
      <c r="AB215" s="184" t="str">
        <f t="shared" si="77"/>
        <v/>
      </c>
      <c r="AC215" s="184" t="str">
        <f t="shared" si="77"/>
        <v/>
      </c>
      <c r="AD215" s="184" t="str">
        <f t="shared" si="77"/>
        <v/>
      </c>
      <c r="AE215" s="184" t="str">
        <f t="shared" si="77"/>
        <v/>
      </c>
      <c r="AF215" s="198"/>
      <c r="AG215" s="86">
        <f t="shared" si="76"/>
        <v>0</v>
      </c>
      <c r="AH215" s="12" t="s">
        <v>403</v>
      </c>
      <c r="AI215" s="56"/>
      <c r="AJ215" s="2"/>
      <c r="AM215" s="2"/>
      <c r="AN215" s="2"/>
      <c r="AO215" s="2"/>
      <c r="AP215" s="12"/>
      <c r="AQ215" s="12"/>
      <c r="AR215" s="12"/>
      <c r="AS215" s="12"/>
      <c r="AT215" s="12"/>
      <c r="AU215" s="12"/>
    </row>
    <row r="216" spans="1:47" s="2" customFormat="1" ht="12" customHeight="1" x14ac:dyDescent="0.2">
      <c r="A216" s="182" t="str">
        <f>$A$27</f>
        <v>Zeitzuschlag 3)</v>
      </c>
      <c r="B216" s="183">
        <f>SUM(B217:B220)</f>
        <v>0</v>
      </c>
      <c r="C216" s="184">
        <f t="shared" ref="C216:AE216" si="78">SUM(C217:C220)</f>
        <v>0</v>
      </c>
      <c r="D216" s="184">
        <f t="shared" si="78"/>
        <v>0</v>
      </c>
      <c r="E216" s="184">
        <f t="shared" si="78"/>
        <v>0</v>
      </c>
      <c r="F216" s="184">
        <f t="shared" si="78"/>
        <v>0</v>
      </c>
      <c r="G216" s="184">
        <f t="shared" si="78"/>
        <v>0</v>
      </c>
      <c r="H216" s="184">
        <f t="shared" si="78"/>
        <v>0</v>
      </c>
      <c r="I216" s="184">
        <f t="shared" si="78"/>
        <v>0</v>
      </c>
      <c r="J216" s="184">
        <f t="shared" si="78"/>
        <v>0</v>
      </c>
      <c r="K216" s="184">
        <f t="shared" si="78"/>
        <v>0</v>
      </c>
      <c r="L216" s="184">
        <f t="shared" si="78"/>
        <v>0</v>
      </c>
      <c r="M216" s="184">
        <f t="shared" si="78"/>
        <v>0</v>
      </c>
      <c r="N216" s="184">
        <f t="shared" si="78"/>
        <v>0</v>
      </c>
      <c r="O216" s="184">
        <f t="shared" si="78"/>
        <v>0</v>
      </c>
      <c r="P216" s="184">
        <f t="shared" si="78"/>
        <v>0</v>
      </c>
      <c r="Q216" s="184">
        <f t="shared" si="78"/>
        <v>0</v>
      </c>
      <c r="R216" s="184">
        <f t="shared" si="78"/>
        <v>0</v>
      </c>
      <c r="S216" s="184">
        <f t="shared" si="78"/>
        <v>0</v>
      </c>
      <c r="T216" s="184">
        <f t="shared" si="78"/>
        <v>0</v>
      </c>
      <c r="U216" s="184">
        <f t="shared" si="78"/>
        <v>0</v>
      </c>
      <c r="V216" s="184">
        <f t="shared" si="78"/>
        <v>0</v>
      </c>
      <c r="W216" s="184">
        <f t="shared" si="78"/>
        <v>0</v>
      </c>
      <c r="X216" s="184">
        <f t="shared" si="78"/>
        <v>0</v>
      </c>
      <c r="Y216" s="184">
        <f t="shared" si="78"/>
        <v>0</v>
      </c>
      <c r="Z216" s="184">
        <f t="shared" si="78"/>
        <v>0</v>
      </c>
      <c r="AA216" s="184">
        <f t="shared" si="78"/>
        <v>0</v>
      </c>
      <c r="AB216" s="184">
        <f t="shared" si="78"/>
        <v>0</v>
      </c>
      <c r="AC216" s="184">
        <f t="shared" si="78"/>
        <v>0</v>
      </c>
      <c r="AD216" s="184">
        <f t="shared" si="78"/>
        <v>0</v>
      </c>
      <c r="AE216" s="184">
        <f t="shared" si="78"/>
        <v>0</v>
      </c>
      <c r="AF216" s="198"/>
      <c r="AG216" s="86">
        <f>SUM(B216:AF216)</f>
        <v>0</v>
      </c>
      <c r="AH216" s="12" t="s">
        <v>404</v>
      </c>
      <c r="AI216" s="56"/>
      <c r="AP216" s="12"/>
      <c r="AQ216" s="12"/>
      <c r="AR216" s="12"/>
      <c r="AS216" s="12"/>
      <c r="AT216" s="12"/>
      <c r="AU216" s="12"/>
    </row>
    <row r="217" spans="1:47" s="2" customFormat="1" ht="12" hidden="1" customHeight="1" x14ac:dyDescent="0.2">
      <c r="A217" s="182" t="str">
        <f>$A$28</f>
        <v>Sonntag Tag</v>
      </c>
      <c r="B217" s="183" t="str">
        <f>IF(WEEKDAY(B199)=1,B205,"")</f>
        <v/>
      </c>
      <c r="C217" s="184" t="str">
        <f t="shared" ref="C217:AE217" si="79">IF(WEEKDAY(C199)=1,C205,"")</f>
        <v/>
      </c>
      <c r="D217" s="184" t="str">
        <f t="shared" si="79"/>
        <v/>
      </c>
      <c r="E217" s="184" t="str">
        <f t="shared" si="79"/>
        <v/>
      </c>
      <c r="F217" s="184">
        <f t="shared" si="79"/>
        <v>0</v>
      </c>
      <c r="G217" s="184" t="str">
        <f t="shared" si="79"/>
        <v/>
      </c>
      <c r="H217" s="184" t="str">
        <f t="shared" si="79"/>
        <v/>
      </c>
      <c r="I217" s="184" t="str">
        <f t="shared" si="79"/>
        <v/>
      </c>
      <c r="J217" s="184" t="str">
        <f t="shared" si="79"/>
        <v/>
      </c>
      <c r="K217" s="184" t="str">
        <f t="shared" si="79"/>
        <v/>
      </c>
      <c r="L217" s="184" t="str">
        <f t="shared" si="79"/>
        <v/>
      </c>
      <c r="M217" s="184">
        <f t="shared" si="79"/>
        <v>0</v>
      </c>
      <c r="N217" s="184" t="str">
        <f t="shared" si="79"/>
        <v/>
      </c>
      <c r="O217" s="184" t="str">
        <f t="shared" si="79"/>
        <v/>
      </c>
      <c r="P217" s="184" t="str">
        <f t="shared" si="79"/>
        <v/>
      </c>
      <c r="Q217" s="184" t="str">
        <f t="shared" si="79"/>
        <v/>
      </c>
      <c r="R217" s="184" t="str">
        <f t="shared" si="79"/>
        <v/>
      </c>
      <c r="S217" s="184" t="str">
        <f t="shared" si="79"/>
        <v/>
      </c>
      <c r="T217" s="184">
        <f t="shared" si="79"/>
        <v>0</v>
      </c>
      <c r="U217" s="184" t="str">
        <f t="shared" si="79"/>
        <v/>
      </c>
      <c r="V217" s="184" t="str">
        <f t="shared" si="79"/>
        <v/>
      </c>
      <c r="W217" s="184" t="str">
        <f t="shared" si="79"/>
        <v/>
      </c>
      <c r="X217" s="184" t="str">
        <f t="shared" si="79"/>
        <v/>
      </c>
      <c r="Y217" s="184" t="str">
        <f t="shared" si="79"/>
        <v/>
      </c>
      <c r="Z217" s="184" t="str">
        <f t="shared" si="79"/>
        <v/>
      </c>
      <c r="AA217" s="184">
        <f t="shared" si="79"/>
        <v>0</v>
      </c>
      <c r="AB217" s="184" t="str">
        <f t="shared" si="79"/>
        <v/>
      </c>
      <c r="AC217" s="184" t="str">
        <f t="shared" si="79"/>
        <v/>
      </c>
      <c r="AD217" s="184" t="str">
        <f t="shared" si="79"/>
        <v/>
      </c>
      <c r="AE217" s="184" t="str">
        <f t="shared" si="79"/>
        <v/>
      </c>
      <c r="AF217" s="198"/>
      <c r="AG217" s="86">
        <f t="shared" si="76"/>
        <v>0</v>
      </c>
      <c r="AH217" s="12" t="s">
        <v>405</v>
      </c>
      <c r="AP217" s="12"/>
      <c r="AQ217" s="12"/>
      <c r="AR217" s="12"/>
      <c r="AS217" s="12"/>
      <c r="AT217" s="12"/>
      <c r="AU217" s="12"/>
    </row>
    <row r="218" spans="1:47" s="2" customFormat="1" ht="12" hidden="1" customHeight="1" x14ac:dyDescent="0.2">
      <c r="A218" s="182" t="str">
        <f>$A$29</f>
        <v>Sonntag Nacht</v>
      </c>
      <c r="B218" s="183" t="str">
        <f>IF(WEEKDAY(B199)=1,SUM(B204+B206),"")</f>
        <v/>
      </c>
      <c r="C218" s="184" t="str">
        <f t="shared" ref="C218:AE218" si="80">IF(WEEKDAY(C199)=1,SUM(C204+C206),"")</f>
        <v/>
      </c>
      <c r="D218" s="184" t="str">
        <f t="shared" si="80"/>
        <v/>
      </c>
      <c r="E218" s="184" t="str">
        <f t="shared" si="80"/>
        <v/>
      </c>
      <c r="F218" s="184">
        <f t="shared" si="80"/>
        <v>0</v>
      </c>
      <c r="G218" s="184" t="str">
        <f t="shared" si="80"/>
        <v/>
      </c>
      <c r="H218" s="184" t="str">
        <f t="shared" si="80"/>
        <v/>
      </c>
      <c r="I218" s="184" t="str">
        <f t="shared" si="80"/>
        <v/>
      </c>
      <c r="J218" s="184" t="str">
        <f t="shared" si="80"/>
        <v/>
      </c>
      <c r="K218" s="184" t="str">
        <f t="shared" si="80"/>
        <v/>
      </c>
      <c r="L218" s="184" t="str">
        <f t="shared" si="80"/>
        <v/>
      </c>
      <c r="M218" s="184">
        <f t="shared" si="80"/>
        <v>0</v>
      </c>
      <c r="N218" s="184" t="str">
        <f t="shared" si="80"/>
        <v/>
      </c>
      <c r="O218" s="184" t="str">
        <f t="shared" si="80"/>
        <v/>
      </c>
      <c r="P218" s="184" t="str">
        <f t="shared" si="80"/>
        <v/>
      </c>
      <c r="Q218" s="184" t="str">
        <f t="shared" si="80"/>
        <v/>
      </c>
      <c r="R218" s="184" t="str">
        <f t="shared" si="80"/>
        <v/>
      </c>
      <c r="S218" s="184" t="str">
        <f t="shared" si="80"/>
        <v/>
      </c>
      <c r="T218" s="184">
        <f t="shared" si="80"/>
        <v>0</v>
      </c>
      <c r="U218" s="184" t="str">
        <f t="shared" si="80"/>
        <v/>
      </c>
      <c r="V218" s="184" t="str">
        <f t="shared" si="80"/>
        <v/>
      </c>
      <c r="W218" s="184" t="str">
        <f t="shared" si="80"/>
        <v/>
      </c>
      <c r="X218" s="184" t="str">
        <f t="shared" si="80"/>
        <v/>
      </c>
      <c r="Y218" s="184" t="str">
        <f t="shared" si="80"/>
        <v/>
      </c>
      <c r="Z218" s="184" t="str">
        <f t="shared" si="80"/>
        <v/>
      </c>
      <c r="AA218" s="184">
        <f t="shared" si="80"/>
        <v>0</v>
      </c>
      <c r="AB218" s="184" t="str">
        <f t="shared" si="80"/>
        <v/>
      </c>
      <c r="AC218" s="184" t="str">
        <f t="shared" si="80"/>
        <v/>
      </c>
      <c r="AD218" s="184" t="str">
        <f t="shared" si="80"/>
        <v/>
      </c>
      <c r="AE218" s="184" t="str">
        <f t="shared" si="80"/>
        <v/>
      </c>
      <c r="AF218" s="198"/>
      <c r="AG218" s="86">
        <f t="shared" si="76"/>
        <v>0</v>
      </c>
      <c r="AH218" s="12" t="s">
        <v>406</v>
      </c>
      <c r="AP218" s="12"/>
      <c r="AQ218" s="12"/>
      <c r="AR218" s="12"/>
      <c r="AS218" s="12"/>
      <c r="AT218" s="12"/>
      <c r="AU218" s="12"/>
    </row>
    <row r="219" spans="1:47" s="2" customFormat="1" ht="12" hidden="1" customHeight="1" x14ac:dyDescent="0.2">
      <c r="A219" s="182" t="str">
        <f>$A$30</f>
        <v>ft-Tazuschlag</v>
      </c>
      <c r="B219" s="183" t="str">
        <f>IF(B207=Labels!$B$118,B205,"")</f>
        <v/>
      </c>
      <c r="C219" s="184" t="str">
        <f>IF(C207=Labels!$B$118,C205,"")</f>
        <v/>
      </c>
      <c r="D219" s="184" t="str">
        <f>IF(D207=Labels!$B$118,D205,"")</f>
        <v/>
      </c>
      <c r="E219" s="184" t="str">
        <f>IF(E207=Labels!$B$118,E205,"")</f>
        <v/>
      </c>
      <c r="F219" s="184" t="str">
        <f>IF(F207=Labels!$B$118,F205,"")</f>
        <v/>
      </c>
      <c r="G219" s="184" t="str">
        <f>IF(G207=Labels!$B$118,G205,"")</f>
        <v/>
      </c>
      <c r="H219" s="184" t="str">
        <f>IF(H207=Labels!$B$118,H205,"")</f>
        <v/>
      </c>
      <c r="I219" s="184" t="str">
        <f>IF(I207=Labels!$B$118,I205,"")</f>
        <v/>
      </c>
      <c r="J219" s="184" t="str">
        <f>IF(J207=Labels!$B$118,J205,"")</f>
        <v/>
      </c>
      <c r="K219" s="184" t="str">
        <f>IF(K207=Labels!$B$118,K205,"")</f>
        <v/>
      </c>
      <c r="L219" s="184" t="str">
        <f>IF(L207=Labels!$B$118,L205,"")</f>
        <v/>
      </c>
      <c r="M219" s="184" t="str">
        <f>IF(M207=Labels!$B$118,M205,"")</f>
        <v/>
      </c>
      <c r="N219" s="184" t="str">
        <f>IF(N207=Labels!$B$118,N205,"")</f>
        <v/>
      </c>
      <c r="O219" s="184" t="str">
        <f>IF(O207=Labels!$B$118,O205,"")</f>
        <v/>
      </c>
      <c r="P219" s="184" t="str">
        <f>IF(P207=Labels!$B$118,P205,"")</f>
        <v/>
      </c>
      <c r="Q219" s="184" t="str">
        <f>IF(Q207=Labels!$B$118,Q205,"")</f>
        <v/>
      </c>
      <c r="R219" s="184" t="str">
        <f>IF(R207=Labels!$B$118,R205,"")</f>
        <v/>
      </c>
      <c r="S219" s="184" t="str">
        <f>IF(S207=Labels!$B$118,S205,"")</f>
        <v/>
      </c>
      <c r="T219" s="184" t="str">
        <f>IF(T207=Labels!$B$118,T205,"")</f>
        <v/>
      </c>
      <c r="U219" s="184" t="str">
        <f>IF(U207=Labels!$B$118,U205,"")</f>
        <v/>
      </c>
      <c r="V219" s="184" t="str">
        <f>IF(V207=Labels!$B$118,V205,"")</f>
        <v/>
      </c>
      <c r="W219" s="184" t="str">
        <f>IF(W207=Labels!$B$118,W205,"")</f>
        <v/>
      </c>
      <c r="X219" s="184" t="str">
        <f>IF(X207=Labels!$B$118,X205,"")</f>
        <v/>
      </c>
      <c r="Y219" s="184" t="str">
        <f>IF(Y207=Labels!$B$118,Y205,"")</f>
        <v/>
      </c>
      <c r="Z219" s="184" t="str">
        <f>IF(Z207=Labels!$B$118,Z205,"")</f>
        <v/>
      </c>
      <c r="AA219" s="184" t="str">
        <f>IF(AA207=Labels!$B$118,AA205,"")</f>
        <v/>
      </c>
      <c r="AB219" s="184" t="str">
        <f>IF(AB207=Labels!$B$118,AB205,"")</f>
        <v/>
      </c>
      <c r="AC219" s="184" t="str">
        <f>IF(AC207=Labels!$B$118,AC205,"")</f>
        <v/>
      </c>
      <c r="AD219" s="184" t="str">
        <f>IF(AD207=Labels!$B$118,AD205,"")</f>
        <v/>
      </c>
      <c r="AE219" s="184" t="str">
        <f>IF(AE207=Labels!$B$118,AE205,"")</f>
        <v/>
      </c>
      <c r="AF219" s="198"/>
      <c r="AG219" s="86">
        <f t="shared" si="76"/>
        <v>0</v>
      </c>
      <c r="AH219" s="12" t="s">
        <v>407</v>
      </c>
      <c r="AP219" s="46"/>
      <c r="AQ219" s="46"/>
      <c r="AR219" s="46"/>
      <c r="AS219" s="46"/>
      <c r="AT219" s="46"/>
      <c r="AU219" s="12"/>
    </row>
    <row r="220" spans="1:47" s="2" customFormat="1" ht="12" hidden="1" customHeight="1" x14ac:dyDescent="0.2">
      <c r="A220" s="182" t="str">
        <f>$A$31</f>
        <v>ft-Nazuschlag</v>
      </c>
      <c r="B220" s="183" t="str">
        <f>IF(B207=Labels!$B$118,SUM(B204,B206),"")</f>
        <v/>
      </c>
      <c r="C220" s="184" t="str">
        <f>IF(C207=Labels!$B$118,SUM(C204,C206),"")</f>
        <v/>
      </c>
      <c r="D220" s="184" t="str">
        <f>IF(D207=Labels!$B$118,SUM(D204,D206),"")</f>
        <v/>
      </c>
      <c r="E220" s="184" t="str">
        <f>IF(E207=Labels!$B$118,SUM(E204,E206),"")</f>
        <v/>
      </c>
      <c r="F220" s="184" t="str">
        <f>IF(F207=Labels!$B$118,SUM(F204,F206),"")</f>
        <v/>
      </c>
      <c r="G220" s="184" t="str">
        <f>IF(G207=Labels!$B$118,SUM(G204,G206),"")</f>
        <v/>
      </c>
      <c r="H220" s="184" t="str">
        <f>IF(H207=Labels!$B$118,SUM(H204,H206),"")</f>
        <v/>
      </c>
      <c r="I220" s="184" t="str">
        <f>IF(I207=Labels!$B$118,SUM(I204,I206),"")</f>
        <v/>
      </c>
      <c r="J220" s="184" t="str">
        <f>IF(J207=Labels!$B$118,SUM(J204,J206),"")</f>
        <v/>
      </c>
      <c r="K220" s="184" t="str">
        <f>IF(K207=Labels!$B$118,SUM(K204,K206),"")</f>
        <v/>
      </c>
      <c r="L220" s="184" t="str">
        <f>IF(L207=Labels!$B$118,SUM(L204,L206),"")</f>
        <v/>
      </c>
      <c r="M220" s="184" t="str">
        <f>IF(M207=Labels!$B$118,SUM(M204,M206),"")</f>
        <v/>
      </c>
      <c r="N220" s="184" t="str">
        <f>IF(N207=Labels!$B$118,SUM(N204,N206),"")</f>
        <v/>
      </c>
      <c r="O220" s="184" t="str">
        <f>IF(O207=Labels!$B$118,SUM(O204,O206),"")</f>
        <v/>
      </c>
      <c r="P220" s="184" t="str">
        <f>IF(P207=Labels!$B$118,SUM(P204,P206),"")</f>
        <v/>
      </c>
      <c r="Q220" s="184" t="str">
        <f>IF(Q207=Labels!$B$118,SUM(Q204,Q206),"")</f>
        <v/>
      </c>
      <c r="R220" s="184" t="str">
        <f>IF(R207=Labels!$B$118,SUM(R204,R206),"")</f>
        <v/>
      </c>
      <c r="S220" s="184" t="str">
        <f>IF(S207=Labels!$B$118,SUM(S204,S206),"")</f>
        <v/>
      </c>
      <c r="T220" s="184" t="str">
        <f>IF(T207=Labels!$B$118,SUM(T204,T206),"")</f>
        <v/>
      </c>
      <c r="U220" s="184" t="str">
        <f>IF(U207=Labels!$B$118,SUM(U204,U206),"")</f>
        <v/>
      </c>
      <c r="V220" s="184" t="str">
        <f>IF(V207=Labels!$B$118,SUM(V204,V206),"")</f>
        <v/>
      </c>
      <c r="W220" s="184" t="str">
        <f>IF(W207=Labels!$B$118,SUM(W204,W206),"")</f>
        <v/>
      </c>
      <c r="X220" s="184" t="str">
        <f>IF(X207=Labels!$B$118,SUM(X204,X206),"")</f>
        <v/>
      </c>
      <c r="Y220" s="184" t="str">
        <f>IF(Y207=Labels!$B$118,SUM(Y204,Y206),"")</f>
        <v/>
      </c>
      <c r="Z220" s="184" t="str">
        <f>IF(Z207=Labels!$B$118,SUM(Z204,Z206),"")</f>
        <v/>
      </c>
      <c r="AA220" s="184" t="str">
        <f>IF(AA207=Labels!$B$118,SUM(AA204,AA206),"")</f>
        <v/>
      </c>
      <c r="AB220" s="184" t="str">
        <f>IF(AB207=Labels!$B$118,SUM(AB204,AB206),"")</f>
        <v/>
      </c>
      <c r="AC220" s="184" t="str">
        <f>IF(AC207=Labels!$B$118,SUM(AC204,AC206),"")</f>
        <v/>
      </c>
      <c r="AD220" s="184" t="str">
        <f>IF(AD207=Labels!$B$118,SUM(AD204,AD206),"")</f>
        <v/>
      </c>
      <c r="AE220" s="184" t="str">
        <f>IF(AE207=Labels!$B$118,SUM(AE204,AE206),"")</f>
        <v/>
      </c>
      <c r="AF220" s="198"/>
      <c r="AG220" s="86">
        <f t="shared" si="76"/>
        <v>0</v>
      </c>
      <c r="AH220" s="12" t="s">
        <v>408</v>
      </c>
      <c r="AI220" s="39"/>
      <c r="AJ220" s="39"/>
      <c r="AM220" s="39"/>
      <c r="AN220" s="39"/>
      <c r="AO220" s="39"/>
      <c r="AP220" s="39"/>
      <c r="AQ220" s="39"/>
      <c r="AR220" s="39"/>
      <c r="AS220" s="46"/>
      <c r="AT220" s="46"/>
      <c r="AU220" s="12"/>
    </row>
    <row r="221" spans="1:47" s="2" customFormat="1" ht="12" hidden="1" customHeight="1" x14ac:dyDescent="0.2">
      <c r="A221" s="182" t="str">
        <f>$A$32</f>
        <v>Zuschlag  blind (Wochentotal)</v>
      </c>
      <c r="B221" s="302" t="str">
        <f>IF(OR(ISTEXT(B213),B213="",B213&lt;$B$7),"",ROUND(((B213-$B$7)*25%)/25,4)*25)</f>
        <v/>
      </c>
      <c r="C221" s="303" t="str">
        <f t="shared" ref="C221:AE221" si="81">IF(OR(ISTEXT(C213),C213="",C213&lt;$B$7),"",ROUND(((C213-$B$7)*25%)/25,4)*25)</f>
        <v/>
      </c>
      <c r="D221" s="303" t="str">
        <f t="shared" si="81"/>
        <v/>
      </c>
      <c r="E221" s="303" t="str">
        <f t="shared" si="81"/>
        <v/>
      </c>
      <c r="F221" s="303" t="str">
        <f t="shared" si="81"/>
        <v/>
      </c>
      <c r="G221" s="303" t="str">
        <f t="shared" si="81"/>
        <v/>
      </c>
      <c r="H221" s="303" t="str">
        <f t="shared" si="81"/>
        <v/>
      </c>
      <c r="I221" s="303" t="str">
        <f t="shared" si="81"/>
        <v/>
      </c>
      <c r="J221" s="303" t="str">
        <f t="shared" si="81"/>
        <v/>
      </c>
      <c r="K221" s="303" t="str">
        <f t="shared" si="81"/>
        <v/>
      </c>
      <c r="L221" s="303" t="str">
        <f t="shared" si="81"/>
        <v/>
      </c>
      <c r="M221" s="303" t="str">
        <f t="shared" si="81"/>
        <v/>
      </c>
      <c r="N221" s="303" t="str">
        <f t="shared" si="81"/>
        <v/>
      </c>
      <c r="O221" s="303" t="str">
        <f t="shared" si="81"/>
        <v/>
      </c>
      <c r="P221" s="303" t="str">
        <f t="shared" si="81"/>
        <v/>
      </c>
      <c r="Q221" s="303" t="str">
        <f t="shared" si="81"/>
        <v/>
      </c>
      <c r="R221" s="303" t="str">
        <f t="shared" si="81"/>
        <v/>
      </c>
      <c r="S221" s="303" t="str">
        <f t="shared" si="81"/>
        <v/>
      </c>
      <c r="T221" s="303" t="str">
        <f t="shared" si="81"/>
        <v/>
      </c>
      <c r="U221" s="303" t="str">
        <f t="shared" si="81"/>
        <v/>
      </c>
      <c r="V221" s="303" t="str">
        <f t="shared" si="81"/>
        <v/>
      </c>
      <c r="W221" s="303" t="str">
        <f t="shared" si="81"/>
        <v/>
      </c>
      <c r="X221" s="303" t="str">
        <f t="shared" si="81"/>
        <v/>
      </c>
      <c r="Y221" s="303" t="str">
        <f t="shared" si="81"/>
        <v/>
      </c>
      <c r="Z221" s="303" t="str">
        <f t="shared" si="81"/>
        <v/>
      </c>
      <c r="AA221" s="303" t="str">
        <f t="shared" si="81"/>
        <v/>
      </c>
      <c r="AB221" s="303" t="str">
        <f t="shared" si="81"/>
        <v/>
      </c>
      <c r="AC221" s="303" t="str">
        <f t="shared" si="81"/>
        <v/>
      </c>
      <c r="AD221" s="303" t="str">
        <f t="shared" si="81"/>
        <v/>
      </c>
      <c r="AE221" s="304" t="str">
        <f t="shared" si="81"/>
        <v/>
      </c>
      <c r="AF221" s="198"/>
      <c r="AG221" s="86">
        <f>AG205</f>
        <v>0</v>
      </c>
      <c r="AH221" s="12" t="s">
        <v>409</v>
      </c>
      <c r="AI221" s="48"/>
      <c r="AJ221" s="48"/>
      <c r="AM221" s="48"/>
      <c r="AN221" s="48"/>
      <c r="AO221" s="39"/>
      <c r="AP221" s="39"/>
      <c r="AQ221" s="39"/>
      <c r="AR221" s="39"/>
      <c r="AS221" s="46"/>
      <c r="AT221" s="46"/>
      <c r="AU221" s="12"/>
    </row>
    <row r="222" spans="1:47" ht="12" customHeight="1" x14ac:dyDescent="0.25">
      <c r="A222" s="186"/>
      <c r="B222" s="187" t="str">
        <f>$B$33</f>
        <v>1)   25% Zeitzuschlag für Überschreitung Wochentotal</v>
      </c>
      <c r="C222" s="187"/>
      <c r="D222" s="187"/>
      <c r="E222" s="187"/>
      <c r="F222" s="187"/>
      <c r="G222" s="187"/>
      <c r="H222" s="187"/>
      <c r="I222" s="187"/>
      <c r="J222" s="187"/>
      <c r="K222" s="58"/>
      <c r="L222" s="188" t="str">
        <f>$L$33</f>
        <v>2) 100% Zeitzuschlag für Nachtarbeit</v>
      </c>
      <c r="M222" s="187"/>
      <c r="N222" s="187"/>
      <c r="O222" s="187"/>
      <c r="P222" s="187"/>
      <c r="Q222" s="58"/>
      <c r="R222" s="187"/>
      <c r="S222" s="58"/>
      <c r="T222" s="187" t="str">
        <f>$T$33</f>
        <v>Eingabe der ausbezahlten Stunden Vorjahressaldo</v>
      </c>
      <c r="U222" s="58"/>
      <c r="V222" s="58"/>
      <c r="W222" s="189"/>
      <c r="X222" s="189"/>
      <c r="Y222" s="189"/>
      <c r="Z222" s="189"/>
      <c r="AA222" s="189"/>
      <c r="AB222" s="189"/>
      <c r="AC222" s="189"/>
      <c r="AD222" s="189"/>
      <c r="AE222" s="489"/>
      <c r="AF222" s="490"/>
      <c r="AG222" s="86">
        <f>SUM(AG204+AG206)</f>
        <v>0</v>
      </c>
      <c r="AH222" s="12" t="s">
        <v>410</v>
      </c>
      <c r="AO222" s="48"/>
      <c r="AP222" s="48"/>
      <c r="AQ222" s="48"/>
      <c r="AR222" s="48"/>
      <c r="AS222" s="46"/>
      <c r="AT222" s="46"/>
    </row>
    <row r="223" spans="1:47" ht="12" customHeight="1" x14ac:dyDescent="0.25">
      <c r="A223" s="190"/>
      <c r="B223" s="202" t="str">
        <f>$B$34</f>
        <v>3) 100% Zeitzuschlag für Sonn- und Feiertagsarbeit</v>
      </c>
      <c r="C223" s="202"/>
      <c r="D223" s="202"/>
      <c r="E223" s="202"/>
      <c r="F223" s="202"/>
      <c r="G223" s="202"/>
      <c r="H223" s="202"/>
      <c r="I223" s="202"/>
      <c r="J223" s="202"/>
      <c r="K223" s="202"/>
      <c r="L223" s="202"/>
      <c r="M223" s="202"/>
      <c r="N223" s="202"/>
      <c r="O223" s="58"/>
      <c r="P223" s="58"/>
      <c r="Q223" s="202"/>
      <c r="R223" s="202"/>
      <c r="S223" s="203"/>
      <c r="T223" s="202" t="str">
        <f>$T$34</f>
        <v>Eingabe der ausbezahlten Stunden laufendes Jahr (Überstunden)</v>
      </c>
      <c r="U223" s="58"/>
      <c r="V223" s="58"/>
      <c r="W223" s="202"/>
      <c r="X223" s="202"/>
      <c r="Y223" s="202"/>
      <c r="Z223" s="202"/>
      <c r="AA223" s="145"/>
      <c r="AB223" s="145"/>
      <c r="AC223" s="145"/>
      <c r="AD223" s="145"/>
      <c r="AE223" s="491"/>
      <c r="AF223" s="492"/>
      <c r="AG223" s="86">
        <f>SUM(AG204:AG206)</f>
        <v>0</v>
      </c>
      <c r="AH223" s="12" t="s">
        <v>411</v>
      </c>
      <c r="AI223" s="48"/>
      <c r="AJ223" s="48"/>
      <c r="AM223" s="48"/>
      <c r="AN223" s="48"/>
      <c r="AO223" s="48"/>
      <c r="AP223" s="48"/>
      <c r="AQ223" s="48"/>
      <c r="AR223" s="48"/>
      <c r="AS223" s="46"/>
      <c r="AT223" s="46"/>
    </row>
    <row r="224" spans="1:47" ht="12" customHeight="1" x14ac:dyDescent="0.25">
      <c r="A224" s="205" t="str">
        <f>$A$35</f>
        <v>Bemerkungen</v>
      </c>
      <c r="B224" s="494"/>
      <c r="C224" s="494"/>
      <c r="D224" s="494"/>
      <c r="E224" s="494"/>
      <c r="F224" s="494"/>
      <c r="G224" s="494"/>
      <c r="H224" s="494"/>
      <c r="I224" s="494"/>
      <c r="J224" s="494"/>
      <c r="K224" s="494"/>
      <c r="L224" s="494"/>
      <c r="M224" s="494"/>
      <c r="N224" s="494"/>
      <c r="O224" s="494"/>
      <c r="P224" s="494"/>
      <c r="Q224" s="494"/>
      <c r="R224" s="494"/>
      <c r="S224" s="494"/>
      <c r="T224" s="494"/>
      <c r="U224" s="494"/>
      <c r="V224" s="494"/>
      <c r="W224" s="494"/>
      <c r="X224" s="494"/>
      <c r="Y224" s="494"/>
      <c r="Z224" s="494"/>
      <c r="AA224" s="494"/>
      <c r="AB224" s="494"/>
      <c r="AC224" s="494"/>
      <c r="AD224" s="494"/>
      <c r="AE224" s="494"/>
      <c r="AF224" s="495"/>
      <c r="AG224" s="86">
        <f>SUM(AG202+AG208)</f>
        <v>0</v>
      </c>
      <c r="AH224" s="12" t="s">
        <v>412</v>
      </c>
      <c r="AI224" s="39"/>
      <c r="AJ224" s="39"/>
      <c r="AM224" s="39"/>
      <c r="AN224" s="39"/>
      <c r="AO224" s="39"/>
      <c r="AP224" s="39"/>
      <c r="AQ224" s="39"/>
      <c r="AR224" s="39"/>
      <c r="AS224" s="46"/>
      <c r="AT224" s="46"/>
    </row>
    <row r="225" spans="1:47" ht="12" customHeight="1" x14ac:dyDescent="0.25">
      <c r="A225" s="206"/>
      <c r="B225" s="497"/>
      <c r="C225" s="497"/>
      <c r="D225" s="497"/>
      <c r="E225" s="497"/>
      <c r="F225" s="497"/>
      <c r="G225" s="497"/>
      <c r="H225" s="497"/>
      <c r="I225" s="497"/>
      <c r="J225" s="497"/>
      <c r="K225" s="497"/>
      <c r="L225" s="497"/>
      <c r="M225" s="497"/>
      <c r="N225" s="497"/>
      <c r="O225" s="497"/>
      <c r="P225" s="497"/>
      <c r="Q225" s="497"/>
      <c r="R225" s="497"/>
      <c r="S225" s="497"/>
      <c r="T225" s="497"/>
      <c r="U225" s="497"/>
      <c r="V225" s="497"/>
      <c r="W225" s="497"/>
      <c r="X225" s="497"/>
      <c r="Y225" s="497"/>
      <c r="Z225" s="497"/>
      <c r="AA225" s="497"/>
      <c r="AB225" s="497"/>
      <c r="AC225" s="497"/>
      <c r="AD225" s="497"/>
      <c r="AE225" s="497"/>
      <c r="AF225" s="498"/>
      <c r="AG225" s="86">
        <f>SUM(AG202:AG216)</f>
        <v>0</v>
      </c>
      <c r="AH225" s="12" t="s">
        <v>413</v>
      </c>
      <c r="AI225" s="39"/>
      <c r="AJ225" s="39"/>
      <c r="AM225" s="39"/>
      <c r="AN225" s="39"/>
      <c r="AO225" s="39"/>
      <c r="AP225" s="39"/>
      <c r="AQ225" s="39"/>
      <c r="AR225" s="39"/>
      <c r="AS225" s="46"/>
      <c r="AT225" s="46"/>
    </row>
    <row r="226" spans="1:47" ht="12" customHeight="1" x14ac:dyDescent="0.25">
      <c r="A226" s="207"/>
      <c r="B226" s="542"/>
      <c r="C226" s="542"/>
      <c r="D226" s="542"/>
      <c r="E226" s="542"/>
      <c r="F226" s="542"/>
      <c r="G226" s="542"/>
      <c r="H226" s="542"/>
      <c r="I226" s="542"/>
      <c r="J226" s="542"/>
      <c r="K226" s="542"/>
      <c r="L226" s="542"/>
      <c r="M226" s="542"/>
      <c r="N226" s="542"/>
      <c r="O226" s="542"/>
      <c r="P226" s="542"/>
      <c r="Q226" s="542"/>
      <c r="R226" s="542"/>
      <c r="S226" s="542"/>
      <c r="T226" s="542"/>
      <c r="U226" s="542"/>
      <c r="V226" s="542"/>
      <c r="W226" s="542"/>
      <c r="X226" s="542"/>
      <c r="Y226" s="542"/>
      <c r="Z226" s="542"/>
      <c r="AA226" s="542"/>
      <c r="AB226" s="542"/>
      <c r="AC226" s="542"/>
      <c r="AD226" s="542"/>
      <c r="AE226" s="542"/>
      <c r="AF226" s="543"/>
      <c r="AG226" s="86">
        <f>AG201</f>
        <v>176</v>
      </c>
      <c r="AH226" s="62"/>
      <c r="AI226" s="39"/>
      <c r="AJ226" s="39"/>
      <c r="AM226" s="39"/>
      <c r="AN226" s="39"/>
      <c r="AO226" s="39"/>
      <c r="AP226" s="39"/>
      <c r="AQ226" s="39"/>
      <c r="AR226" s="39"/>
      <c r="AS226" s="46"/>
      <c r="AT226" s="46"/>
    </row>
    <row r="227" spans="1:47" s="14" customFormat="1" ht="12" customHeight="1" x14ac:dyDescent="0.35">
      <c r="A227" s="234"/>
      <c r="B227" s="80"/>
      <c r="C227" s="80"/>
      <c r="D227" s="80"/>
      <c r="E227" s="80"/>
      <c r="F227" s="80"/>
      <c r="G227" s="80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235"/>
      <c r="AG227" s="160">
        <f>SUM(AG225-AG201)</f>
        <v>-176</v>
      </c>
      <c r="AH227" s="62"/>
      <c r="AI227" s="39"/>
      <c r="AJ227" s="39"/>
      <c r="AM227" s="39"/>
      <c r="AN227" s="39"/>
      <c r="AO227" s="39"/>
      <c r="AP227" s="39"/>
      <c r="AQ227" s="39"/>
      <c r="AR227" s="39"/>
      <c r="AS227" s="46"/>
      <c r="AT227" s="46"/>
      <c r="AU227" s="12"/>
    </row>
    <row r="228" spans="1:47" s="14" customFormat="1" ht="15" customHeight="1" x14ac:dyDescent="0.35">
      <c r="A228" s="709" t="str">
        <f>$A$39</f>
        <v>Zusammenstellung</v>
      </c>
      <c r="B228" s="545"/>
      <c r="C228" s="545"/>
      <c r="D228" s="545"/>
      <c r="E228" s="545"/>
      <c r="F228" s="546"/>
      <c r="G228" s="710" t="str">
        <f>$G$39</f>
        <v>Jan</v>
      </c>
      <c r="H228" s="710"/>
      <c r="I228" s="531" t="str">
        <f>$I$39</f>
        <v>Feb</v>
      </c>
      <c r="J228" s="531"/>
      <c r="K228" s="531" t="str">
        <f>$K$39</f>
        <v>Mrz</v>
      </c>
      <c r="L228" s="531"/>
      <c r="M228" s="548" t="str">
        <f>$M$39</f>
        <v>Apr</v>
      </c>
      <c r="N228" s="548"/>
      <c r="O228" s="531" t="str">
        <f>$O$39</f>
        <v>Mai</v>
      </c>
      <c r="P228" s="531"/>
      <c r="Q228" s="531" t="str">
        <f>$Q$39</f>
        <v>Jun</v>
      </c>
      <c r="R228" s="531"/>
      <c r="S228" s="531" t="str">
        <f>$S$39</f>
        <v>Jul</v>
      </c>
      <c r="T228" s="531"/>
      <c r="U228" s="531" t="str">
        <f>$U$39</f>
        <v>Aug</v>
      </c>
      <c r="V228" s="531"/>
      <c r="W228" s="531" t="str">
        <f>$W$39</f>
        <v>Sep</v>
      </c>
      <c r="X228" s="531"/>
      <c r="Y228" s="531" t="str">
        <f>$Y$39</f>
        <v>Okt</v>
      </c>
      <c r="Z228" s="531"/>
      <c r="AA228" s="531" t="str">
        <f>$AA$39</f>
        <v>Nov</v>
      </c>
      <c r="AB228" s="531"/>
      <c r="AC228" s="531" t="str">
        <f>$AC$39</f>
        <v>Dez</v>
      </c>
      <c r="AD228" s="531"/>
      <c r="AE228" s="532" t="str">
        <f>$AE$39</f>
        <v>Jahr</v>
      </c>
      <c r="AF228" s="533"/>
      <c r="AG228" s="137"/>
      <c r="AH228" s="62"/>
      <c r="AI228" s="39"/>
      <c r="AJ228" s="39"/>
      <c r="AM228" s="39"/>
      <c r="AN228" s="39"/>
      <c r="AO228" s="39"/>
      <c r="AP228" s="39"/>
      <c r="AQ228" s="39"/>
      <c r="AR228" s="39"/>
      <c r="AS228" s="46"/>
      <c r="AT228" s="46"/>
      <c r="AU228" s="12"/>
    </row>
    <row r="229" spans="1:47" s="14" customFormat="1" ht="12" customHeight="1" x14ac:dyDescent="0.35">
      <c r="A229" s="534" t="str">
        <f>$A$40</f>
        <v>Anstellung %</v>
      </c>
      <c r="B229" s="535"/>
      <c r="C229" s="535"/>
      <c r="D229" s="535"/>
      <c r="E229" s="535"/>
      <c r="F229" s="536"/>
      <c r="G229" s="706">
        <f>IF($B$4=0,0,$B$4)</f>
        <v>100</v>
      </c>
      <c r="H229" s="707"/>
      <c r="I229" s="539">
        <f>IF($B$70=0,0,$B$70)</f>
        <v>100</v>
      </c>
      <c r="J229" s="540"/>
      <c r="K229" s="539">
        <f>IF($B$133=0,0,$B$133)</f>
        <v>100</v>
      </c>
      <c r="L229" s="540"/>
      <c r="M229" s="708">
        <f>IF($B$196=0,0,$B$196)</f>
        <v>100</v>
      </c>
      <c r="N229" s="538"/>
      <c r="O229" s="539">
        <f>IF($B$259=0,0,$B$259)</f>
        <v>100</v>
      </c>
      <c r="P229" s="540"/>
      <c r="Q229" s="539">
        <f>IF($B$322=0,0,$B$322)</f>
        <v>100</v>
      </c>
      <c r="R229" s="540"/>
      <c r="S229" s="539">
        <f>IF($B$385=0,0,$B$385)</f>
        <v>100</v>
      </c>
      <c r="T229" s="540"/>
      <c r="U229" s="539">
        <f>IF($B$448=0,0,$B$448)</f>
        <v>100</v>
      </c>
      <c r="V229" s="540"/>
      <c r="W229" s="539">
        <f>IF($B$511=0,0,$B$511)</f>
        <v>100</v>
      </c>
      <c r="X229" s="540"/>
      <c r="Y229" s="539">
        <f>IF($B$574=0,0,$B$574)</f>
        <v>100</v>
      </c>
      <c r="Z229" s="540"/>
      <c r="AA229" s="539">
        <f>IF($B$637=0,0,$B$637)</f>
        <v>100</v>
      </c>
      <c r="AB229" s="540"/>
      <c r="AC229" s="539">
        <f>IF($B$700=0,0,$B$700)</f>
        <v>100</v>
      </c>
      <c r="AD229" s="540"/>
      <c r="AE229" s="559"/>
      <c r="AF229" s="560"/>
      <c r="AG229" s="137"/>
      <c r="AH229" s="62"/>
      <c r="AI229" s="39"/>
      <c r="AJ229" s="39"/>
      <c r="AM229" s="39"/>
      <c r="AN229" s="39"/>
      <c r="AO229" s="39"/>
      <c r="AP229" s="39"/>
      <c r="AQ229" s="39"/>
      <c r="AR229" s="39"/>
      <c r="AS229" s="46"/>
      <c r="AT229" s="46"/>
      <c r="AU229" s="12"/>
    </row>
    <row r="230" spans="1:47" s="14" customFormat="1" ht="12" customHeight="1" x14ac:dyDescent="0.35">
      <c r="A230" s="561" t="str">
        <f>$A$41</f>
        <v>Sollstunden gemäss GAV</v>
      </c>
      <c r="B230" s="562"/>
      <c r="C230" s="562"/>
      <c r="D230" s="562"/>
      <c r="E230" s="562"/>
      <c r="F230" s="563"/>
      <c r="G230" s="714">
        <f>IF($AG$37=0,0,$AG$37)</f>
        <v>184</v>
      </c>
      <c r="H230" s="715"/>
      <c r="I230" s="557">
        <f>IF($AG$100=0,0,$AG$100)</f>
        <v>160</v>
      </c>
      <c r="J230" s="558"/>
      <c r="K230" s="557">
        <f>IF($AG$138=0,0,$AG$138)</f>
        <v>176</v>
      </c>
      <c r="L230" s="558"/>
      <c r="M230" s="716">
        <f>IF($AG$226=0,0,$AG$226)</f>
        <v>176</v>
      </c>
      <c r="N230" s="565"/>
      <c r="O230" s="557">
        <f>IF($AG$289=0,0,$AG$289)</f>
        <v>168</v>
      </c>
      <c r="P230" s="558"/>
      <c r="Q230" s="557">
        <f>IF($AG$352=0,0,$AG$352)</f>
        <v>176</v>
      </c>
      <c r="R230" s="558"/>
      <c r="S230" s="557">
        <f>IF($AG$415=0,0,$AG$415)</f>
        <v>184</v>
      </c>
      <c r="T230" s="558"/>
      <c r="U230" s="557">
        <f>IF($AG$478=0,0,$AG$478)</f>
        <v>168</v>
      </c>
      <c r="V230" s="558"/>
      <c r="W230" s="557">
        <f>IF($AG$541=0,0,$AG$541)</f>
        <v>176</v>
      </c>
      <c r="X230" s="558"/>
      <c r="Y230" s="557">
        <f>IF($AG$604=0,0,$AG$604)</f>
        <v>176</v>
      </c>
      <c r="Z230" s="558"/>
      <c r="AA230" s="557">
        <f>IF($AG$667=0,0,$AG$667)</f>
        <v>168</v>
      </c>
      <c r="AB230" s="558"/>
      <c r="AC230" s="557">
        <f>IF($AG$730=0,0,$AG$730)</f>
        <v>184</v>
      </c>
      <c r="AD230" s="558"/>
      <c r="AE230" s="549">
        <f>SUM(G230:AD230)</f>
        <v>2096</v>
      </c>
      <c r="AF230" s="550"/>
      <c r="AG230" s="137"/>
      <c r="AH230" s="62"/>
      <c r="AI230" s="39"/>
      <c r="AJ230" s="39"/>
      <c r="AM230" s="39"/>
      <c r="AN230" s="39"/>
      <c r="AO230" s="39"/>
      <c r="AP230" s="39"/>
      <c r="AQ230" s="39"/>
      <c r="AR230" s="39"/>
      <c r="AS230" s="46"/>
      <c r="AT230" s="46"/>
      <c r="AU230" s="12"/>
    </row>
    <row r="231" spans="1:47" s="14" customFormat="1" ht="12" customHeight="1" x14ac:dyDescent="0.35">
      <c r="A231" s="163" t="str">
        <f>$A$42</f>
        <v>Produktive Stunden</v>
      </c>
      <c r="B231" s="551" t="str">
        <f>$B$42</f>
        <v>06.00 - 20.00 Uhr</v>
      </c>
      <c r="C231" s="551"/>
      <c r="D231" s="551"/>
      <c r="E231" s="551"/>
      <c r="F231" s="552"/>
      <c r="G231" s="711">
        <f>IF($AG$32=0,0,$AG$32)</f>
        <v>0</v>
      </c>
      <c r="H231" s="712"/>
      <c r="I231" s="555">
        <f>IF($AG$95=0,0,$AG$95)</f>
        <v>0</v>
      </c>
      <c r="J231" s="556"/>
      <c r="K231" s="555">
        <f>IF($AG$158=0,0,$AG$158)</f>
        <v>0</v>
      </c>
      <c r="L231" s="556"/>
      <c r="M231" s="713">
        <f>IF($AG$221=0,0,$AG$221)</f>
        <v>0</v>
      </c>
      <c r="N231" s="554"/>
      <c r="O231" s="555">
        <f>IF($AG$284=0,0,$AG$284)</f>
        <v>0</v>
      </c>
      <c r="P231" s="556"/>
      <c r="Q231" s="555">
        <f>IF($AG$347=0,0,$AG$347)</f>
        <v>0</v>
      </c>
      <c r="R231" s="556"/>
      <c r="S231" s="555">
        <f>IF($AG$410=0,0,$AG$410)</f>
        <v>0</v>
      </c>
      <c r="T231" s="556"/>
      <c r="U231" s="555">
        <f>IF($AG$473=0,0,$AG$473)</f>
        <v>0</v>
      </c>
      <c r="V231" s="556"/>
      <c r="W231" s="555">
        <f>IF($AG$536=0,0,$AG$536)</f>
        <v>0</v>
      </c>
      <c r="X231" s="556"/>
      <c r="Y231" s="555">
        <f>IF($AG$599=0,0,$AG$599)</f>
        <v>0</v>
      </c>
      <c r="Z231" s="556"/>
      <c r="AA231" s="555">
        <f>IF($AG$662=0,0,$AG$662)</f>
        <v>0</v>
      </c>
      <c r="AB231" s="556"/>
      <c r="AC231" s="555">
        <f>IF($AG$725=0,0,$AG$725)</f>
        <v>0</v>
      </c>
      <c r="AD231" s="556"/>
      <c r="AE231" s="570">
        <f>SUM(G231:AD231)</f>
        <v>0</v>
      </c>
      <c r="AF231" s="571"/>
      <c r="AG231" s="137"/>
      <c r="AH231" s="62"/>
      <c r="AI231" s="39"/>
      <c r="AJ231" s="39"/>
      <c r="AM231" s="39"/>
      <c r="AN231" s="39"/>
      <c r="AO231" s="39"/>
      <c r="AP231" s="39"/>
      <c r="AQ231" s="39"/>
      <c r="AR231" s="39"/>
      <c r="AS231" s="46"/>
      <c r="AT231" s="46"/>
      <c r="AU231" s="12"/>
    </row>
    <row r="232" spans="1:47" s="14" customFormat="1" ht="12" customHeight="1" x14ac:dyDescent="0.35">
      <c r="A232" s="164"/>
      <c r="B232" s="572" t="str">
        <f>$B$43</f>
        <v>Nacht-, Sonn-, Feiertagsarbeit</v>
      </c>
      <c r="C232" s="572"/>
      <c r="D232" s="572"/>
      <c r="E232" s="572"/>
      <c r="F232" s="573"/>
      <c r="G232" s="717">
        <f>IF($AG$33=0,0,$AG$33)</f>
        <v>0</v>
      </c>
      <c r="H232" s="718"/>
      <c r="I232" s="566">
        <f>IF($AG$96=0,0,$AG$96)</f>
        <v>0</v>
      </c>
      <c r="J232" s="567"/>
      <c r="K232" s="566">
        <f>IF($AG$159=0,0,$AG$159)</f>
        <v>0</v>
      </c>
      <c r="L232" s="567"/>
      <c r="M232" s="719">
        <f>IF($AG$222=0,0,$AG$222)</f>
        <v>0</v>
      </c>
      <c r="N232" s="575"/>
      <c r="O232" s="566">
        <f>IF($AG$285=0,0,$AG$285)</f>
        <v>0</v>
      </c>
      <c r="P232" s="567"/>
      <c r="Q232" s="566">
        <f>IF($AG$348=0,0,$AG$348)</f>
        <v>0</v>
      </c>
      <c r="R232" s="567"/>
      <c r="S232" s="566">
        <f>IF($AG$411=0,0,$AG$411)</f>
        <v>0</v>
      </c>
      <c r="T232" s="567"/>
      <c r="U232" s="566">
        <f>IF($AG$474=0,0,$AG$474)</f>
        <v>0</v>
      </c>
      <c r="V232" s="567"/>
      <c r="W232" s="566">
        <f>IF($AG$537=0,0,$AG$537)</f>
        <v>0</v>
      </c>
      <c r="X232" s="567"/>
      <c r="Y232" s="566">
        <f>IF($AG$600=0,0,$AG$600)</f>
        <v>0</v>
      </c>
      <c r="Z232" s="567"/>
      <c r="AA232" s="566">
        <f>IF($AG$663=0,0,$AG$663)</f>
        <v>0</v>
      </c>
      <c r="AB232" s="567"/>
      <c r="AC232" s="566">
        <f>IF($AG$726=0,0,$AG$726)</f>
        <v>0</v>
      </c>
      <c r="AD232" s="567"/>
      <c r="AE232" s="568">
        <f>SUM(G232:AD232)</f>
        <v>0</v>
      </c>
      <c r="AF232" s="569"/>
      <c r="AG232" s="137"/>
      <c r="AH232" s="62"/>
      <c r="AI232" s="39"/>
      <c r="AJ232" s="39"/>
      <c r="AM232" s="39"/>
      <c r="AN232" s="39"/>
      <c r="AO232" s="39"/>
      <c r="AP232" s="39"/>
      <c r="AQ232" s="39"/>
      <c r="AR232" s="39"/>
      <c r="AS232" s="46"/>
      <c r="AT232" s="46"/>
      <c r="AU232" s="12"/>
    </row>
    <row r="233" spans="1:47" s="14" customFormat="1" ht="12" customHeight="1" x14ac:dyDescent="0.35">
      <c r="A233" s="163" t="str">
        <f>$A$44</f>
        <v>Zeitzuschläge</v>
      </c>
      <c r="B233" s="551" t="str">
        <f>$B$44</f>
        <v>aus Wochentotal</v>
      </c>
      <c r="C233" s="551"/>
      <c r="D233" s="551"/>
      <c r="E233" s="551"/>
      <c r="F233" s="552"/>
      <c r="G233" s="711">
        <f>IF($AG$25=0,0,$AG$25)</f>
        <v>0</v>
      </c>
      <c r="H233" s="712"/>
      <c r="I233" s="555">
        <f>IF($AG$88=0,0,$AG$88)</f>
        <v>0</v>
      </c>
      <c r="J233" s="556"/>
      <c r="K233" s="555">
        <f>IF($AG$151=0,0,$AG$151)</f>
        <v>0</v>
      </c>
      <c r="L233" s="556"/>
      <c r="M233" s="713">
        <f>IF($AG$214=0,0,$AG$214)</f>
        <v>0</v>
      </c>
      <c r="N233" s="554"/>
      <c r="O233" s="555">
        <f>IF($AG$277=0,0,$AG$277)</f>
        <v>0</v>
      </c>
      <c r="P233" s="556"/>
      <c r="Q233" s="555">
        <f>IF($AG$340=0,0,$AG$340)</f>
        <v>0</v>
      </c>
      <c r="R233" s="556"/>
      <c r="S233" s="555">
        <f>IF($AG$403=0,0,$AG$403)</f>
        <v>0</v>
      </c>
      <c r="T233" s="556"/>
      <c r="U233" s="555">
        <f>IF($AG$466=0,0,$AG$466)</f>
        <v>0</v>
      </c>
      <c r="V233" s="556"/>
      <c r="W233" s="555">
        <f>IF($AG$529=0,0,$AG$529)</f>
        <v>0</v>
      </c>
      <c r="X233" s="556"/>
      <c r="Y233" s="555">
        <f>IF($AG$592=0,0,$AG$592)</f>
        <v>0</v>
      </c>
      <c r="Z233" s="556"/>
      <c r="AA233" s="555">
        <f>IF($AG$655=0,0,$AG$655)</f>
        <v>0</v>
      </c>
      <c r="AB233" s="556"/>
      <c r="AC233" s="555">
        <f>IF($AG$718=0,0,$AG$718)</f>
        <v>0</v>
      </c>
      <c r="AD233" s="556"/>
      <c r="AE233" s="570">
        <f>SUM(G233:AD233)</f>
        <v>0</v>
      </c>
      <c r="AF233" s="571"/>
      <c r="AG233" s="137"/>
      <c r="AH233" s="62"/>
      <c r="AI233" s="39"/>
      <c r="AJ233" s="39"/>
      <c r="AM233" s="39"/>
      <c r="AN233" s="39"/>
      <c r="AO233" s="39"/>
      <c r="AP233" s="39"/>
      <c r="AQ233" s="39"/>
      <c r="AR233" s="39"/>
      <c r="AS233" s="46"/>
      <c r="AT233" s="46"/>
      <c r="AU233" s="12"/>
    </row>
    <row r="234" spans="1:47" s="14" customFormat="1" ht="12" customHeight="1" x14ac:dyDescent="0.35">
      <c r="A234" s="164"/>
      <c r="B234" s="572" t="str">
        <f>$B$45</f>
        <v>aus Nacht-, Sonn-, Feiertagsarbeiten</v>
      </c>
      <c r="C234" s="572"/>
      <c r="D234" s="572"/>
      <c r="E234" s="572"/>
      <c r="F234" s="573"/>
      <c r="G234" s="717">
        <f>IF($AJ$20=0,0,$AJ$20)</f>
        <v>0</v>
      </c>
      <c r="H234" s="718"/>
      <c r="I234" s="566">
        <f>IF($AK$20=0,0,$AK$20)</f>
        <v>0</v>
      </c>
      <c r="J234" s="567"/>
      <c r="K234" s="566">
        <f>IF($AL$20=0,0,$AL$20)</f>
        <v>0</v>
      </c>
      <c r="L234" s="567"/>
      <c r="M234" s="719">
        <f>IF($AM$20=0,0,$AM$20)</f>
        <v>0</v>
      </c>
      <c r="N234" s="575"/>
      <c r="O234" s="566">
        <f>IF($AN$20=0,0,$AN$20)</f>
        <v>0</v>
      </c>
      <c r="P234" s="567"/>
      <c r="Q234" s="566">
        <f>IF($AO$20=0,0,$AO$20)</f>
        <v>0</v>
      </c>
      <c r="R234" s="567"/>
      <c r="S234" s="566">
        <f>IF($AP$20=0,0,$AP$20)</f>
        <v>0</v>
      </c>
      <c r="T234" s="567"/>
      <c r="U234" s="566">
        <f>IF($AQ$20=0,0,$AQ$20)</f>
        <v>0</v>
      </c>
      <c r="V234" s="567"/>
      <c r="W234" s="566">
        <f>IF($AR$20=0,0,$AR$20)</f>
        <v>0</v>
      </c>
      <c r="X234" s="567"/>
      <c r="Y234" s="566">
        <f>IF($AS$20=0,0,$AS$20)</f>
        <v>0</v>
      </c>
      <c r="Z234" s="567"/>
      <c r="AA234" s="566">
        <f>IF($AT$20=0,0,$AT$20)</f>
        <v>0</v>
      </c>
      <c r="AB234" s="567"/>
      <c r="AC234" s="566">
        <f>IF($AU$20=0,0,$AU$20)</f>
        <v>0</v>
      </c>
      <c r="AD234" s="567"/>
      <c r="AE234" s="568">
        <f>SUM(G234:AD234)</f>
        <v>0</v>
      </c>
      <c r="AF234" s="569"/>
      <c r="AG234" s="137"/>
      <c r="AH234" s="62"/>
      <c r="AI234" s="39"/>
      <c r="AJ234" s="39"/>
      <c r="AM234" s="39"/>
      <c r="AN234" s="39"/>
      <c r="AO234" s="39"/>
      <c r="AP234" s="39"/>
      <c r="AQ234" s="39"/>
      <c r="AR234" s="39"/>
      <c r="AS234" s="46"/>
      <c r="AT234" s="46"/>
      <c r="AU234" s="12"/>
    </row>
    <row r="235" spans="1:47" s="14" customFormat="1" ht="12" customHeight="1" x14ac:dyDescent="0.35">
      <c r="A235" s="576" t="str">
        <f>$A$46</f>
        <v>Unproduktive Stunden</v>
      </c>
      <c r="B235" s="577"/>
      <c r="C235" s="577"/>
      <c r="D235" s="577"/>
      <c r="E235" s="577"/>
      <c r="F235" s="578"/>
      <c r="G235" s="720"/>
      <c r="H235" s="721"/>
      <c r="I235" s="581"/>
      <c r="J235" s="582"/>
      <c r="K235" s="581"/>
      <c r="L235" s="582"/>
      <c r="M235" s="722"/>
      <c r="N235" s="580"/>
      <c r="O235" s="581"/>
      <c r="P235" s="582"/>
      <c r="Q235" s="581"/>
      <c r="R235" s="582"/>
      <c r="S235" s="581"/>
      <c r="T235" s="582"/>
      <c r="U235" s="581"/>
      <c r="V235" s="582"/>
      <c r="W235" s="581"/>
      <c r="X235" s="582"/>
      <c r="Y235" s="581"/>
      <c r="Z235" s="582"/>
      <c r="AA235" s="581"/>
      <c r="AB235" s="582"/>
      <c r="AC235" s="581"/>
      <c r="AD235" s="582"/>
      <c r="AE235" s="593"/>
      <c r="AF235" s="594"/>
      <c r="AG235" s="137"/>
      <c r="AH235" s="62"/>
      <c r="AI235" s="39"/>
      <c r="AJ235" s="39"/>
      <c r="AM235" s="39"/>
      <c r="AN235" s="39"/>
      <c r="AO235" s="39"/>
      <c r="AP235" s="39"/>
      <c r="AQ235" s="39"/>
      <c r="AR235" s="39"/>
      <c r="AS235" s="46"/>
      <c r="AT235" s="46"/>
      <c r="AU235" s="12"/>
    </row>
    <row r="236" spans="1:47" s="14" customFormat="1" ht="12" customHeight="1" x14ac:dyDescent="0.35">
      <c r="A236" s="595" t="str">
        <f>$A$47</f>
        <v xml:space="preserve">   Absenzen, Kurzabsenzen Art. 11 GAV</v>
      </c>
      <c r="B236" s="596"/>
      <c r="C236" s="596"/>
      <c r="D236" s="596"/>
      <c r="E236" s="596"/>
      <c r="F236" s="165" t="str">
        <f>$F$47</f>
        <v>a</v>
      </c>
      <c r="G236" s="591">
        <f>IF($AJ$3=0,0,$AJ$3)</f>
        <v>0</v>
      </c>
      <c r="H236" s="592"/>
      <c r="I236" s="591">
        <f>IF($AK$3=0,0,$AK$3)</f>
        <v>0</v>
      </c>
      <c r="J236" s="592"/>
      <c r="K236" s="591">
        <f>IF($AL$3=0,0,$AL$3)</f>
        <v>0</v>
      </c>
      <c r="L236" s="592"/>
      <c r="M236" s="724">
        <f>IF($AM$3=0,0,$AM$3)</f>
        <v>0</v>
      </c>
      <c r="N236" s="598"/>
      <c r="O236" s="591">
        <f>IF($AN$3=0,0,$AN$3)</f>
        <v>0</v>
      </c>
      <c r="P236" s="592"/>
      <c r="Q236" s="591">
        <f>IF($AO$3=0,0,$AO$3)</f>
        <v>0</v>
      </c>
      <c r="R236" s="592"/>
      <c r="S236" s="591">
        <f>IF($AP$3=0,0,$AP$3)</f>
        <v>0</v>
      </c>
      <c r="T236" s="592"/>
      <c r="U236" s="591">
        <f>IF($AQ$3=0,0,$AQ$3)</f>
        <v>0</v>
      </c>
      <c r="V236" s="592"/>
      <c r="W236" s="591">
        <f>IF($AR$3=0,0,$AR$3)</f>
        <v>0</v>
      </c>
      <c r="X236" s="592"/>
      <c r="Y236" s="591">
        <f>IF($AS$3=0,0,$AS$3)</f>
        <v>0</v>
      </c>
      <c r="Z236" s="592"/>
      <c r="AA236" s="591">
        <f>IF(AT$3=0,0,$AT$3)</f>
        <v>0</v>
      </c>
      <c r="AB236" s="592"/>
      <c r="AC236" s="591">
        <f>IF($AU$3=0,0,$AU$3)</f>
        <v>0</v>
      </c>
      <c r="AD236" s="592"/>
      <c r="AE236" s="583">
        <f>IF($AV$3=0,0,$AV$3)</f>
        <v>0</v>
      </c>
      <c r="AF236" s="584"/>
      <c r="AG236" s="137"/>
      <c r="AH236" s="62"/>
      <c r="AI236" s="39"/>
      <c r="AJ236" s="39"/>
      <c r="AM236" s="39"/>
      <c r="AN236" s="39"/>
      <c r="AO236" s="39"/>
      <c r="AP236" s="39"/>
      <c r="AQ236" s="39"/>
      <c r="AR236" s="39"/>
      <c r="AS236" s="46"/>
      <c r="AT236" s="46"/>
      <c r="AU236" s="12"/>
    </row>
    <row r="237" spans="1:47" s="14" customFormat="1" ht="12" customHeight="1" x14ac:dyDescent="0.35">
      <c r="A237" s="585" t="str">
        <f>$A$48</f>
        <v xml:space="preserve">   Ferien Art. 12.1 GAV</v>
      </c>
      <c r="B237" s="586"/>
      <c r="C237" s="586"/>
      <c r="D237" s="586"/>
      <c r="E237" s="586"/>
      <c r="F237" s="166" t="str">
        <f>$F$48</f>
        <v>f</v>
      </c>
      <c r="G237" s="589">
        <f>IF($AJ$4=0,0,$AJ$4)</f>
        <v>0</v>
      </c>
      <c r="H237" s="590"/>
      <c r="I237" s="589">
        <f>IF($AK$4=0,0,$AK$4)</f>
        <v>0</v>
      </c>
      <c r="J237" s="590"/>
      <c r="K237" s="589">
        <f>IF($AL$4=0,0,$AL$4)</f>
        <v>0</v>
      </c>
      <c r="L237" s="590"/>
      <c r="M237" s="723">
        <f>IF($AM$4=0,0,$AM$4)</f>
        <v>0</v>
      </c>
      <c r="N237" s="588"/>
      <c r="O237" s="589">
        <f>IF($AN$4=0,0,$AN$4)</f>
        <v>0</v>
      </c>
      <c r="P237" s="590"/>
      <c r="Q237" s="589">
        <f>IF($AO$4=0,0,$AO$4)</f>
        <v>0</v>
      </c>
      <c r="R237" s="590"/>
      <c r="S237" s="589">
        <f>IF($AP$4=0,0,$AP$4)</f>
        <v>0</v>
      </c>
      <c r="T237" s="590"/>
      <c r="U237" s="589">
        <f>IF($AQ$4=0,0,$AQ$4)</f>
        <v>0</v>
      </c>
      <c r="V237" s="590"/>
      <c r="W237" s="589">
        <f>IF($AR$4=0,0,$AR$4)</f>
        <v>0</v>
      </c>
      <c r="X237" s="590"/>
      <c r="Y237" s="589">
        <f>IF($AS$4=0,0,$AS$4)</f>
        <v>0</v>
      </c>
      <c r="Z237" s="590"/>
      <c r="AA237" s="589">
        <f>IF($AT$4=0,0,$AT$4)</f>
        <v>0</v>
      </c>
      <c r="AB237" s="590"/>
      <c r="AC237" s="589">
        <f>IF($AU$4=0,0,$AU$4)</f>
        <v>0</v>
      </c>
      <c r="AD237" s="590"/>
      <c r="AE237" s="599">
        <f>IF($AV$4=0,0,$AV$4)</f>
        <v>0</v>
      </c>
      <c r="AF237" s="600"/>
      <c r="AG237" s="137"/>
      <c r="AH237" s="62"/>
      <c r="AI237" s="39"/>
      <c r="AJ237" s="39"/>
      <c r="AM237" s="39"/>
      <c r="AN237" s="39"/>
      <c r="AO237" s="39"/>
      <c r="AP237" s="39"/>
      <c r="AQ237" s="39"/>
      <c r="AR237" s="39"/>
      <c r="AS237" s="46"/>
      <c r="AT237" s="46"/>
      <c r="AU237" s="12"/>
    </row>
    <row r="238" spans="1:47" s="14" customFormat="1" ht="12" customHeight="1" x14ac:dyDescent="0.35">
      <c r="A238" s="601" t="str">
        <f>$A$49</f>
        <v xml:space="preserve">   Feiertage Art. 12.2 GAV</v>
      </c>
      <c r="B238" s="602"/>
      <c r="C238" s="603" t="str">
        <f>IF($AJ$17="","",$AJ$17)</f>
        <v/>
      </c>
      <c r="D238" s="603"/>
      <c r="E238" s="603"/>
      <c r="F238" s="167" t="str">
        <f>$F$49</f>
        <v>ft</v>
      </c>
      <c r="G238" s="589">
        <f>IF($AJ$15=0,0,$AJ$15)</f>
        <v>0</v>
      </c>
      <c r="H238" s="590"/>
      <c r="I238" s="589">
        <f>IF($AK$15=0,0,$AK$15)</f>
        <v>0</v>
      </c>
      <c r="J238" s="590"/>
      <c r="K238" s="589">
        <f>IF($AL$15=0,0,$AL$15)</f>
        <v>0</v>
      </c>
      <c r="L238" s="590"/>
      <c r="M238" s="723">
        <f>IF($AM$15=0,0,$AM$15)</f>
        <v>0</v>
      </c>
      <c r="N238" s="588"/>
      <c r="O238" s="589">
        <f>IF($AN$15=0,0,$AN$15)</f>
        <v>0</v>
      </c>
      <c r="P238" s="590"/>
      <c r="Q238" s="589">
        <f>IF($AO$15=0,0,$AO$15)</f>
        <v>0</v>
      </c>
      <c r="R238" s="590"/>
      <c r="S238" s="589">
        <f>IF($AP$15=0,0,$AP$15)</f>
        <v>0</v>
      </c>
      <c r="T238" s="590"/>
      <c r="U238" s="589">
        <f>IF($AQ$15=0,0,$AQ$15)</f>
        <v>0</v>
      </c>
      <c r="V238" s="590"/>
      <c r="W238" s="589">
        <f>IF($AR$15=0,0,$AR$15)</f>
        <v>0</v>
      </c>
      <c r="X238" s="590"/>
      <c r="Y238" s="589">
        <f>IF($AS$15=0,0,$AS$15)</f>
        <v>0</v>
      </c>
      <c r="Z238" s="590"/>
      <c r="AA238" s="589">
        <f>IF($AT$15=0,0,$AT$15)</f>
        <v>0</v>
      </c>
      <c r="AB238" s="590"/>
      <c r="AC238" s="589">
        <f>IF($AU$15=0,0,$AU$15)</f>
        <v>0</v>
      </c>
      <c r="AD238" s="590"/>
      <c r="AE238" s="599">
        <f>IF($AV$15=0,0,$AV$15)</f>
        <v>0</v>
      </c>
      <c r="AF238" s="600"/>
      <c r="AG238" s="137"/>
      <c r="AH238" s="62"/>
      <c r="AI238" s="39"/>
      <c r="AJ238" s="39"/>
      <c r="AM238" s="39"/>
      <c r="AN238" s="39"/>
      <c r="AO238" s="39"/>
      <c r="AP238" s="39"/>
      <c r="AQ238" s="39"/>
      <c r="AR238" s="39"/>
      <c r="AS238" s="46"/>
      <c r="AT238" s="46"/>
      <c r="AU238" s="12"/>
    </row>
    <row r="239" spans="1:47" s="14" customFormat="1" ht="12" customHeight="1" x14ac:dyDescent="0.35">
      <c r="A239" s="601" t="str">
        <f>$A$50</f>
        <v xml:space="preserve">   Krankheit Art. 13 GAV</v>
      </c>
      <c r="B239" s="602"/>
      <c r="C239" s="602"/>
      <c r="D239" s="602"/>
      <c r="E239" s="602"/>
      <c r="F239" s="167" t="str">
        <f>$F$50</f>
        <v>k</v>
      </c>
      <c r="G239" s="589">
        <f>IF($AJ$5=0,0,$AJ$5)</f>
        <v>0</v>
      </c>
      <c r="H239" s="590"/>
      <c r="I239" s="589">
        <f>IF($AK$5=0,0,$AK$5)</f>
        <v>0</v>
      </c>
      <c r="J239" s="590"/>
      <c r="K239" s="589">
        <f>IF($AL$5=0,0,$AL$5)</f>
        <v>0</v>
      </c>
      <c r="L239" s="590"/>
      <c r="M239" s="723">
        <f>IF($AM$5=0,0,$AM$5)</f>
        <v>0</v>
      </c>
      <c r="N239" s="588"/>
      <c r="O239" s="589">
        <f>IF($AN$5=0,0,$AN$5)</f>
        <v>0</v>
      </c>
      <c r="P239" s="590"/>
      <c r="Q239" s="589">
        <f>IF($AO$5=0,0,$AO$5)</f>
        <v>0</v>
      </c>
      <c r="R239" s="590"/>
      <c r="S239" s="589">
        <f>IF($AP$5=0,0,$AP$5)</f>
        <v>0</v>
      </c>
      <c r="T239" s="590"/>
      <c r="U239" s="589">
        <f>IF($AQ$5=0,0,$AQ$5)</f>
        <v>0</v>
      </c>
      <c r="V239" s="590"/>
      <c r="W239" s="589">
        <f>IF($AR$5=0,0,$AR$5)</f>
        <v>0</v>
      </c>
      <c r="X239" s="590"/>
      <c r="Y239" s="589">
        <f>IF($AS$5=0,0,$AS$5)</f>
        <v>0</v>
      </c>
      <c r="Z239" s="590"/>
      <c r="AA239" s="589">
        <f>IF($AT$5=0,0,$AT$5)</f>
        <v>0</v>
      </c>
      <c r="AB239" s="590"/>
      <c r="AC239" s="589">
        <f>IF($AU$5=0,0,$AU$5)</f>
        <v>0</v>
      </c>
      <c r="AD239" s="590"/>
      <c r="AE239" s="599">
        <f>IF($AV$5=0,0,$AV$5)</f>
        <v>0</v>
      </c>
      <c r="AF239" s="600"/>
      <c r="AG239" s="137"/>
      <c r="AH239" s="62"/>
      <c r="AI239" s="39"/>
      <c r="AJ239" s="39"/>
      <c r="AM239" s="39"/>
      <c r="AN239" s="39"/>
      <c r="AO239" s="39"/>
      <c r="AP239" s="39"/>
      <c r="AQ239" s="39"/>
      <c r="AR239" s="39"/>
      <c r="AS239" s="46"/>
      <c r="AT239" s="46"/>
      <c r="AU239" s="12"/>
    </row>
    <row r="240" spans="1:47" s="14" customFormat="1" ht="12" customHeight="1" x14ac:dyDescent="0.35">
      <c r="A240" s="601" t="str">
        <f>$A$51</f>
        <v xml:space="preserve">   Unfall Art. 14 GAV</v>
      </c>
      <c r="B240" s="602"/>
      <c r="C240" s="602"/>
      <c r="D240" s="602"/>
      <c r="E240" s="602"/>
      <c r="F240" s="167" t="str">
        <f>$F$51</f>
        <v>u</v>
      </c>
      <c r="G240" s="589">
        <f>IF($AJ$6=0,0,$AJ$6)</f>
        <v>0</v>
      </c>
      <c r="H240" s="590"/>
      <c r="I240" s="589">
        <f>IF($AK$6=0,0,$AK$6)</f>
        <v>0</v>
      </c>
      <c r="J240" s="590"/>
      <c r="K240" s="589">
        <f>IF($AL$6=0,0,$AL$6)</f>
        <v>0</v>
      </c>
      <c r="L240" s="590"/>
      <c r="M240" s="723">
        <f>IF($AM$6=0,0,$AM$6)</f>
        <v>0</v>
      </c>
      <c r="N240" s="588"/>
      <c r="O240" s="589">
        <f>IF($AN$6=0,0,$AN$6)</f>
        <v>0</v>
      </c>
      <c r="P240" s="590"/>
      <c r="Q240" s="589">
        <f>IF($AO$6=0,0,$AO$6)</f>
        <v>0</v>
      </c>
      <c r="R240" s="590"/>
      <c r="S240" s="589">
        <f>IF($AP$6=0,0,$AP$6)</f>
        <v>0</v>
      </c>
      <c r="T240" s="590"/>
      <c r="U240" s="589">
        <f>IF($AQ$6=0,0,$AQ$6)</f>
        <v>0</v>
      </c>
      <c r="V240" s="590"/>
      <c r="W240" s="589">
        <f>IF($AR$6=0,0,$AR$6)</f>
        <v>0</v>
      </c>
      <c r="X240" s="590"/>
      <c r="Y240" s="589">
        <f>IF($AS$6=0,0,$AS$6)</f>
        <v>0</v>
      </c>
      <c r="Z240" s="590"/>
      <c r="AA240" s="589">
        <f>IF($AT$6=0,0,$AT$6)</f>
        <v>0</v>
      </c>
      <c r="AB240" s="590"/>
      <c r="AC240" s="589">
        <f>IF($AU$6=0,0,$AU$6)</f>
        <v>0</v>
      </c>
      <c r="AD240" s="590"/>
      <c r="AE240" s="599">
        <f>IF($AV$6=0,0,$AV$6)</f>
        <v>0</v>
      </c>
      <c r="AF240" s="600"/>
      <c r="AG240" s="137"/>
      <c r="AH240" s="62"/>
      <c r="AI240" s="39"/>
      <c r="AJ240" s="39"/>
      <c r="AM240" s="39"/>
      <c r="AN240" s="39"/>
      <c r="AO240" s="39"/>
      <c r="AP240" s="39"/>
      <c r="AQ240" s="39"/>
      <c r="AR240" s="39"/>
      <c r="AS240" s="46"/>
      <c r="AT240" s="46"/>
      <c r="AU240" s="12"/>
    </row>
    <row r="241" spans="1:47" s="14" customFormat="1" ht="12" customHeight="1" x14ac:dyDescent="0.35">
      <c r="A241" s="601" t="str">
        <f>$A$52</f>
        <v xml:space="preserve">   Schwangerschaft/Mutterschaft Art. 15 GAV</v>
      </c>
      <c r="B241" s="602"/>
      <c r="C241" s="602"/>
      <c r="D241" s="602"/>
      <c r="E241" s="602"/>
      <c r="F241" s="167" t="str">
        <f>$F$52</f>
        <v>s</v>
      </c>
      <c r="G241" s="589">
        <f>IF($AJ$7=0,0,$AJ$7)</f>
        <v>0</v>
      </c>
      <c r="H241" s="590"/>
      <c r="I241" s="589">
        <f>IF($AK$7=0,0,$AK$7)</f>
        <v>0</v>
      </c>
      <c r="J241" s="590"/>
      <c r="K241" s="589">
        <f>IF($AL$7=0,0,$AL$7)</f>
        <v>0</v>
      </c>
      <c r="L241" s="590"/>
      <c r="M241" s="723">
        <f>IF($AM$7=0,0,$AM$7)</f>
        <v>0</v>
      </c>
      <c r="N241" s="588"/>
      <c r="O241" s="589">
        <f>IF($AN$7=0,0,$AN$7)</f>
        <v>0</v>
      </c>
      <c r="P241" s="590"/>
      <c r="Q241" s="589">
        <f>IF($AO$7=0,0,$AO$7)</f>
        <v>0</v>
      </c>
      <c r="R241" s="590"/>
      <c r="S241" s="589">
        <f>IF($AP$7=0,0,$AP$7)</f>
        <v>0</v>
      </c>
      <c r="T241" s="590"/>
      <c r="U241" s="589">
        <f>IF($AQ$7=0,0,$AQ$7)</f>
        <v>0</v>
      </c>
      <c r="V241" s="590"/>
      <c r="W241" s="589">
        <f>IF($AR$7=0,0,$AR$7)</f>
        <v>0</v>
      </c>
      <c r="X241" s="590"/>
      <c r="Y241" s="589">
        <f>IF($AS$7=0,0,$AS$7)</f>
        <v>0</v>
      </c>
      <c r="Z241" s="590"/>
      <c r="AA241" s="589">
        <f>IF($AT$7=0,0,$AT$7)</f>
        <v>0</v>
      </c>
      <c r="AB241" s="590"/>
      <c r="AC241" s="589">
        <f>IF($AU$7=0,0,$AU$7)</f>
        <v>0</v>
      </c>
      <c r="AD241" s="590"/>
      <c r="AE241" s="599">
        <f>IF($AV$7=0,0,$AV$7)</f>
        <v>0</v>
      </c>
      <c r="AF241" s="600"/>
      <c r="AG241" s="137"/>
      <c r="AH241" s="62"/>
      <c r="AI241" s="39"/>
      <c r="AJ241" s="39"/>
      <c r="AM241" s="39"/>
      <c r="AN241" s="39"/>
      <c r="AO241" s="39"/>
      <c r="AP241" s="39"/>
      <c r="AQ241" s="39"/>
      <c r="AR241" s="39"/>
      <c r="AS241" s="46"/>
      <c r="AT241" s="46"/>
      <c r="AU241" s="12"/>
    </row>
    <row r="242" spans="1:47" s="14" customFormat="1" ht="12" customHeight="1" x14ac:dyDescent="0.35">
      <c r="A242" s="601" t="str">
        <f>$A$53</f>
        <v xml:space="preserve">   Militär/Beförderung/Zivilschutz Art. 16 GAV</v>
      </c>
      <c r="B242" s="602"/>
      <c r="C242" s="602"/>
      <c r="D242" s="602"/>
      <c r="E242" s="602"/>
      <c r="F242" s="167" t="str">
        <f>$F$53</f>
        <v>m</v>
      </c>
      <c r="G242" s="589">
        <f>IF($AJ$8=0,0,$AJ$8)</f>
        <v>0</v>
      </c>
      <c r="H242" s="590"/>
      <c r="I242" s="589">
        <f>IF($AK$8=0,0,$AK$8)</f>
        <v>0</v>
      </c>
      <c r="J242" s="590"/>
      <c r="K242" s="589">
        <f>IF($AL$8=0,0,$AL$8)</f>
        <v>0</v>
      </c>
      <c r="L242" s="590"/>
      <c r="M242" s="723">
        <f>IF($AM$8=0,0,$AM$8)</f>
        <v>0</v>
      </c>
      <c r="N242" s="588"/>
      <c r="O242" s="589">
        <f>IF($AN$8=0,0,$AN$8)</f>
        <v>0</v>
      </c>
      <c r="P242" s="590"/>
      <c r="Q242" s="589">
        <f>IF($AO$8=0,0,$AO$8)</f>
        <v>0</v>
      </c>
      <c r="R242" s="590"/>
      <c r="S242" s="589">
        <f>IF($AP$8=0,0,$AP$8)</f>
        <v>0</v>
      </c>
      <c r="T242" s="590"/>
      <c r="U242" s="589">
        <f>IF($AQ$8=0,0,$AQ$8)</f>
        <v>0</v>
      </c>
      <c r="V242" s="590"/>
      <c r="W242" s="589">
        <f>IF($AR$8=0,0,$AR$8)</f>
        <v>0</v>
      </c>
      <c r="X242" s="590"/>
      <c r="Y242" s="589">
        <f>IF($AS$8=0,0,$AS$8)</f>
        <v>0</v>
      </c>
      <c r="Z242" s="590"/>
      <c r="AA242" s="589">
        <f>IF($AT$8=0,0,$AT$8)</f>
        <v>0</v>
      </c>
      <c r="AB242" s="590"/>
      <c r="AC242" s="589">
        <f>IF($AU$8=0,0,$AU$8)</f>
        <v>0</v>
      </c>
      <c r="AD242" s="590"/>
      <c r="AE242" s="599">
        <f>IF($AV$8=0,0,$AV$8)</f>
        <v>0</v>
      </c>
      <c r="AF242" s="600"/>
      <c r="AG242" s="137"/>
      <c r="AH242" s="62"/>
      <c r="AI242" s="39"/>
      <c r="AJ242" s="39"/>
      <c r="AM242" s="39"/>
      <c r="AN242" s="39"/>
      <c r="AO242" s="39"/>
      <c r="AP242" s="39"/>
      <c r="AQ242" s="39"/>
      <c r="AR242" s="39"/>
      <c r="AS242" s="46"/>
      <c r="AT242" s="46"/>
      <c r="AU242" s="12"/>
    </row>
    <row r="243" spans="1:47" s="14" customFormat="1" ht="12" customHeight="1" x14ac:dyDescent="0.35">
      <c r="A243" s="601" t="str">
        <f>$A$54</f>
        <v xml:space="preserve">   Kurzarbeit und Schlechtwetterausfälle</v>
      </c>
      <c r="B243" s="602"/>
      <c r="C243" s="602"/>
      <c r="D243" s="602"/>
      <c r="E243" s="602"/>
      <c r="F243" s="167" t="str">
        <f>$F$54</f>
        <v>ka</v>
      </c>
      <c r="G243" s="589">
        <f>IF($AJ$11=0,0,$AJ$11)</f>
        <v>0</v>
      </c>
      <c r="H243" s="590"/>
      <c r="I243" s="589">
        <f>IF($AK$11=0,0,$AK$11)</f>
        <v>0</v>
      </c>
      <c r="J243" s="590"/>
      <c r="K243" s="589">
        <f>IF($AL$11=0,0,$AL$11)</f>
        <v>0</v>
      </c>
      <c r="L243" s="590"/>
      <c r="M243" s="723">
        <f>IF($AM$11=0,0,$AM$11)</f>
        <v>0</v>
      </c>
      <c r="N243" s="588"/>
      <c r="O243" s="589">
        <f>IF($AN$11=0,0,$AN$11)</f>
        <v>0</v>
      </c>
      <c r="P243" s="590"/>
      <c r="Q243" s="589">
        <f>IF($AO$11=0,0,$AO$11)</f>
        <v>0</v>
      </c>
      <c r="R243" s="590"/>
      <c r="S243" s="589">
        <f>IF($AP$11=0,0,$AP$11)</f>
        <v>0</v>
      </c>
      <c r="T243" s="590"/>
      <c r="U243" s="589">
        <f>IF($AQ$11=0,0,$AQ$11)</f>
        <v>0</v>
      </c>
      <c r="V243" s="590"/>
      <c r="W243" s="589">
        <f>IF($AR$11=0,0,$AR$11)</f>
        <v>0</v>
      </c>
      <c r="X243" s="590"/>
      <c r="Y243" s="589">
        <f>IF($AS$11=0,0,$AS$11)</f>
        <v>0</v>
      </c>
      <c r="Z243" s="590"/>
      <c r="AA243" s="589">
        <f>IF($AT$11=0,0,$AT$11)</f>
        <v>0</v>
      </c>
      <c r="AB243" s="590"/>
      <c r="AC243" s="589">
        <f>IF($AU$11=0,0,$AU$11)</f>
        <v>0</v>
      </c>
      <c r="AD243" s="590"/>
      <c r="AE243" s="599">
        <f>IF($AV$11=0,0,$AV$11)</f>
        <v>0</v>
      </c>
      <c r="AF243" s="600"/>
      <c r="AG243" s="137"/>
      <c r="AH243" s="62"/>
      <c r="AI243" s="39"/>
      <c r="AJ243" s="39"/>
      <c r="AM243" s="39"/>
      <c r="AN243" s="39"/>
      <c r="AO243" s="39"/>
      <c r="AP243" s="39"/>
      <c r="AQ243" s="39"/>
      <c r="AR243" s="39"/>
      <c r="AS243" s="46"/>
      <c r="AT243" s="46"/>
      <c r="AU243" s="12"/>
    </row>
    <row r="244" spans="1:47" s="14" customFormat="1" ht="12" customHeight="1" x14ac:dyDescent="0.35">
      <c r="A244" s="601" t="str">
        <f>$A$55</f>
        <v xml:space="preserve">   Berufsschule</v>
      </c>
      <c r="B244" s="602"/>
      <c r="C244" s="602"/>
      <c r="D244" s="602"/>
      <c r="E244" s="602"/>
      <c r="F244" s="168" t="str">
        <f>$F$55</f>
        <v>bs</v>
      </c>
      <c r="G244" s="589">
        <f>IF($AJ$9=0,0,$AJ$9)</f>
        <v>0</v>
      </c>
      <c r="H244" s="590"/>
      <c r="I244" s="589">
        <f>IF($AK$9=0,0,$AK$9)</f>
        <v>0</v>
      </c>
      <c r="J244" s="590"/>
      <c r="K244" s="589">
        <f>IF($AL$9=0,0,$AL$9)</f>
        <v>0</v>
      </c>
      <c r="L244" s="590"/>
      <c r="M244" s="723">
        <f>IF($AM$9=0,0,$AM$9)</f>
        <v>0</v>
      </c>
      <c r="N244" s="588"/>
      <c r="O244" s="589">
        <f>IF($AN$9=0,0,$AN$9)</f>
        <v>0</v>
      </c>
      <c r="P244" s="590"/>
      <c r="Q244" s="589">
        <f>IF($AO$9=0,0,$AO$9)</f>
        <v>0</v>
      </c>
      <c r="R244" s="590"/>
      <c r="S244" s="589">
        <f>IF($AP$9=0,0,$AP$9)</f>
        <v>0</v>
      </c>
      <c r="T244" s="590"/>
      <c r="U244" s="589">
        <f>IF($AQ$9=0,0,$AQ$9)</f>
        <v>0</v>
      </c>
      <c r="V244" s="590"/>
      <c r="W244" s="589">
        <f>IF($AR$9=0,0,$AR$9)</f>
        <v>0</v>
      </c>
      <c r="X244" s="590"/>
      <c r="Y244" s="589">
        <f>IF($AS$9=0,0,$AS$9)</f>
        <v>0</v>
      </c>
      <c r="Z244" s="590"/>
      <c r="AA244" s="589">
        <f>IF($AT$9=0,0,$AT$9)</f>
        <v>0</v>
      </c>
      <c r="AB244" s="590"/>
      <c r="AC244" s="589">
        <f>IF($AU$9=0,0,$AU$9)</f>
        <v>0</v>
      </c>
      <c r="AD244" s="590"/>
      <c r="AE244" s="599">
        <f>IF($AV$9=0,0,$AV$9)</f>
        <v>0</v>
      </c>
      <c r="AF244" s="600"/>
      <c r="AG244" s="137"/>
      <c r="AH244" s="62"/>
      <c r="AI244" s="39"/>
      <c r="AJ244" s="39"/>
      <c r="AM244" s="39"/>
      <c r="AN244" s="39"/>
      <c r="AO244" s="39"/>
      <c r="AP244" s="39"/>
      <c r="AQ244" s="39"/>
      <c r="AR244" s="39"/>
      <c r="AS244" s="46"/>
      <c r="AT244" s="46"/>
      <c r="AU244" s="12"/>
    </row>
    <row r="245" spans="1:47" s="14" customFormat="1" ht="12" customHeight="1" x14ac:dyDescent="0.35">
      <c r="A245" s="615" t="str">
        <f>$A$56</f>
        <v xml:space="preserve">   Kurse</v>
      </c>
      <c r="B245" s="616"/>
      <c r="C245" s="616"/>
      <c r="D245" s="616"/>
      <c r="E245" s="616"/>
      <c r="F245" s="268" t="str">
        <f>$F$56</f>
        <v>ku</v>
      </c>
      <c r="G245" s="608">
        <f>IF($AJ$10=0,0,$AJ$10)</f>
        <v>0</v>
      </c>
      <c r="H245" s="609"/>
      <c r="I245" s="608">
        <f>IF($AK$10=0,0,$AK$10)</f>
        <v>0</v>
      </c>
      <c r="J245" s="609"/>
      <c r="K245" s="608">
        <f>IF($AL$10=0,0,$AL$10)</f>
        <v>0</v>
      </c>
      <c r="L245" s="609"/>
      <c r="M245" s="725">
        <f>IF($AM$10=0,0,$AM$10)</f>
        <v>0</v>
      </c>
      <c r="N245" s="618"/>
      <c r="O245" s="608">
        <f>IF($AN$10=0,0,$AN$10)</f>
        <v>0</v>
      </c>
      <c r="P245" s="609"/>
      <c r="Q245" s="608">
        <f>IF($AO$10=0,0,$AO$10)</f>
        <v>0</v>
      </c>
      <c r="R245" s="609"/>
      <c r="S245" s="608">
        <f>IF($AP$10=0,0,$AP$10)</f>
        <v>0</v>
      </c>
      <c r="T245" s="609"/>
      <c r="U245" s="608">
        <f>IF($AQ$10=0,0,$AQ$10)</f>
        <v>0</v>
      </c>
      <c r="V245" s="609"/>
      <c r="W245" s="608">
        <f>IF($AR$10=0,0,$AR$10)</f>
        <v>0</v>
      </c>
      <c r="X245" s="609"/>
      <c r="Y245" s="608">
        <f>IF($AS$10=0,0,$AS$10)</f>
        <v>0</v>
      </c>
      <c r="Z245" s="609"/>
      <c r="AA245" s="608">
        <f>IF($AT$10=0,0,$AT$10)</f>
        <v>0</v>
      </c>
      <c r="AB245" s="609"/>
      <c r="AC245" s="608">
        <f>IF($AU$10=0,0,$AU$10)</f>
        <v>0</v>
      </c>
      <c r="AD245" s="609"/>
      <c r="AE245" s="610">
        <f>IF($AV$10=0,0,$AV$10)</f>
        <v>0</v>
      </c>
      <c r="AF245" s="611"/>
      <c r="AG245" s="137"/>
      <c r="AH245" s="62"/>
      <c r="AI245" s="39"/>
      <c r="AJ245" s="39"/>
      <c r="AM245" s="39"/>
      <c r="AN245" s="39"/>
      <c r="AO245" s="39"/>
      <c r="AP245" s="39"/>
      <c r="AQ245" s="39"/>
      <c r="AR245" s="39"/>
      <c r="AS245" s="46"/>
      <c r="AT245" s="46"/>
      <c r="AU245" s="12"/>
    </row>
    <row r="246" spans="1:47" s="14" customFormat="1" ht="12" customHeight="1" x14ac:dyDescent="0.35">
      <c r="A246" s="265" t="str">
        <f>$A$57</f>
        <v>Kompensations-Std</v>
      </c>
      <c r="B246" s="612" t="str">
        <f>$B$57</f>
        <v>aus Vorjahr</v>
      </c>
      <c r="C246" s="612"/>
      <c r="D246" s="612"/>
      <c r="E246" s="612"/>
      <c r="F246" s="266" t="str">
        <f>$F$57</f>
        <v>kv</v>
      </c>
      <c r="G246" s="604">
        <f>IF($AJ$12=0,0,$AJ$12)</f>
        <v>0</v>
      </c>
      <c r="H246" s="605"/>
      <c r="I246" s="604">
        <f>IF($AK$12=0,0,$AK$12)</f>
        <v>0</v>
      </c>
      <c r="J246" s="605"/>
      <c r="K246" s="604">
        <f>IF($AL$12=0,0,$AL$12)</f>
        <v>0</v>
      </c>
      <c r="L246" s="605"/>
      <c r="M246" s="727">
        <f>IF($AM$12=0,0,$AM$12)</f>
        <v>0</v>
      </c>
      <c r="N246" s="614"/>
      <c r="O246" s="604">
        <f>IF($AN$12=0,0,$AN$12)</f>
        <v>0</v>
      </c>
      <c r="P246" s="605"/>
      <c r="Q246" s="604">
        <f>IF($AO$12=0,0,$AO$12)</f>
        <v>0</v>
      </c>
      <c r="R246" s="605"/>
      <c r="S246" s="604">
        <f>IF($AP$12=0,0,$AP$12)</f>
        <v>0</v>
      </c>
      <c r="T246" s="605"/>
      <c r="U246" s="604">
        <f>IF($AQ$12=0,0,$AQ$12)</f>
        <v>0</v>
      </c>
      <c r="V246" s="605"/>
      <c r="W246" s="604">
        <f>IF($AR$12=0,0,$AR$12)</f>
        <v>0</v>
      </c>
      <c r="X246" s="605"/>
      <c r="Y246" s="604"/>
      <c r="Z246" s="605"/>
      <c r="AA246" s="604"/>
      <c r="AB246" s="605"/>
      <c r="AC246" s="604"/>
      <c r="AD246" s="605"/>
      <c r="AE246" s="606">
        <f>IF($AV$12=0,0,$AV$12)</f>
        <v>0</v>
      </c>
      <c r="AF246" s="607"/>
      <c r="AG246" s="137"/>
      <c r="AH246" s="62"/>
      <c r="AI246" s="39"/>
      <c r="AJ246" s="39"/>
      <c r="AM246" s="39"/>
      <c r="AN246" s="39"/>
      <c r="AO246" s="39"/>
      <c r="AP246" s="39"/>
      <c r="AQ246" s="39"/>
      <c r="AR246" s="39"/>
      <c r="AS246" s="46"/>
      <c r="AT246" s="46"/>
      <c r="AU246" s="12"/>
    </row>
    <row r="247" spans="1:47" s="14" customFormat="1" ht="12" customHeight="1" x14ac:dyDescent="0.35">
      <c r="A247" s="269"/>
      <c r="B247" s="632" t="str">
        <f>$B$58</f>
        <v>aus laufendem Jahr (Kontrolle)</v>
      </c>
      <c r="C247" s="632"/>
      <c r="D247" s="632"/>
      <c r="E247" s="632"/>
      <c r="F247" s="270" t="str">
        <f>$F$58</f>
        <v>kj</v>
      </c>
      <c r="G247" s="627">
        <f>IF($AJ$14=0,0,$AJ$14)</f>
        <v>0</v>
      </c>
      <c r="H247" s="628"/>
      <c r="I247" s="627">
        <f>IF($AK$14=0,0,$AK$14)</f>
        <v>0</v>
      </c>
      <c r="J247" s="628"/>
      <c r="K247" s="627">
        <f>IF($AL$14=0,0,$AL$14)</f>
        <v>0</v>
      </c>
      <c r="L247" s="628"/>
      <c r="M247" s="726">
        <f>IF($AM$14=0,0,$AM$14)</f>
        <v>0</v>
      </c>
      <c r="N247" s="634"/>
      <c r="O247" s="627">
        <f>IF($AN$14=0,0,$AN$14)</f>
        <v>0</v>
      </c>
      <c r="P247" s="628"/>
      <c r="Q247" s="627">
        <f>IF($AO$14=0,0,$AO$14)</f>
        <v>0</v>
      </c>
      <c r="R247" s="628"/>
      <c r="S247" s="627">
        <f>IF($AP$14=0,0,$AP$14)</f>
        <v>0</v>
      </c>
      <c r="T247" s="628"/>
      <c r="U247" s="627">
        <f>IF($AQ$14=0,0,$AQ$14)</f>
        <v>0</v>
      </c>
      <c r="V247" s="628"/>
      <c r="W247" s="627">
        <f>IF($AR$14=0,0,$AR$14)</f>
        <v>0</v>
      </c>
      <c r="X247" s="628"/>
      <c r="Y247" s="627">
        <f>IF($AS$14=0,0,$AS$14)</f>
        <v>0</v>
      </c>
      <c r="Z247" s="628"/>
      <c r="AA247" s="627">
        <f>IF($AT$14=0,0,$AT$14)</f>
        <v>0</v>
      </c>
      <c r="AB247" s="628"/>
      <c r="AC247" s="627">
        <f>IF($AU$14=0,0,$AU$14)</f>
        <v>0</v>
      </c>
      <c r="AD247" s="628"/>
      <c r="AE247" s="629">
        <f>IF($AV$14=0,0,$AV$14)</f>
        <v>0</v>
      </c>
      <c r="AF247" s="630"/>
      <c r="AG247" s="137"/>
      <c r="AH247" s="62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46"/>
      <c r="AT247" s="46"/>
      <c r="AU247" s="12"/>
    </row>
    <row r="248" spans="1:47" s="14" customFormat="1" ht="12" customHeight="1" x14ac:dyDescent="0.35">
      <c r="A248" s="271" t="str">
        <f>$A$59</f>
        <v>Auszahlung</v>
      </c>
      <c r="B248" s="612" t="str">
        <f>$B$59</f>
        <v>Stunden Vorjahressaldo</v>
      </c>
      <c r="C248" s="612"/>
      <c r="D248" s="612"/>
      <c r="E248" s="612"/>
      <c r="F248" s="631"/>
      <c r="G248" s="604">
        <f>IF($AJ$18=0,0,$AJ$18)</f>
        <v>0</v>
      </c>
      <c r="H248" s="605"/>
      <c r="I248" s="604">
        <f>IF($AK$18=0,0,$AK$18)</f>
        <v>0</v>
      </c>
      <c r="J248" s="605"/>
      <c r="K248" s="604">
        <f>IF($AL$18=0,0,$AL$18)</f>
        <v>0</v>
      </c>
      <c r="L248" s="605"/>
      <c r="M248" s="727">
        <f>IF($AM$18=0,0,$AM$18)</f>
        <v>0</v>
      </c>
      <c r="N248" s="614"/>
      <c r="O248" s="604">
        <f>IF($AN$18=0,0,$AN$18)</f>
        <v>0</v>
      </c>
      <c r="P248" s="605"/>
      <c r="Q248" s="604">
        <f>IF($AO$18=0,0,$AO$18)</f>
        <v>0</v>
      </c>
      <c r="R248" s="605"/>
      <c r="S248" s="604">
        <f>IF($AP$18=0,0,$AP$18)</f>
        <v>0</v>
      </c>
      <c r="T248" s="605"/>
      <c r="U248" s="604">
        <f>IF($AQ$18=0,0,$AQ$18)</f>
        <v>0</v>
      </c>
      <c r="V248" s="605"/>
      <c r="W248" s="604">
        <f>IF($AR$18=0,0,$AR$18)</f>
        <v>0</v>
      </c>
      <c r="X248" s="605"/>
      <c r="Y248" s="619"/>
      <c r="Z248" s="620"/>
      <c r="AA248" s="620"/>
      <c r="AB248" s="620"/>
      <c r="AC248" s="620"/>
      <c r="AD248" s="621"/>
      <c r="AE248" s="606">
        <f>IF($AV$18=0,0,$AV$18)</f>
        <v>0</v>
      </c>
      <c r="AF248" s="607"/>
      <c r="AG248" s="137"/>
      <c r="AH248" s="62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46"/>
      <c r="AT248" s="46"/>
      <c r="AU248" s="12"/>
    </row>
    <row r="249" spans="1:47" s="14" customFormat="1" ht="12" customHeight="1" x14ac:dyDescent="0.35">
      <c r="A249" s="169" t="str">
        <f>$A$60</f>
        <v>Differenz</v>
      </c>
      <c r="B249" s="586" t="str">
        <f>$B$60</f>
        <v>nach Kompensation und Auszahlung</v>
      </c>
      <c r="C249" s="586"/>
      <c r="D249" s="586"/>
      <c r="E249" s="586"/>
      <c r="F249" s="622"/>
      <c r="G249" s="589">
        <f>IF(ROUND($P$4,3)=0,0,$P$4-SUM(G246+G248))</f>
        <v>0</v>
      </c>
      <c r="H249" s="590"/>
      <c r="I249" s="623">
        <f>IF(ROUND(G249,3)=0,0,G249-(SUM(I248+I246)))</f>
        <v>0</v>
      </c>
      <c r="J249" s="624"/>
      <c r="K249" s="623">
        <f>IF(ROUND(I249,3)=0,0,I249-(SUM(K248+K246)))</f>
        <v>0</v>
      </c>
      <c r="L249" s="624"/>
      <c r="M249" s="723">
        <f t="shared" ref="M249" si="82">IF(ROUND(K249,3)=0,0,K249-(SUM(M248+M246)))</f>
        <v>0</v>
      </c>
      <c r="N249" s="588"/>
      <c r="O249" s="623">
        <f t="shared" ref="O249" si="83">IF(ROUND(M249,3)=0,0,M249-(SUM(O248+O246)))</f>
        <v>0</v>
      </c>
      <c r="P249" s="624"/>
      <c r="Q249" s="623">
        <f t="shared" ref="Q249" si="84">IF(ROUND(O249,3)=0,0,O249-(SUM(Q248+Q246)))</f>
        <v>0</v>
      </c>
      <c r="R249" s="624"/>
      <c r="S249" s="623">
        <f t="shared" ref="S249" si="85">IF(ROUND(Q249,3)=0,0,Q249-(SUM(S248+S246)))</f>
        <v>0</v>
      </c>
      <c r="T249" s="624"/>
      <c r="U249" s="623">
        <f t="shared" ref="U249" si="86">IF(ROUND(S249,3)=0,0,S249-(SUM(U248+U246)))</f>
        <v>0</v>
      </c>
      <c r="V249" s="624"/>
      <c r="W249" s="623">
        <f t="shared" ref="W249" si="87">IF(ROUND(U249,3)=0,0,U249-(SUM(W248+W246)))</f>
        <v>0</v>
      </c>
      <c r="X249" s="624"/>
      <c r="Y249" s="636" t="str">
        <f>$Y$60</f>
        <v/>
      </c>
      <c r="Z249" s="637"/>
      <c r="AA249" s="637"/>
      <c r="AB249" s="637"/>
      <c r="AC249" s="637"/>
      <c r="AD249" s="637"/>
      <c r="AE249" s="637"/>
      <c r="AF249" s="638"/>
      <c r="AG249" s="137"/>
      <c r="AH249" s="62"/>
      <c r="AI249" s="39"/>
      <c r="AJ249" s="39"/>
      <c r="AM249" s="39"/>
      <c r="AN249" s="39"/>
      <c r="AO249" s="39"/>
      <c r="AP249" s="39"/>
      <c r="AQ249" s="39"/>
      <c r="AR249" s="39"/>
      <c r="AS249" s="46"/>
      <c r="AT249" s="46"/>
      <c r="AU249" s="12"/>
    </row>
    <row r="250" spans="1:47" s="14" customFormat="1" ht="12" customHeight="1" x14ac:dyDescent="0.35">
      <c r="A250" s="169" t="str">
        <f>$A$61</f>
        <v>Auszahlung</v>
      </c>
      <c r="B250" s="639" t="str">
        <f>$B$61</f>
        <v>Stunden laufendes Jahr</v>
      </c>
      <c r="C250" s="639"/>
      <c r="D250" s="639"/>
      <c r="E250" s="639"/>
      <c r="F250" s="640"/>
      <c r="G250" s="589">
        <f>IF($AJ$19=0,0,$AJ$19)</f>
        <v>0</v>
      </c>
      <c r="H250" s="590"/>
      <c r="I250" s="589">
        <f>IF($AK$19=0,0,$AK$19)</f>
        <v>0</v>
      </c>
      <c r="J250" s="590"/>
      <c r="K250" s="589">
        <f>IF($AL$19=0,0,$AL$19)</f>
        <v>0</v>
      </c>
      <c r="L250" s="590"/>
      <c r="M250" s="723">
        <f>IF($AM$19=0,0,$AM$19)</f>
        <v>0</v>
      </c>
      <c r="N250" s="588"/>
      <c r="O250" s="589">
        <f>IF($AN$19=0,0,$AN$19)</f>
        <v>0</v>
      </c>
      <c r="P250" s="590"/>
      <c r="Q250" s="589">
        <f>IF($AO$19=0,0,$AO$19)</f>
        <v>0</v>
      </c>
      <c r="R250" s="590"/>
      <c r="S250" s="589">
        <f>IF($AP$19=0,0,$AP$19)</f>
        <v>0</v>
      </c>
      <c r="T250" s="590"/>
      <c r="U250" s="589">
        <f>IF($AQ$19=0,0,$AQ$19)</f>
        <v>0</v>
      </c>
      <c r="V250" s="590"/>
      <c r="W250" s="589">
        <f>IF($AR$19=0,0,$AR$19)</f>
        <v>0</v>
      </c>
      <c r="X250" s="590"/>
      <c r="Y250" s="589">
        <f>IF($AS$19=0,0,$AS$19)</f>
        <v>0</v>
      </c>
      <c r="Z250" s="590"/>
      <c r="AA250" s="589">
        <f>IF($AT$19=0,0,$AT$19)</f>
        <v>0</v>
      </c>
      <c r="AB250" s="590"/>
      <c r="AC250" s="589">
        <f>IF($AU$19=0,0,$AU$19)</f>
        <v>0</v>
      </c>
      <c r="AD250" s="590"/>
      <c r="AE250" s="599">
        <f>IF($AV$19=0,0,$AV$19)</f>
        <v>0</v>
      </c>
      <c r="AF250" s="600"/>
      <c r="AG250" s="137"/>
      <c r="AH250" s="62"/>
      <c r="AI250" s="39"/>
      <c r="AJ250" s="39"/>
      <c r="AM250" s="39"/>
      <c r="AN250" s="39"/>
      <c r="AO250" s="39"/>
      <c r="AP250" s="39"/>
      <c r="AQ250" s="39"/>
      <c r="AR250" s="39"/>
      <c r="AS250" s="46"/>
      <c r="AT250" s="46"/>
      <c r="AU250" s="12"/>
    </row>
    <row r="251" spans="1:47" s="14" customFormat="1" ht="12" customHeight="1" x14ac:dyDescent="0.35">
      <c r="A251" s="170" t="str">
        <f>$A$62</f>
        <v>Fehlstunden</v>
      </c>
      <c r="B251" s="635" t="str">
        <f>$B$62</f>
        <v>laufendes Jahr (Kontrolle)</v>
      </c>
      <c r="C251" s="635"/>
      <c r="D251" s="635"/>
      <c r="E251" s="635"/>
      <c r="F251" s="267" t="str">
        <f>$F$62</f>
        <v>fe</v>
      </c>
      <c r="G251" s="627">
        <f>IF($AJ$13=0,0,$AJ$13)</f>
        <v>0</v>
      </c>
      <c r="H251" s="628"/>
      <c r="I251" s="627">
        <f>IF($AK$13=0,0,$AK$13)</f>
        <v>0</v>
      </c>
      <c r="J251" s="628"/>
      <c r="K251" s="627">
        <f>IF($AL$13=0,0,$AL$13)</f>
        <v>0</v>
      </c>
      <c r="L251" s="628"/>
      <c r="M251" s="726">
        <f>IF($AM$13=0,0,$AM$13)</f>
        <v>0</v>
      </c>
      <c r="N251" s="634"/>
      <c r="O251" s="627">
        <f>IF($AN$13=0,0,$AN$13)</f>
        <v>0</v>
      </c>
      <c r="P251" s="628"/>
      <c r="Q251" s="627">
        <f>IF($AO$13=0,0,$AO$13)</f>
        <v>0</v>
      </c>
      <c r="R251" s="628"/>
      <c r="S251" s="627">
        <f>IF($AP$13=0,0,$AP$13)</f>
        <v>0</v>
      </c>
      <c r="T251" s="628"/>
      <c r="U251" s="627">
        <f>IF($AQ$13=0,0,$AQ$13)</f>
        <v>0</v>
      </c>
      <c r="V251" s="628"/>
      <c r="W251" s="627">
        <f>IF($AR$13=0,0,$AR$13)</f>
        <v>0</v>
      </c>
      <c r="X251" s="628"/>
      <c r="Y251" s="627">
        <f>IF($AS$13=0,0,$AS$13)</f>
        <v>0</v>
      </c>
      <c r="Z251" s="628"/>
      <c r="AA251" s="627">
        <f>IF($AT$13=0,0,$AT$13)</f>
        <v>0</v>
      </c>
      <c r="AB251" s="628"/>
      <c r="AC251" s="627">
        <f>IF($AU$13=0,0,$AU$13)</f>
        <v>0</v>
      </c>
      <c r="AD251" s="628"/>
      <c r="AE251" s="629">
        <f>IF($AV$13=0,0,$AV$13)</f>
        <v>0</v>
      </c>
      <c r="AF251" s="630"/>
      <c r="AG251" s="137"/>
      <c r="AH251" s="62"/>
      <c r="AI251" s="39"/>
      <c r="AJ251" s="39"/>
      <c r="AM251" s="39"/>
      <c r="AN251" s="39"/>
      <c r="AO251" s="39"/>
      <c r="AP251" s="39"/>
      <c r="AQ251" s="39"/>
      <c r="AR251" s="39"/>
      <c r="AS251" s="46"/>
      <c r="AT251" s="46"/>
      <c r="AU251" s="12"/>
    </row>
    <row r="252" spans="1:47" s="14" customFormat="1" ht="12" customHeight="1" x14ac:dyDescent="0.35">
      <c r="A252" s="171" t="str">
        <f>$A$63</f>
        <v>Total inkl. Zeitzuschläge</v>
      </c>
      <c r="B252" s="651" t="str">
        <f>$B$63</f>
        <v>Stunden produktiv und unproduktiv</v>
      </c>
      <c r="C252" s="651"/>
      <c r="D252" s="651"/>
      <c r="E252" s="651"/>
      <c r="F252" s="731"/>
      <c r="G252" s="732">
        <f>IF($AG$36=0,0,$AG$36)</f>
        <v>0</v>
      </c>
      <c r="H252" s="657"/>
      <c r="I252" s="656">
        <f>IF($AG$99=0,0,$AG$99)</f>
        <v>0</v>
      </c>
      <c r="J252" s="657"/>
      <c r="K252" s="641">
        <f>IF($AG$162=0,0,$AG$162)</f>
        <v>0</v>
      </c>
      <c r="L252" s="642"/>
      <c r="M252" s="733">
        <f>IF($AG$225=0,0,$AG$225)</f>
        <v>0</v>
      </c>
      <c r="N252" s="655"/>
      <c r="O252" s="641">
        <f>IF($AG$288=0,0,$AG$288)</f>
        <v>0</v>
      </c>
      <c r="P252" s="642"/>
      <c r="Q252" s="641">
        <f>IF($AG$351=0,0,$AG$351)</f>
        <v>0</v>
      </c>
      <c r="R252" s="642"/>
      <c r="S252" s="641">
        <f>IF($AG$414=0,0,$AG$414)</f>
        <v>0</v>
      </c>
      <c r="T252" s="642"/>
      <c r="U252" s="641">
        <f>IF($AG$477=0,0,$AG$477)</f>
        <v>0</v>
      </c>
      <c r="V252" s="642"/>
      <c r="W252" s="641">
        <f>IF($AG$540=0,0,$AG$540)</f>
        <v>0</v>
      </c>
      <c r="X252" s="642"/>
      <c r="Y252" s="641">
        <f>IF($AG$603=0,0,$AG$603)</f>
        <v>0</v>
      </c>
      <c r="Z252" s="642"/>
      <c r="AA252" s="641">
        <f>IF($AG$666=0,0,$AG$666)</f>
        <v>0</v>
      </c>
      <c r="AB252" s="642"/>
      <c r="AC252" s="641">
        <f>IF($AG$729=0,0,$AG$729)</f>
        <v>0</v>
      </c>
      <c r="AD252" s="642"/>
      <c r="AE252" s="570">
        <f>SUM($G$63:$AD$63)</f>
        <v>0</v>
      </c>
      <c r="AF252" s="571"/>
      <c r="AG252" s="137"/>
      <c r="AH252" s="62"/>
      <c r="AI252" s="39"/>
      <c r="AJ252" s="39"/>
      <c r="AM252" s="39"/>
      <c r="AN252" s="39"/>
      <c r="AO252" s="39"/>
      <c r="AP252" s="39"/>
      <c r="AQ252" s="39"/>
      <c r="AR252" s="39"/>
      <c r="AS252" s="46"/>
      <c r="AT252" s="46"/>
      <c r="AU252" s="12"/>
    </row>
    <row r="253" spans="1:47" s="14" customFormat="1" ht="24.95" customHeight="1" x14ac:dyDescent="0.35">
      <c r="A253" s="173" t="str">
        <f>$A$64</f>
        <v>Vergleich</v>
      </c>
      <c r="B253" s="643" t="str">
        <f>$B$64</f>
        <v>Stunden zu Soll-Stunden (inkl. allfälli-
ge Minusstunden Vorjahr)</v>
      </c>
      <c r="C253" s="643"/>
      <c r="D253" s="643"/>
      <c r="E253" s="643"/>
      <c r="F253" s="644"/>
      <c r="G253" s="728">
        <f>$G$64</f>
        <v>-184</v>
      </c>
      <c r="H253" s="650"/>
      <c r="I253" s="647">
        <f>$I$64</f>
        <v>-160</v>
      </c>
      <c r="J253" s="648"/>
      <c r="K253" s="649">
        <f>$K$64</f>
        <v>-176</v>
      </c>
      <c r="L253" s="650"/>
      <c r="M253" s="748">
        <f>$M$64</f>
        <v>-176</v>
      </c>
      <c r="N253" s="646"/>
      <c r="O253" s="649">
        <f>$O$64</f>
        <v>-168</v>
      </c>
      <c r="P253" s="650"/>
      <c r="Q253" s="649">
        <f>$Q$64</f>
        <v>-176</v>
      </c>
      <c r="R253" s="650"/>
      <c r="S253" s="649">
        <f>$S$64</f>
        <v>-184</v>
      </c>
      <c r="T253" s="650"/>
      <c r="U253" s="649">
        <f>$U$64</f>
        <v>-168</v>
      </c>
      <c r="V253" s="650"/>
      <c r="W253" s="649">
        <f>$W$64</f>
        <v>-176</v>
      </c>
      <c r="X253" s="650"/>
      <c r="Y253" s="649">
        <f>$Y$64</f>
        <v>-176</v>
      </c>
      <c r="Z253" s="650"/>
      <c r="AA253" s="649">
        <f>$AA$64</f>
        <v>-168</v>
      </c>
      <c r="AB253" s="650"/>
      <c r="AC253" s="649">
        <f>$AC$64</f>
        <v>-184</v>
      </c>
      <c r="AD253" s="650"/>
      <c r="AE253" s="683">
        <f>$AE$64</f>
        <v>-2096</v>
      </c>
      <c r="AF253" s="684"/>
      <c r="AG253" s="137"/>
      <c r="AH253" s="62"/>
      <c r="AI253" s="39"/>
      <c r="AJ253" s="39"/>
      <c r="AM253" s="39"/>
      <c r="AN253" s="39"/>
      <c r="AO253" s="39"/>
      <c r="AP253" s="39"/>
      <c r="AQ253" s="39"/>
      <c r="AR253" s="39"/>
      <c r="AS253" s="46"/>
      <c r="AT253" s="46"/>
      <c r="AU253" s="12"/>
    </row>
    <row r="254" spans="1:47" s="14" customFormat="1" ht="12" customHeight="1" x14ac:dyDescent="0.35">
      <c r="A254" s="172"/>
      <c r="B254" s="685" t="str">
        <f>$B$65</f>
        <v>Stunden zu Soll-Stunden (kumuliert)</v>
      </c>
      <c r="C254" s="685"/>
      <c r="D254" s="685"/>
      <c r="E254" s="685"/>
      <c r="F254" s="686"/>
      <c r="G254" s="749">
        <f>$G$65</f>
        <v>-184</v>
      </c>
      <c r="H254" s="718"/>
      <c r="I254" s="566">
        <f>$I$65</f>
        <v>-344</v>
      </c>
      <c r="J254" s="567"/>
      <c r="K254" s="566">
        <f>$K$65</f>
        <v>-520</v>
      </c>
      <c r="L254" s="567"/>
      <c r="M254" s="719">
        <f>$M$65</f>
        <v>-696</v>
      </c>
      <c r="N254" s="575"/>
      <c r="O254" s="566">
        <f>$O$65</f>
        <v>-864</v>
      </c>
      <c r="P254" s="567"/>
      <c r="Q254" s="566">
        <f>$Q$65</f>
        <v>-1040</v>
      </c>
      <c r="R254" s="567"/>
      <c r="S254" s="566">
        <f>$S$65</f>
        <v>-1224</v>
      </c>
      <c r="T254" s="567"/>
      <c r="U254" s="566">
        <f>$U$65</f>
        <v>-1392</v>
      </c>
      <c r="V254" s="567"/>
      <c r="W254" s="566">
        <f>$W$65</f>
        <v>-1568</v>
      </c>
      <c r="X254" s="567"/>
      <c r="Y254" s="566">
        <f>$Y$65</f>
        <v>-1744</v>
      </c>
      <c r="Z254" s="567"/>
      <c r="AA254" s="566">
        <f>$AA$65</f>
        <v>-1912</v>
      </c>
      <c r="AB254" s="567"/>
      <c r="AC254" s="566">
        <f>$AC$65</f>
        <v>-2096</v>
      </c>
      <c r="AD254" s="567"/>
      <c r="AE254" s="568">
        <f>$AE$65</f>
        <v>0</v>
      </c>
      <c r="AF254" s="569"/>
      <c r="AG254" s="137"/>
      <c r="AH254" s="62"/>
      <c r="AI254" s="39"/>
      <c r="AJ254" s="39"/>
      <c r="AM254" s="39"/>
      <c r="AN254" s="39"/>
      <c r="AO254" s="39"/>
      <c r="AP254" s="39"/>
      <c r="AQ254" s="39"/>
      <c r="AR254" s="39"/>
      <c r="AS254" s="46"/>
      <c r="AT254" s="46"/>
      <c r="AU254" s="12"/>
    </row>
    <row r="255" spans="1:47" s="14" customFormat="1" ht="12.75" customHeight="1" x14ac:dyDescent="0.35">
      <c r="A255" s="658" t="str">
        <f>$A$66</f>
        <v>Ferienkontrolle</v>
      </c>
      <c r="B255" s="660" t="str">
        <f>$B$66</f>
        <v>Ferienguthaben Vorjahr</v>
      </c>
      <c r="C255" s="660"/>
      <c r="D255" s="660"/>
      <c r="E255" s="660"/>
      <c r="F255" s="661"/>
      <c r="G255" s="681">
        <f>IF($AA$4=0,0,$AA$4)</f>
        <v>0</v>
      </c>
      <c r="H255" s="665"/>
      <c r="I255" s="576" t="str">
        <f>$I$66</f>
        <v>Ferienguthaben nach 
Art. 12.1 GAV</v>
      </c>
      <c r="J255" s="577"/>
      <c r="K255" s="577"/>
      <c r="L255" s="578"/>
      <c r="M255" s="671">
        <f>IF($AA$5=0,0,$AA$5)</f>
        <v>0</v>
      </c>
      <c r="N255" s="672"/>
      <c r="O255" s="675" t="str">
        <f>$O$66</f>
        <v>Ferienguthaben total</v>
      </c>
      <c r="P255" s="676"/>
      <c r="Q255" s="676"/>
      <c r="R255" s="677"/>
      <c r="S255" s="681">
        <f>SUM(G255+M255)</f>
        <v>0</v>
      </c>
      <c r="T255" s="665"/>
      <c r="U255" s="675" t="str">
        <f>$U$66</f>
        <v>Ferien bezogen</v>
      </c>
      <c r="V255" s="676"/>
      <c r="W255" s="676"/>
      <c r="X255" s="677"/>
      <c r="Y255" s="681">
        <f>IF($AV$4=0,0,$AV$4)</f>
        <v>0</v>
      </c>
      <c r="Z255" s="665"/>
      <c r="AA255" s="576" t="str">
        <f>$AA$66</f>
        <v>Aktuelles Ferienguthaben</v>
      </c>
      <c r="AB255" s="577"/>
      <c r="AC255" s="577"/>
      <c r="AD255" s="578"/>
      <c r="AE255" s="681">
        <f>IF(S255=0,0,S255-Y255)</f>
        <v>0</v>
      </c>
      <c r="AF255" s="665"/>
      <c r="AG255" s="137"/>
      <c r="AH255" s="62"/>
      <c r="AI255" s="39"/>
      <c r="AJ255" s="39"/>
      <c r="AM255" s="39"/>
      <c r="AN255" s="39"/>
      <c r="AO255" s="39"/>
      <c r="AP255" s="39"/>
      <c r="AQ255" s="39"/>
      <c r="AR255" s="39"/>
      <c r="AS255" s="46"/>
      <c r="AT255" s="46"/>
      <c r="AU255" s="12"/>
    </row>
    <row r="256" spans="1:47" s="14" customFormat="1" ht="12.75" customHeight="1" x14ac:dyDescent="0.35">
      <c r="A256" s="659"/>
      <c r="B256" s="662"/>
      <c r="C256" s="662"/>
      <c r="D256" s="662"/>
      <c r="E256" s="662"/>
      <c r="F256" s="663"/>
      <c r="G256" s="682"/>
      <c r="H256" s="667"/>
      <c r="I256" s="668"/>
      <c r="J256" s="669"/>
      <c r="K256" s="669"/>
      <c r="L256" s="670"/>
      <c r="M256" s="673"/>
      <c r="N256" s="674"/>
      <c r="O256" s="678"/>
      <c r="P256" s="679"/>
      <c r="Q256" s="679"/>
      <c r="R256" s="680"/>
      <c r="S256" s="682"/>
      <c r="T256" s="667"/>
      <c r="U256" s="678"/>
      <c r="V256" s="679"/>
      <c r="W256" s="679"/>
      <c r="X256" s="680"/>
      <c r="Y256" s="682"/>
      <c r="Z256" s="667"/>
      <c r="AA256" s="668"/>
      <c r="AB256" s="669"/>
      <c r="AC256" s="669"/>
      <c r="AD256" s="670"/>
      <c r="AE256" s="682"/>
      <c r="AF256" s="667"/>
      <c r="AG256" s="137"/>
      <c r="AH256" s="62"/>
      <c r="AI256" s="39"/>
      <c r="AJ256" s="39"/>
      <c r="AM256" s="39"/>
      <c r="AN256" s="39"/>
      <c r="AO256" s="39"/>
      <c r="AP256" s="39"/>
      <c r="AQ256" s="39"/>
      <c r="AR256" s="39"/>
      <c r="AS256" s="46"/>
      <c r="AT256" s="46"/>
      <c r="AU256" s="12"/>
    </row>
    <row r="257" spans="1:48" s="14" customFormat="1" ht="12" customHeight="1" x14ac:dyDescent="0.35">
      <c r="A257" s="76"/>
      <c r="B257" s="76"/>
      <c r="C257" s="76"/>
      <c r="D257" s="76"/>
      <c r="E257" s="77"/>
      <c r="F257" s="77"/>
      <c r="G257" s="76"/>
      <c r="H257" s="697"/>
      <c r="I257" s="697"/>
      <c r="J257" s="697"/>
      <c r="K257" s="697"/>
      <c r="L257" s="697"/>
      <c r="M257" s="697"/>
      <c r="N257" s="697"/>
      <c r="O257" s="697"/>
      <c r="P257" s="697"/>
      <c r="Q257" s="697"/>
      <c r="R257" s="697"/>
      <c r="S257" s="697"/>
      <c r="T257" s="697"/>
      <c r="U257" s="697"/>
      <c r="V257" s="697"/>
      <c r="W257" s="697"/>
      <c r="X257" s="697"/>
      <c r="Y257" s="697"/>
      <c r="Z257" s="697"/>
      <c r="AA257" s="697"/>
      <c r="AB257" s="697"/>
      <c r="AC257" s="697"/>
      <c r="AD257" s="697"/>
      <c r="AE257" s="697"/>
      <c r="AF257" s="697"/>
      <c r="AG257" s="137"/>
      <c r="AH257" s="12"/>
      <c r="AI257" s="12"/>
      <c r="AJ257" s="12"/>
      <c r="AM257" s="46"/>
      <c r="AN257" s="46"/>
      <c r="AO257" s="46"/>
      <c r="AP257" s="46"/>
      <c r="AQ257" s="46"/>
      <c r="AR257" s="46"/>
      <c r="AS257" s="46"/>
      <c r="AT257" s="46"/>
      <c r="AU257" s="12"/>
    </row>
    <row r="258" spans="1:48" s="14" customFormat="1" ht="20.100000000000001" customHeight="1" x14ac:dyDescent="0.35">
      <c r="A258" s="212" t="str">
        <f>$A$3</f>
        <v>Mitarbeiter/In</v>
      </c>
      <c r="B258" s="734" t="str">
        <f>IF($B$3="","",$B$3)</f>
        <v>Muster Peter</v>
      </c>
      <c r="C258" s="735"/>
      <c r="D258" s="735"/>
      <c r="E258" s="735"/>
      <c r="F258" s="735"/>
      <c r="G258" s="736"/>
      <c r="H258" s="236"/>
      <c r="I258" s="236"/>
      <c r="J258" s="236"/>
      <c r="K258" s="236"/>
      <c r="L258" s="236"/>
      <c r="M258" s="236"/>
      <c r="N258" s="236"/>
      <c r="O258" s="236"/>
      <c r="P258" s="236"/>
      <c r="Q258" s="236"/>
      <c r="R258" s="236"/>
      <c r="S258" s="236"/>
      <c r="T258" s="236"/>
      <c r="U258" s="236"/>
      <c r="V258" s="236"/>
      <c r="W258" s="236"/>
      <c r="X258" s="236"/>
      <c r="Y258" s="236"/>
      <c r="Z258" s="236"/>
      <c r="AA258" s="236"/>
      <c r="AB258" s="236"/>
      <c r="AC258" s="236"/>
      <c r="AD258" s="236"/>
      <c r="AE258" s="236"/>
      <c r="AF258" s="461">
        <f>AF3</f>
        <v>0</v>
      </c>
      <c r="AG258" s="137"/>
      <c r="AH258" s="8"/>
      <c r="AI258" s="9"/>
      <c r="AJ258" s="9"/>
      <c r="AM258" s="53"/>
      <c r="AN258" s="53"/>
      <c r="AO258" s="53"/>
      <c r="AP258" s="53"/>
      <c r="AQ258" s="53"/>
      <c r="AR258" s="53"/>
      <c r="AS258" s="53"/>
      <c r="AT258" s="53"/>
      <c r="AU258" s="9"/>
    </row>
    <row r="259" spans="1:48" ht="12" customHeight="1" x14ac:dyDescent="0.25">
      <c r="A259" s="212" t="str">
        <f>$A$4</f>
        <v>Anstellung %</v>
      </c>
      <c r="B259" s="701">
        <v>100</v>
      </c>
      <c r="C259" s="702"/>
      <c r="D259" s="703" t="str">
        <f>Labels!B93</f>
        <v>im Mai</v>
      </c>
      <c r="E259" s="704"/>
      <c r="F259" s="704"/>
      <c r="G259" s="705"/>
      <c r="H259" s="738"/>
      <c r="I259" s="146"/>
      <c r="J259" s="743"/>
      <c r="K259" s="743"/>
      <c r="L259" s="743"/>
      <c r="M259" s="743"/>
      <c r="N259" s="146"/>
      <c r="O259" s="743"/>
      <c r="P259" s="743"/>
      <c r="Q259" s="743"/>
      <c r="R259" s="743"/>
      <c r="S259" s="474"/>
      <c r="T259" s="744"/>
      <c r="U259" s="744"/>
      <c r="V259" s="744"/>
      <c r="W259" s="744"/>
      <c r="X259" s="146"/>
      <c r="Y259" s="745"/>
      <c r="Z259" s="745"/>
      <c r="AA259" s="745"/>
      <c r="AB259" s="745"/>
      <c r="AC259" s="745"/>
      <c r="AD259" s="745"/>
      <c r="AE259" s="745"/>
      <c r="AF259" s="746"/>
      <c r="AG259" s="58"/>
      <c r="AH259" s="16"/>
      <c r="AI259" s="16"/>
      <c r="AJ259" s="16"/>
      <c r="AM259" s="19"/>
      <c r="AN259" s="19"/>
      <c r="AO259" s="19"/>
      <c r="AP259" s="19"/>
      <c r="AQ259" s="19"/>
      <c r="AR259" s="19"/>
      <c r="AS259" s="19"/>
      <c r="AT259" s="19"/>
      <c r="AU259" s="16"/>
    </row>
    <row r="260" spans="1:48" ht="12" customHeight="1" x14ac:dyDescent="0.25">
      <c r="A260" s="220" t="str">
        <f>$A$5</f>
        <v>Saldo für das Jahr</v>
      </c>
      <c r="B260" s="134"/>
      <c r="C260" s="135"/>
      <c r="D260" s="501">
        <f>IF($AE$64=0,0,$AE$64)</f>
        <v>-2096</v>
      </c>
      <c r="E260" s="502"/>
      <c r="F260" s="502"/>
      <c r="G260" s="503"/>
      <c r="H260" s="738"/>
      <c r="I260" s="146"/>
      <c r="J260" s="745"/>
      <c r="K260" s="745"/>
      <c r="L260" s="745"/>
      <c r="M260" s="745"/>
      <c r="N260" s="146"/>
      <c r="O260" s="747"/>
      <c r="P260" s="747"/>
      <c r="Q260" s="747"/>
      <c r="R260" s="747"/>
      <c r="S260" s="474"/>
      <c r="T260" s="745"/>
      <c r="U260" s="745"/>
      <c r="V260" s="745"/>
      <c r="W260" s="745"/>
      <c r="X260" s="146"/>
      <c r="Y260" s="745"/>
      <c r="Z260" s="745"/>
      <c r="AA260" s="745"/>
      <c r="AB260" s="745"/>
      <c r="AC260" s="745"/>
      <c r="AD260" s="745"/>
      <c r="AE260" s="745"/>
      <c r="AF260" s="746"/>
      <c r="AG260" s="58"/>
      <c r="AH260" s="16"/>
      <c r="AI260" s="16"/>
      <c r="AJ260" s="16"/>
      <c r="AM260" s="19"/>
      <c r="AN260" s="19"/>
      <c r="AO260" s="19"/>
      <c r="AP260" s="19"/>
      <c r="AQ260" s="19"/>
      <c r="AR260" s="19"/>
      <c r="AS260" s="19"/>
      <c r="AT260" s="19"/>
      <c r="AU260" s="16"/>
    </row>
    <row r="261" spans="1:48" s="4" customFormat="1" ht="21" customHeight="1" x14ac:dyDescent="0.25">
      <c r="A261" s="284" t="str">
        <f>TEXT(DATE(YEAR(AP28),MONTH(AP28)+4,1),"MMMM"&amp;Labels!B13)</f>
        <v>Mai</v>
      </c>
      <c r="B261" s="506" t="str">
        <f>$B$9</f>
        <v>Saldo Monat + / -</v>
      </c>
      <c r="C261" s="507"/>
      <c r="D261" s="507"/>
      <c r="E261" s="508"/>
      <c r="F261" s="695">
        <f>(AG264-(SUM(AG265:AG279)-AE286))*-1</f>
        <v>-168</v>
      </c>
      <c r="G261" s="696"/>
      <c r="H261" s="78"/>
      <c r="I261" s="79"/>
      <c r="J261" s="13"/>
      <c r="K261" s="45" t="str">
        <f>$K$9</f>
        <v xml:space="preserve"> = </v>
      </c>
      <c r="L261" s="43" t="str">
        <f>$L$9</f>
        <v>Gelbe Felder müssen ausgefüllt werden (die übrigen werden automatisch berechnet)</v>
      </c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511"/>
      <c r="AC261" s="511"/>
      <c r="AD261" s="511"/>
      <c r="AE261" s="511"/>
      <c r="AF261" s="512"/>
      <c r="AG261" s="311"/>
      <c r="AH261" s="740"/>
      <c r="AI261" s="741"/>
      <c r="AJ261" s="16"/>
      <c r="AM261" s="19"/>
      <c r="AN261" s="19"/>
      <c r="AO261" s="19"/>
      <c r="AP261" s="19"/>
      <c r="AQ261" s="19"/>
      <c r="AR261" s="19"/>
      <c r="AS261" s="19"/>
      <c r="AT261" s="19"/>
      <c r="AU261" s="16"/>
    </row>
    <row r="262" spans="1:48" s="16" customFormat="1" ht="16.5" x14ac:dyDescent="0.3">
      <c r="A262" s="436" t="str">
        <f>$A$10</f>
        <v>Tag</v>
      </c>
      <c r="B262" s="214">
        <f>AE199+1</f>
        <v>43952</v>
      </c>
      <c r="C262" s="214">
        <f>B262+1</f>
        <v>43953</v>
      </c>
      <c r="D262" s="214">
        <f t="shared" ref="D262:AF262" si="88">C262+1</f>
        <v>43954</v>
      </c>
      <c r="E262" s="214">
        <f t="shared" si="88"/>
        <v>43955</v>
      </c>
      <c r="F262" s="214">
        <f t="shared" si="88"/>
        <v>43956</v>
      </c>
      <c r="G262" s="214">
        <f t="shared" si="88"/>
        <v>43957</v>
      </c>
      <c r="H262" s="214">
        <f t="shared" si="88"/>
        <v>43958</v>
      </c>
      <c r="I262" s="214">
        <f t="shared" si="88"/>
        <v>43959</v>
      </c>
      <c r="J262" s="214">
        <f t="shared" si="88"/>
        <v>43960</v>
      </c>
      <c r="K262" s="214">
        <f t="shared" si="88"/>
        <v>43961</v>
      </c>
      <c r="L262" s="214">
        <f t="shared" si="88"/>
        <v>43962</v>
      </c>
      <c r="M262" s="214">
        <f t="shared" si="88"/>
        <v>43963</v>
      </c>
      <c r="N262" s="214">
        <f t="shared" si="88"/>
        <v>43964</v>
      </c>
      <c r="O262" s="214">
        <f t="shared" si="88"/>
        <v>43965</v>
      </c>
      <c r="P262" s="214">
        <f t="shared" si="88"/>
        <v>43966</v>
      </c>
      <c r="Q262" s="214">
        <f t="shared" si="88"/>
        <v>43967</v>
      </c>
      <c r="R262" s="214">
        <f t="shared" si="88"/>
        <v>43968</v>
      </c>
      <c r="S262" s="214">
        <f t="shared" si="88"/>
        <v>43969</v>
      </c>
      <c r="T262" s="214">
        <f t="shared" si="88"/>
        <v>43970</v>
      </c>
      <c r="U262" s="214">
        <f t="shared" si="88"/>
        <v>43971</v>
      </c>
      <c r="V262" s="214">
        <f t="shared" si="88"/>
        <v>43972</v>
      </c>
      <c r="W262" s="214">
        <f t="shared" si="88"/>
        <v>43973</v>
      </c>
      <c r="X262" s="214">
        <f t="shared" si="88"/>
        <v>43974</v>
      </c>
      <c r="Y262" s="214">
        <f t="shared" si="88"/>
        <v>43975</v>
      </c>
      <c r="Z262" s="214">
        <f t="shared" si="88"/>
        <v>43976</v>
      </c>
      <c r="AA262" s="214">
        <f t="shared" si="88"/>
        <v>43977</v>
      </c>
      <c r="AB262" s="214">
        <f t="shared" si="88"/>
        <v>43978</v>
      </c>
      <c r="AC262" s="214">
        <f t="shared" si="88"/>
        <v>43979</v>
      </c>
      <c r="AD262" s="214">
        <f t="shared" si="88"/>
        <v>43980</v>
      </c>
      <c r="AE262" s="214">
        <f t="shared" si="88"/>
        <v>43981</v>
      </c>
      <c r="AF262" s="214">
        <f t="shared" si="88"/>
        <v>43982</v>
      </c>
      <c r="AG262" s="430" t="str">
        <f>COUNT(B264:AF264)&amp;" "&amp;Labels!$B$63</f>
        <v>21 Tage</v>
      </c>
      <c r="AJ262" s="118"/>
      <c r="AO262" s="116"/>
      <c r="AP262" s="117"/>
      <c r="AQ262" s="117"/>
      <c r="AR262" s="117"/>
      <c r="AS262" s="117"/>
      <c r="AT262" s="117"/>
      <c r="AU262" s="33"/>
    </row>
    <row r="263" spans="1:48" s="16" customFormat="1" hidden="1" x14ac:dyDescent="0.2">
      <c r="A263" s="177" t="str">
        <f>$A$11</f>
        <v>Kalenderwoche</v>
      </c>
      <c r="B263" s="309">
        <f t="shared" ref="B263:AF263" si="89">IF(B262="","",TRUNC((B262-DATE(YEAR(B262+3-MOD(B262-2,7)),1,MOD(B262-2,7)-9))/7))</f>
        <v>18</v>
      </c>
      <c r="C263" s="293">
        <f t="shared" si="89"/>
        <v>18</v>
      </c>
      <c r="D263" s="293">
        <f t="shared" si="89"/>
        <v>18</v>
      </c>
      <c r="E263" s="293">
        <f t="shared" si="89"/>
        <v>19</v>
      </c>
      <c r="F263" s="293">
        <f t="shared" si="89"/>
        <v>19</v>
      </c>
      <c r="G263" s="293">
        <f t="shared" si="89"/>
        <v>19</v>
      </c>
      <c r="H263" s="293">
        <f t="shared" si="89"/>
        <v>19</v>
      </c>
      <c r="I263" s="293">
        <f t="shared" si="89"/>
        <v>19</v>
      </c>
      <c r="J263" s="293">
        <f t="shared" si="89"/>
        <v>19</v>
      </c>
      <c r="K263" s="293">
        <f t="shared" si="89"/>
        <v>19</v>
      </c>
      <c r="L263" s="293">
        <f t="shared" si="89"/>
        <v>20</v>
      </c>
      <c r="M263" s="293">
        <f t="shared" si="89"/>
        <v>20</v>
      </c>
      <c r="N263" s="293">
        <f t="shared" si="89"/>
        <v>20</v>
      </c>
      <c r="O263" s="293">
        <f t="shared" si="89"/>
        <v>20</v>
      </c>
      <c r="P263" s="293">
        <f t="shared" si="89"/>
        <v>20</v>
      </c>
      <c r="Q263" s="293">
        <f t="shared" si="89"/>
        <v>20</v>
      </c>
      <c r="R263" s="293">
        <f t="shared" si="89"/>
        <v>20</v>
      </c>
      <c r="S263" s="293">
        <f t="shared" si="89"/>
        <v>21</v>
      </c>
      <c r="T263" s="293">
        <f t="shared" si="89"/>
        <v>21</v>
      </c>
      <c r="U263" s="293">
        <f t="shared" si="89"/>
        <v>21</v>
      </c>
      <c r="V263" s="293">
        <f t="shared" si="89"/>
        <v>21</v>
      </c>
      <c r="W263" s="293">
        <f t="shared" si="89"/>
        <v>21</v>
      </c>
      <c r="X263" s="293">
        <f t="shared" si="89"/>
        <v>21</v>
      </c>
      <c r="Y263" s="293">
        <f t="shared" si="89"/>
        <v>21</v>
      </c>
      <c r="Z263" s="293">
        <f t="shared" si="89"/>
        <v>22</v>
      </c>
      <c r="AA263" s="293">
        <f t="shared" si="89"/>
        <v>22</v>
      </c>
      <c r="AB263" s="293">
        <f t="shared" si="89"/>
        <v>22</v>
      </c>
      <c r="AC263" s="293">
        <f t="shared" si="89"/>
        <v>22</v>
      </c>
      <c r="AD263" s="293">
        <f t="shared" si="89"/>
        <v>22</v>
      </c>
      <c r="AE263" s="293">
        <f t="shared" si="89"/>
        <v>22</v>
      </c>
      <c r="AF263" s="293">
        <f t="shared" si="89"/>
        <v>22</v>
      </c>
      <c r="AG263" s="85"/>
      <c r="AH263" s="742"/>
      <c r="AI263" s="687"/>
      <c r="AM263" s="19"/>
      <c r="AN263" s="19"/>
      <c r="AO263" s="19"/>
      <c r="AP263" s="19"/>
      <c r="AQ263" s="19"/>
      <c r="AR263" s="19"/>
      <c r="AS263" s="19"/>
      <c r="AT263" s="19"/>
      <c r="AV263" s="38"/>
    </row>
    <row r="264" spans="1:48" s="16" customFormat="1" ht="12" customHeight="1" thickBot="1" x14ac:dyDescent="0.25">
      <c r="A264" s="177" t="str">
        <f>$A$12</f>
        <v>Sollstunden</v>
      </c>
      <c r="B264" s="210">
        <f t="shared" ref="B264:AF264" si="90">IF(MOD(B262,7)&gt;=2,$J$7*$B$259%,"")</f>
        <v>8</v>
      </c>
      <c r="C264" s="210" t="str">
        <f t="shared" si="90"/>
        <v/>
      </c>
      <c r="D264" s="210" t="str">
        <f t="shared" si="90"/>
        <v/>
      </c>
      <c r="E264" s="210">
        <f t="shared" si="90"/>
        <v>8</v>
      </c>
      <c r="F264" s="210">
        <f t="shared" si="90"/>
        <v>8</v>
      </c>
      <c r="G264" s="210">
        <f t="shared" si="90"/>
        <v>8</v>
      </c>
      <c r="H264" s="210">
        <f t="shared" si="90"/>
        <v>8</v>
      </c>
      <c r="I264" s="210">
        <f t="shared" si="90"/>
        <v>8</v>
      </c>
      <c r="J264" s="210" t="str">
        <f t="shared" si="90"/>
        <v/>
      </c>
      <c r="K264" s="210" t="str">
        <f t="shared" si="90"/>
        <v/>
      </c>
      <c r="L264" s="210">
        <f t="shared" si="90"/>
        <v>8</v>
      </c>
      <c r="M264" s="210">
        <f t="shared" si="90"/>
        <v>8</v>
      </c>
      <c r="N264" s="210">
        <f t="shared" si="90"/>
        <v>8</v>
      </c>
      <c r="O264" s="210">
        <f t="shared" si="90"/>
        <v>8</v>
      </c>
      <c r="P264" s="210">
        <f t="shared" si="90"/>
        <v>8</v>
      </c>
      <c r="Q264" s="210" t="str">
        <f t="shared" si="90"/>
        <v/>
      </c>
      <c r="R264" s="210" t="str">
        <f t="shared" si="90"/>
        <v/>
      </c>
      <c r="S264" s="210">
        <f t="shared" si="90"/>
        <v>8</v>
      </c>
      <c r="T264" s="210">
        <f t="shared" si="90"/>
        <v>8</v>
      </c>
      <c r="U264" s="210">
        <f t="shared" si="90"/>
        <v>8</v>
      </c>
      <c r="V264" s="210">
        <f t="shared" si="90"/>
        <v>8</v>
      </c>
      <c r="W264" s="210">
        <f t="shared" si="90"/>
        <v>8</v>
      </c>
      <c r="X264" s="210" t="str">
        <f t="shared" si="90"/>
        <v/>
      </c>
      <c r="Y264" s="210" t="str">
        <f t="shared" si="90"/>
        <v/>
      </c>
      <c r="Z264" s="210">
        <f t="shared" si="90"/>
        <v>8</v>
      </c>
      <c r="AA264" s="210">
        <f t="shared" si="90"/>
        <v>8</v>
      </c>
      <c r="AB264" s="210">
        <f t="shared" si="90"/>
        <v>8</v>
      </c>
      <c r="AC264" s="210">
        <f t="shared" si="90"/>
        <v>8</v>
      </c>
      <c r="AD264" s="210">
        <f t="shared" si="90"/>
        <v>8</v>
      </c>
      <c r="AE264" s="210" t="str">
        <f t="shared" si="90"/>
        <v/>
      </c>
      <c r="AF264" s="210" t="str">
        <f t="shared" si="90"/>
        <v/>
      </c>
      <c r="AG264" s="89">
        <f>SUM(B264:AF264)</f>
        <v>168</v>
      </c>
      <c r="AH264" s="478"/>
      <c r="AI264" s="477"/>
      <c r="AM264" s="19"/>
      <c r="AN264" s="19"/>
      <c r="AO264" s="19"/>
      <c r="AP264" s="19"/>
      <c r="AQ264" s="19"/>
      <c r="AR264" s="19"/>
      <c r="AS264" s="19"/>
      <c r="AT264" s="19"/>
    </row>
    <row r="265" spans="1:48" s="16" customFormat="1" ht="12" customHeight="1" x14ac:dyDescent="0.2">
      <c r="A265" s="177" t="str">
        <f>$A$13</f>
        <v>Absenz in Std</v>
      </c>
      <c r="B265" s="340">
        <f>B911</f>
        <v>0</v>
      </c>
      <c r="C265" s="340">
        <f t="shared" ref="C265:AF265" si="91">C911</f>
        <v>0</v>
      </c>
      <c r="D265" s="340">
        <f t="shared" si="91"/>
        <v>0</v>
      </c>
      <c r="E265" s="340">
        <f t="shared" si="91"/>
        <v>0</v>
      </c>
      <c r="F265" s="340">
        <f t="shared" si="91"/>
        <v>0</v>
      </c>
      <c r="G265" s="340">
        <f t="shared" si="91"/>
        <v>0</v>
      </c>
      <c r="H265" s="340">
        <f t="shared" si="91"/>
        <v>0</v>
      </c>
      <c r="I265" s="340">
        <f t="shared" si="91"/>
        <v>0</v>
      </c>
      <c r="J265" s="340">
        <f t="shared" si="91"/>
        <v>0</v>
      </c>
      <c r="K265" s="340">
        <f t="shared" si="91"/>
        <v>0</v>
      </c>
      <c r="L265" s="340">
        <f t="shared" si="91"/>
        <v>0</v>
      </c>
      <c r="M265" s="340">
        <f t="shared" si="91"/>
        <v>0</v>
      </c>
      <c r="N265" s="340">
        <f t="shared" si="91"/>
        <v>0</v>
      </c>
      <c r="O265" s="340">
        <f t="shared" si="91"/>
        <v>0</v>
      </c>
      <c r="P265" s="340">
        <f t="shared" si="91"/>
        <v>0</v>
      </c>
      <c r="Q265" s="340">
        <f t="shared" si="91"/>
        <v>0</v>
      </c>
      <c r="R265" s="340">
        <f t="shared" si="91"/>
        <v>0</v>
      </c>
      <c r="S265" s="340">
        <f t="shared" si="91"/>
        <v>0</v>
      </c>
      <c r="T265" s="340">
        <f t="shared" si="91"/>
        <v>0</v>
      </c>
      <c r="U265" s="340">
        <f t="shared" si="91"/>
        <v>0</v>
      </c>
      <c r="V265" s="340">
        <f t="shared" si="91"/>
        <v>0</v>
      </c>
      <c r="W265" s="340">
        <f t="shared" si="91"/>
        <v>0</v>
      </c>
      <c r="X265" s="340">
        <f t="shared" si="91"/>
        <v>0</v>
      </c>
      <c r="Y265" s="340">
        <f t="shared" si="91"/>
        <v>0</v>
      </c>
      <c r="Z265" s="340">
        <f t="shared" si="91"/>
        <v>0</v>
      </c>
      <c r="AA265" s="340">
        <f t="shared" si="91"/>
        <v>0</v>
      </c>
      <c r="AB265" s="340">
        <f t="shared" si="91"/>
        <v>0</v>
      </c>
      <c r="AC265" s="340">
        <f t="shared" si="91"/>
        <v>0</v>
      </c>
      <c r="AD265" s="340">
        <f t="shared" si="91"/>
        <v>0</v>
      </c>
      <c r="AE265" s="340">
        <f t="shared" si="91"/>
        <v>0</v>
      </c>
      <c r="AF265" s="340">
        <f t="shared" si="91"/>
        <v>0</v>
      </c>
      <c r="AG265" s="85">
        <f>SUM(AN3:AN12)</f>
        <v>0</v>
      </c>
      <c r="AH265" s="67"/>
      <c r="AI265" s="68"/>
      <c r="AM265" s="19"/>
      <c r="AN265" s="19"/>
      <c r="AO265" s="19"/>
      <c r="AP265" s="19"/>
      <c r="AQ265" s="19"/>
      <c r="AR265" s="19"/>
      <c r="AS265" s="19"/>
      <c r="AT265" s="19"/>
    </row>
    <row r="266" spans="1:48" s="16" customFormat="1" ht="12" customHeight="1" thickBot="1" x14ac:dyDescent="0.25">
      <c r="A266" s="178" t="str">
        <f>$A$14</f>
        <v>Code</v>
      </c>
      <c r="B266" s="324" t="str">
        <f>IF(B911&lt;&gt;0,IF(MAX(B898:B910)&lt;B911,Labels!$B$163,INDEX($AH$898:$AH$910,MATCH(MAX(B898:B910),B898:B910,0))),"")</f>
        <v/>
      </c>
      <c r="C266" s="324" t="str">
        <f>IF(C911&lt;&gt;0,IF(MAX(C898:C910)&lt;C911,Labels!$B$163,INDEX($AH$898:$AH$910,MATCH(MAX(C898:C910),C898:C910,0))),"")</f>
        <v/>
      </c>
      <c r="D266" s="324" t="str">
        <f>IF(D911&lt;&gt;0,IF(MAX(D898:D910)&lt;D911,Labels!$B$163,INDEX($AH$898:$AH$910,MATCH(MAX(D898:D910),D898:D910,0))),"")</f>
        <v/>
      </c>
      <c r="E266" s="324" t="str">
        <f>IF(E911&lt;&gt;0,IF(MAX(E898:E910)&lt;E911,Labels!$B$163,INDEX($AH$898:$AH$910,MATCH(MAX(E898:E910),E898:E910,0))),"")</f>
        <v/>
      </c>
      <c r="F266" s="324" t="str">
        <f>IF(F911&lt;&gt;0,IF(MAX(F898:F910)&lt;F911,Labels!$B$163,INDEX($AH$898:$AH$910,MATCH(MAX(F898:F910),F898:F910,0))),"")</f>
        <v/>
      </c>
      <c r="G266" s="324" t="str">
        <f>IF(G911&lt;&gt;0,IF(MAX(G898:G910)&lt;G911,Labels!$B$163,INDEX($AH$898:$AH$910,MATCH(MAX(G898:G910),G898:G910,0))),"")</f>
        <v/>
      </c>
      <c r="H266" s="324" t="str">
        <f>IF(H911&lt;&gt;0,IF(MAX(H898:H910)&lt;H911,Labels!$B$163,INDEX($AH$898:$AH$910,MATCH(MAX(H898:H910),H898:H910,0))),"")</f>
        <v/>
      </c>
      <c r="I266" s="324" t="str">
        <f>IF(I911&lt;&gt;0,IF(MAX(I898:I910)&lt;I911,Labels!$B$163,INDEX($AH$898:$AH$910,MATCH(MAX(I898:I910),I898:I910,0))),"")</f>
        <v/>
      </c>
      <c r="J266" s="324" t="str">
        <f>IF(J911&lt;&gt;0,IF(MAX(J898:J910)&lt;J911,Labels!$B$163,INDEX($AH$898:$AH$910,MATCH(MAX(J898:J910),J898:J910,0))),"")</f>
        <v/>
      </c>
      <c r="K266" s="324" t="str">
        <f>IF(K911&lt;&gt;0,IF(MAX(K898:K910)&lt;K911,Labels!$B$163,INDEX($AH$898:$AH$910,MATCH(MAX(K898:K910),K898:K910,0))),"")</f>
        <v/>
      </c>
      <c r="L266" s="324" t="str">
        <f>IF(L911&lt;&gt;0,IF(MAX(L898:L910)&lt;L911,Labels!$B$163,INDEX($AH$898:$AH$910,MATCH(MAX(L898:L910),L898:L910,0))),"")</f>
        <v/>
      </c>
      <c r="M266" s="324" t="str">
        <f>IF(M911&lt;&gt;0,IF(MAX(M898:M910)&lt;M911,Labels!$B$163,INDEX($AH$898:$AH$910,MATCH(MAX(M898:M910),M898:M910,0))),"")</f>
        <v/>
      </c>
      <c r="N266" s="324" t="str">
        <f>IF(N911&lt;&gt;0,IF(MAX(N898:N910)&lt;N911,Labels!$B$163,INDEX($AH$898:$AH$910,MATCH(MAX(N898:N910),N898:N910,0))),"")</f>
        <v/>
      </c>
      <c r="O266" s="324" t="str">
        <f>IF(O911&lt;&gt;0,IF(MAX(O898:O910)&lt;O911,Labels!$B$163,INDEX($AH$898:$AH$910,MATCH(MAX(O898:O910),O898:O910,0))),"")</f>
        <v/>
      </c>
      <c r="P266" s="324" t="str">
        <f>IF(P911&lt;&gt;0,IF(MAX(P898:P910)&lt;P911,Labels!$B$163,INDEX($AH$898:$AH$910,MATCH(MAX(P898:P910),P898:P910,0))),"")</f>
        <v/>
      </c>
      <c r="Q266" s="324" t="str">
        <f>IF(Q911&lt;&gt;0,IF(MAX(Q898:Q910)&lt;Q911,Labels!$B$163,INDEX($AH$898:$AH$910,MATCH(MAX(Q898:Q910),Q898:Q910,0))),"")</f>
        <v/>
      </c>
      <c r="R266" s="324" t="str">
        <f>IF(R911&lt;&gt;0,IF(MAX(R898:R910)&lt;R911,Labels!$B$163,INDEX($AH$898:$AH$910,MATCH(MAX(R898:R910),R898:R910,0))),"")</f>
        <v/>
      </c>
      <c r="S266" s="324" t="str">
        <f>IF(S911&lt;&gt;0,IF(MAX(S898:S910)&lt;S911,Labels!$B$163,INDEX($AH$898:$AH$910,MATCH(MAX(S898:S910),S898:S910,0))),"")</f>
        <v/>
      </c>
      <c r="T266" s="324" t="str">
        <f>IF(T911&lt;&gt;0,IF(MAX(T898:T910)&lt;T911,Labels!$B$163,INDEX($AH$898:$AH$910,MATCH(MAX(T898:T910),T898:T910,0))),"")</f>
        <v/>
      </c>
      <c r="U266" s="324" t="str">
        <f>IF(U911&lt;&gt;0,IF(MAX(U898:U910)&lt;U911,Labels!$B$163,INDEX($AH$898:$AH$910,MATCH(MAX(U898:U910),U898:U910,0))),"")</f>
        <v/>
      </c>
      <c r="V266" s="324" t="str">
        <f>IF(V911&lt;&gt;0,IF(MAX(V898:V910)&lt;V911,Labels!$B$163,INDEX($AH$898:$AH$910,MATCH(MAX(V898:V910),V898:V910,0))),"")</f>
        <v/>
      </c>
      <c r="W266" s="324" t="str">
        <f>IF(W911&lt;&gt;0,IF(MAX(W898:W910)&lt;W911,Labels!$B$163,INDEX($AH$898:$AH$910,MATCH(MAX(W898:W910),W898:W910,0))),"")</f>
        <v/>
      </c>
      <c r="X266" s="324" t="str">
        <f>IF(X911&lt;&gt;0,IF(MAX(X898:X910)&lt;X911,Labels!$B$163,INDEX($AH$898:$AH$910,MATCH(MAX(X898:X910),X898:X910,0))),"")</f>
        <v/>
      </c>
      <c r="Y266" s="324" t="str">
        <f>IF(Y911&lt;&gt;0,IF(MAX(Y898:Y910)&lt;Y911,Labels!$B$163,INDEX($AH$898:$AH$910,MATCH(MAX(Y898:Y910),Y898:Y910,0))),"")</f>
        <v/>
      </c>
      <c r="Z266" s="324" t="str">
        <f>IF(Z911&lt;&gt;0,IF(MAX(Z898:Z910)&lt;Z911,Labels!$B$163,INDEX($AH$898:$AH$910,MATCH(MAX(Z898:Z910),Z898:Z910,0))),"")</f>
        <v/>
      </c>
      <c r="AA266" s="324" t="str">
        <f>IF(AA911&lt;&gt;0,IF(MAX(AA898:AA910)&lt;AA911,Labels!$B$163,INDEX($AH$898:$AH$910,MATCH(MAX(AA898:AA910),AA898:AA910,0))),"")</f>
        <v/>
      </c>
      <c r="AB266" s="324" t="str">
        <f>IF(AB911&lt;&gt;0,IF(MAX(AB898:AB910)&lt;AB911,Labels!$B$163,INDEX($AH$898:$AH$910,MATCH(MAX(AB898:AB910),AB898:AB910,0))),"")</f>
        <v/>
      </c>
      <c r="AC266" s="324" t="str">
        <f>IF(AC911&lt;&gt;0,IF(MAX(AC898:AC910)&lt;AC911,Labels!$B$163,INDEX($AH$898:$AH$910,MATCH(MAX(AC898:AC910),AC898:AC910,0))),"")</f>
        <v/>
      </c>
      <c r="AD266" s="324" t="str">
        <f>IF(AD911&lt;&gt;0,IF(MAX(AD898:AD910)&lt;AD911,Labels!$B$163,INDEX($AH$898:$AH$910,MATCH(MAX(AD898:AD910),AD898:AD910,0))),"")</f>
        <v/>
      </c>
      <c r="AE266" s="324" t="str">
        <f>IF(AE911&lt;&gt;0,IF(MAX(AE898:AE910)&lt;AE911,Labels!$B$163,INDEX($AH$898:$AH$910,MATCH(MAX(AE898:AE910),AE898:AE910,0))),"")</f>
        <v/>
      </c>
      <c r="AF266" s="324" t="str">
        <f>IF(AF911&lt;&gt;0,IF(MAX(AF898:AF910)&lt;AF911,Labels!$B$163,INDEX($AH$898:$AH$910,MATCH(MAX(AF898:AF910),AF898:AF910,0))),"")</f>
        <v/>
      </c>
      <c r="AG266" s="103"/>
      <c r="AH266" s="67"/>
      <c r="AI266" s="68"/>
      <c r="AJ266" s="17"/>
      <c r="AM266" s="50"/>
      <c r="AN266" s="50"/>
      <c r="AO266" s="50"/>
      <c r="AP266" s="50"/>
      <c r="AQ266" s="50"/>
      <c r="AR266" s="50"/>
      <c r="AS266" s="50"/>
      <c r="AT266" s="50"/>
      <c r="AU266" s="17"/>
    </row>
    <row r="267" spans="1:48" s="16" customFormat="1" ht="12" customHeight="1" x14ac:dyDescent="0.2">
      <c r="A267" s="179" t="str">
        <f>$A$15</f>
        <v>00.00-06.00h</v>
      </c>
      <c r="B267" s="175"/>
      <c r="C267" s="175"/>
      <c r="D267" s="175"/>
      <c r="E267" s="175"/>
      <c r="F267" s="175"/>
      <c r="G267" s="175"/>
      <c r="H267" s="175"/>
      <c r="I267" s="175"/>
      <c r="J267" s="175"/>
      <c r="K267" s="175"/>
      <c r="L267" s="175"/>
      <c r="M267" s="175"/>
      <c r="N267" s="175"/>
      <c r="O267" s="175"/>
      <c r="P267" s="175"/>
      <c r="Q267" s="175"/>
      <c r="R267" s="175"/>
      <c r="S267" s="175"/>
      <c r="T267" s="175"/>
      <c r="U267" s="175"/>
      <c r="V267" s="175"/>
      <c r="W267" s="175"/>
      <c r="X267" s="175"/>
      <c r="Y267" s="175"/>
      <c r="Z267" s="175"/>
      <c r="AA267" s="175"/>
      <c r="AB267" s="175"/>
      <c r="AC267" s="175"/>
      <c r="AD267" s="175"/>
      <c r="AE267" s="175"/>
      <c r="AF267" s="175"/>
      <c r="AG267" s="87">
        <f>SUM(B267:AF267)</f>
        <v>0</v>
      </c>
      <c r="AH267" s="67"/>
      <c r="AI267" s="68"/>
      <c r="AJ267" s="17"/>
      <c r="AM267" s="50"/>
      <c r="AN267" s="50"/>
      <c r="AO267" s="50"/>
      <c r="AP267" s="50"/>
      <c r="AQ267" s="50"/>
      <c r="AR267" s="50"/>
      <c r="AS267" s="50"/>
      <c r="AT267" s="50"/>
      <c r="AU267" s="17"/>
    </row>
    <row r="268" spans="1:48" s="16" customFormat="1" ht="12" customHeight="1" x14ac:dyDescent="0.2">
      <c r="A268" s="180" t="str">
        <f>$A$16</f>
        <v>06.00-20.00h</v>
      </c>
      <c r="B268" s="175"/>
      <c r="C268" s="175"/>
      <c r="D268" s="175"/>
      <c r="E268" s="175"/>
      <c r="F268" s="175"/>
      <c r="G268" s="175"/>
      <c r="H268" s="175"/>
      <c r="I268" s="175"/>
      <c r="J268" s="175"/>
      <c r="K268" s="175"/>
      <c r="L268" s="175"/>
      <c r="M268" s="175"/>
      <c r="N268" s="175"/>
      <c r="O268" s="175"/>
      <c r="P268" s="175"/>
      <c r="Q268" s="175"/>
      <c r="R268" s="175"/>
      <c r="S268" s="175"/>
      <c r="T268" s="175"/>
      <c r="U268" s="175"/>
      <c r="V268" s="175"/>
      <c r="W268" s="175"/>
      <c r="X268" s="175"/>
      <c r="Y268" s="175"/>
      <c r="Z268" s="175"/>
      <c r="AA268" s="175"/>
      <c r="AB268" s="175"/>
      <c r="AC268" s="175"/>
      <c r="AD268" s="175"/>
      <c r="AE268" s="175"/>
      <c r="AF268" s="175"/>
      <c r="AG268" s="88">
        <f>SUM(B268:AF268)</f>
        <v>0</v>
      </c>
      <c r="AH268" s="67"/>
      <c r="AI268" s="68"/>
      <c r="AJ268" s="17"/>
      <c r="AM268" s="50"/>
      <c r="AN268" s="50"/>
      <c r="AO268" s="50"/>
      <c r="AP268" s="50"/>
      <c r="AQ268" s="50"/>
      <c r="AR268" s="50"/>
      <c r="AS268" s="50"/>
      <c r="AT268" s="50"/>
      <c r="AU268" s="17"/>
    </row>
    <row r="269" spans="1:48" s="16" customFormat="1" ht="12" customHeight="1" x14ac:dyDescent="0.2">
      <c r="A269" s="179" t="str">
        <f>$A$17</f>
        <v>20.00-24.00h</v>
      </c>
      <c r="B269" s="175"/>
      <c r="C269" s="175"/>
      <c r="D269" s="175"/>
      <c r="E269" s="175"/>
      <c r="F269" s="175"/>
      <c r="G269" s="175"/>
      <c r="H269" s="175"/>
      <c r="I269" s="175"/>
      <c r="J269" s="175"/>
      <c r="K269" s="175"/>
      <c r="L269" s="175"/>
      <c r="M269" s="175"/>
      <c r="N269" s="175"/>
      <c r="O269" s="175"/>
      <c r="P269" s="175"/>
      <c r="Q269" s="175"/>
      <c r="R269" s="175"/>
      <c r="S269" s="175"/>
      <c r="T269" s="175"/>
      <c r="U269" s="175"/>
      <c r="V269" s="175"/>
      <c r="W269" s="175"/>
      <c r="X269" s="175"/>
      <c r="Y269" s="175"/>
      <c r="Z269" s="175"/>
      <c r="AA269" s="175"/>
      <c r="AB269" s="175"/>
      <c r="AC269" s="175"/>
      <c r="AD269" s="175"/>
      <c r="AE269" s="175"/>
      <c r="AF269" s="175"/>
      <c r="AG269" s="86">
        <f>SUM(B269:AF269)</f>
        <v>0</v>
      </c>
      <c r="AH269" s="65" t="s">
        <v>414</v>
      </c>
      <c r="AI269" s="68"/>
      <c r="AJ269" s="17"/>
      <c r="AM269" s="50"/>
      <c r="AN269" s="50"/>
      <c r="AO269" s="50"/>
      <c r="AP269" s="50"/>
      <c r="AQ269" s="50"/>
      <c r="AR269" s="50"/>
      <c r="AS269" s="50"/>
      <c r="AT269" s="50"/>
      <c r="AU269" s="17"/>
    </row>
    <row r="270" spans="1:48" s="16" customFormat="1" ht="12" customHeight="1" x14ac:dyDescent="0.2">
      <c r="A270" s="180" t="str">
        <f>$A$18</f>
        <v>Feiertag "ft"</v>
      </c>
      <c r="B270" s="181" t="str">
        <f>IF(WEEKDAY(B262,2)&lt;=6,IF(KALENDER!E11="x",Labels!$B$118,""),"")</f>
        <v/>
      </c>
      <c r="C270" s="181" t="str">
        <f>IF(WEEKDAY(C262,2)&lt;=6,IF(KALENDER!F11="x",Labels!$B$118,""),"")</f>
        <v/>
      </c>
      <c r="D270" s="181" t="str">
        <f>IF(WEEKDAY(D262,2)&lt;=6,IF(KALENDER!G11="x",Labels!$B$118,""),"")</f>
        <v/>
      </c>
      <c r="E270" s="181" t="str">
        <f>IF(WEEKDAY(E262,2)&lt;=6,IF(KALENDER!H11="x",Labels!$B$118,""),"")</f>
        <v/>
      </c>
      <c r="F270" s="181" t="str">
        <f>IF(WEEKDAY(F262,2)&lt;=6,IF(KALENDER!I11="x",Labels!$B$118,""),"")</f>
        <v/>
      </c>
      <c r="G270" s="181" t="str">
        <f>IF(WEEKDAY(G262,2)&lt;=6,IF(KALENDER!J11="x",Labels!$B$118,""),"")</f>
        <v/>
      </c>
      <c r="H270" s="181" t="str">
        <f>IF(WEEKDAY(H262,2)&lt;=6,IF(KALENDER!K11="x",Labels!$B$118,""),"")</f>
        <v/>
      </c>
      <c r="I270" s="181" t="str">
        <f>IF(WEEKDAY(I262,2)&lt;=6,IF(KALENDER!L11="x",Labels!$B$118,""),"")</f>
        <v/>
      </c>
      <c r="J270" s="181" t="str">
        <f>IF(WEEKDAY(J262,2)&lt;=6,IF(KALENDER!M11="x",Labels!$B$118,""),"")</f>
        <v/>
      </c>
      <c r="K270" s="181" t="str">
        <f>IF(WEEKDAY(K262,2)&lt;=6,IF(KALENDER!N11="x",Labels!$B$118,""),"")</f>
        <v/>
      </c>
      <c r="L270" s="181" t="str">
        <f>IF(WEEKDAY(L262,2)&lt;=6,IF(KALENDER!O11="x",Labels!$B$118,""),"")</f>
        <v/>
      </c>
      <c r="M270" s="181" t="str">
        <f>IF(WEEKDAY(M262,2)&lt;=6,IF(KALENDER!P11="x",Labels!$B$118,""),"")</f>
        <v/>
      </c>
      <c r="N270" s="181" t="str">
        <f>IF(WEEKDAY(N262,2)&lt;=6,IF(KALENDER!Q11="x",Labels!$B$118,""),"")</f>
        <v/>
      </c>
      <c r="O270" s="181" t="str">
        <f>IF(WEEKDAY(O262,2)&lt;=6,IF(KALENDER!R11="x",Labels!$B$118,""),"")</f>
        <v/>
      </c>
      <c r="P270" s="181" t="str">
        <f>IF(WEEKDAY(P262,2)&lt;=6,IF(KALENDER!S11="x",Labels!$B$118,""),"")</f>
        <v/>
      </c>
      <c r="Q270" s="181" t="str">
        <f>IF(WEEKDAY(Q262,2)&lt;=6,IF(KALENDER!T11="x",Labels!$B$118,""),"")</f>
        <v/>
      </c>
      <c r="R270" s="181" t="str">
        <f>IF(WEEKDAY(R262,2)&lt;=6,IF(KALENDER!U11="x",Labels!$B$118,""),"")</f>
        <v/>
      </c>
      <c r="S270" s="181" t="str">
        <f>IF(WEEKDAY(S262,2)&lt;=6,IF(KALENDER!V11="x",Labels!$B$118,""),"")</f>
        <v/>
      </c>
      <c r="T270" s="181" t="str">
        <f>IF(WEEKDAY(T262,2)&lt;=6,IF(KALENDER!W11="x",Labels!$B$118,""),"")</f>
        <v/>
      </c>
      <c r="U270" s="181" t="str">
        <f>IF(WEEKDAY(U262,2)&lt;=6,IF(KALENDER!X11="x",Labels!$B$118,""),"")</f>
        <v/>
      </c>
      <c r="V270" s="181" t="str">
        <f>IF(WEEKDAY(V262,2)&lt;=6,IF(KALENDER!Y11="x",Labels!$B$118,""),"")</f>
        <v/>
      </c>
      <c r="W270" s="181" t="str">
        <f>IF(WEEKDAY(W262,2)&lt;=6,IF(KALENDER!Z11="x",Labels!$B$118,""),"")</f>
        <v/>
      </c>
      <c r="X270" s="181" t="str">
        <f>IF(WEEKDAY(X262,2)&lt;=6,IF(KALENDER!AA11="x",Labels!$B$118,""),"")</f>
        <v/>
      </c>
      <c r="Y270" s="181" t="str">
        <f>IF(WEEKDAY(Y262,2)&lt;=6,IF(KALENDER!AB11="x",Labels!$B$118,""),"")</f>
        <v/>
      </c>
      <c r="Z270" s="181" t="str">
        <f>IF(WEEKDAY(Z262,2)&lt;=6,IF(KALENDER!AC11="x",Labels!$B$118,""),"")</f>
        <v/>
      </c>
      <c r="AA270" s="181" t="str">
        <f>IF(WEEKDAY(AA262,2)&lt;=6,IF(KALENDER!AD11="x",Labels!$B$118,""),"")</f>
        <v/>
      </c>
      <c r="AB270" s="181" t="str">
        <f>IF(WEEKDAY(AB262,2)&lt;=6,IF(KALENDER!AE11="x",Labels!$B$118,""),"")</f>
        <v/>
      </c>
      <c r="AC270" s="181" t="str">
        <f>IF(WEEKDAY(AC262,2)&lt;=6,IF(KALENDER!AF11="x",Labels!$B$118,""),"")</f>
        <v/>
      </c>
      <c r="AD270" s="181" t="str">
        <f>IF(WEEKDAY(AD262,2)&lt;=6,IF(KALENDER!AG11="x",Labels!$B$118,""),"")</f>
        <v/>
      </c>
      <c r="AE270" s="181" t="str">
        <f>IF(WEEKDAY(AE262,2)&lt;=6,IF(KALENDER!AH11="x",Labels!$B$118,""),"")</f>
        <v/>
      </c>
      <c r="AF270" s="181" t="str">
        <f>IF(WEEKDAY(AF262,2)&lt;=6,IF(KALENDER!AI11="x",Labels!$B$118,""),"")</f>
        <v/>
      </c>
      <c r="AG270" s="86"/>
      <c r="AH270" s="132"/>
      <c r="AI270" s="133"/>
      <c r="AM270" s="19"/>
      <c r="AN270" s="19"/>
      <c r="AO270" s="19"/>
      <c r="AP270" s="19"/>
      <c r="AQ270" s="19"/>
      <c r="AR270" s="19"/>
      <c r="AS270" s="19"/>
      <c r="AT270" s="19"/>
    </row>
    <row r="271" spans="1:48" s="16" customFormat="1" ht="12" customHeight="1" x14ac:dyDescent="0.2">
      <c r="A271" s="182" t="str">
        <f>$A$19</f>
        <v>Gutschrift "ft"</v>
      </c>
      <c r="B271" s="185" t="str">
        <f>IF(AND(B270=Labels!$B$118,WEEKDAY(B262,2)&lt;6),$J$7*$B$259%,"")</f>
        <v/>
      </c>
      <c r="C271" s="185" t="str">
        <f>IF(AND(C270=Labels!$B$118,WEEKDAY(C262,2)&lt;6),$J$7*$B$259%,"")</f>
        <v/>
      </c>
      <c r="D271" s="185" t="str">
        <f>IF(AND(D270=Labels!$B$118,WEEKDAY(D262,2)&lt;6),$J$7*$B$259%,"")</f>
        <v/>
      </c>
      <c r="E271" s="185" t="str">
        <f>IF(AND(E270=Labels!$B$118,WEEKDAY(E262,2)&lt;6),$J$7*$B$259%,"")</f>
        <v/>
      </c>
      <c r="F271" s="185" t="str">
        <f>IF(AND(F270=Labels!$B$118,WEEKDAY(F262,2)&lt;6),$J$7*$B$259%,"")</f>
        <v/>
      </c>
      <c r="G271" s="185" t="str">
        <f>IF(AND(G270=Labels!$B$118,WEEKDAY(G262,2)&lt;6),$J$7*$B$259%,"")</f>
        <v/>
      </c>
      <c r="H271" s="185" t="str">
        <f>IF(AND(H270=Labels!$B$118,WEEKDAY(H262,2)&lt;6),$J$7*$B$259%,"")</f>
        <v/>
      </c>
      <c r="I271" s="185" t="str">
        <f>IF(AND(I270=Labels!$B$118,WEEKDAY(I262,2)&lt;6),$J$7*$B$259%,"")</f>
        <v/>
      </c>
      <c r="J271" s="185" t="str">
        <f>IF(AND(J270=Labels!$B$118,WEEKDAY(J262,2)&lt;6),$J$7*$B$259%,"")</f>
        <v/>
      </c>
      <c r="K271" s="185" t="str">
        <f>IF(AND(K270=Labels!$B$118,WEEKDAY(K262,2)&lt;6),$J$7*$B$259%,"")</f>
        <v/>
      </c>
      <c r="L271" s="185" t="str">
        <f>IF(AND(L270=Labels!$B$118,WEEKDAY(L262,2)&lt;6),$J$7*$B$259%,"")</f>
        <v/>
      </c>
      <c r="M271" s="185" t="str">
        <f>IF(AND(M270=Labels!$B$118,WEEKDAY(M262,2)&lt;6),$J$7*$B$259%,"")</f>
        <v/>
      </c>
      <c r="N271" s="185" t="str">
        <f>IF(AND(N270=Labels!$B$118,WEEKDAY(N262,2)&lt;6),$J$7*$B$259%,"")</f>
        <v/>
      </c>
      <c r="O271" s="185" t="str">
        <f>IF(AND(O270=Labels!$B$118,WEEKDAY(O262,2)&lt;6),$J$7*$B$259%,"")</f>
        <v/>
      </c>
      <c r="P271" s="185" t="str">
        <f>IF(AND(P270=Labels!$B$118,WEEKDAY(P262,2)&lt;6),$J$7*$B$259%,"")</f>
        <v/>
      </c>
      <c r="Q271" s="185" t="str">
        <f>IF(AND(Q270=Labels!$B$118,WEEKDAY(Q262,2)&lt;6),$J$7*$B$259%,"")</f>
        <v/>
      </c>
      <c r="R271" s="185" t="str">
        <f>IF(AND(R270=Labels!$B$118,WEEKDAY(R262,2)&lt;6),$J$7*$B$259%,"")</f>
        <v/>
      </c>
      <c r="S271" s="185" t="str">
        <f>IF(AND(S270=Labels!$B$118,WEEKDAY(S262,2)&lt;6),$J$7*$B$259%,"")</f>
        <v/>
      </c>
      <c r="T271" s="185" t="str">
        <f>IF(AND(T270=Labels!$B$118,WEEKDAY(T262,2)&lt;6),$J$7*$B$259%,"")</f>
        <v/>
      </c>
      <c r="U271" s="185" t="str">
        <f>IF(AND(U270=Labels!$B$118,WEEKDAY(U262,2)&lt;6),$J$7*$B$259%,"")</f>
        <v/>
      </c>
      <c r="V271" s="185" t="str">
        <f>IF(AND(V270=Labels!$B$118,WEEKDAY(V262,2)&lt;6),$J$7*$B$259%,"")</f>
        <v/>
      </c>
      <c r="W271" s="185" t="str">
        <f>IF(AND(W270=Labels!$B$118,WEEKDAY(W262,2)&lt;6),$J$7*$B$259%,"")</f>
        <v/>
      </c>
      <c r="X271" s="185" t="str">
        <f>IF(AND(X270=Labels!$B$118,WEEKDAY(X262,2)&lt;6),$J$7*$B$259%,"")</f>
        <v/>
      </c>
      <c r="Y271" s="185" t="str">
        <f>IF(AND(Y270=Labels!$B$118,WEEKDAY(Y262,2)&lt;6),$J$7*$B$259%,"")</f>
        <v/>
      </c>
      <c r="Z271" s="185" t="str">
        <f>IF(AND(Z270=Labels!$B$118,WEEKDAY(Z262,2)&lt;6),$J$7*$B$259%,"")</f>
        <v/>
      </c>
      <c r="AA271" s="185" t="str">
        <f>IF(AND(AA270=Labels!$B$118,WEEKDAY(AA262,2)&lt;6),$J$7*$B$259%,"")</f>
        <v/>
      </c>
      <c r="AB271" s="185" t="str">
        <f>IF(AND(AB270=Labels!$B$118,WEEKDAY(AB262,2)&lt;6),$J$7*$B$259%,"")</f>
        <v/>
      </c>
      <c r="AC271" s="185" t="str">
        <f>IF(AND(AC270=Labels!$B$118,WEEKDAY(AC262,2)&lt;6),$J$7*$B$259%,"")</f>
        <v/>
      </c>
      <c r="AD271" s="185" t="str">
        <f>IF(AND(AD270=Labels!$B$118,WEEKDAY(AD262,2)&lt;6),$J$7*$B$259%,"")</f>
        <v/>
      </c>
      <c r="AE271" s="185" t="str">
        <f>IF(AND(AE270=Labels!$B$118,WEEKDAY(AE262,2)&lt;6),$J$7*$B$259%,"")</f>
        <v/>
      </c>
      <c r="AF271" s="185" t="str">
        <f>IF(AND(AF270=Labels!$B$118,WEEKDAY(AF262,2)&lt;6),$J$7*$B$259%,"")</f>
        <v/>
      </c>
      <c r="AG271" s="86">
        <f>SUM(B271:AF271)</f>
        <v>0</v>
      </c>
      <c r="AH271" s="132"/>
      <c r="AI271" s="133"/>
      <c r="AM271" s="19"/>
      <c r="AN271" s="19"/>
      <c r="AO271" s="19"/>
      <c r="AP271" s="19"/>
      <c r="AQ271" s="19"/>
      <c r="AR271" s="19"/>
      <c r="AS271" s="19"/>
      <c r="AT271" s="19"/>
    </row>
    <row r="272" spans="1:48" s="16" customFormat="1" ht="12" hidden="1" customHeight="1" x14ac:dyDescent="0.2">
      <c r="A272" s="182" t="str">
        <f>$A$20</f>
        <v>Tagestotal</v>
      </c>
      <c r="B272" s="183">
        <f>SUM(B267:B269)</f>
        <v>0</v>
      </c>
      <c r="C272" s="183">
        <f t="shared" ref="C272:AF272" si="92">SUM(C267:C269)</f>
        <v>0</v>
      </c>
      <c r="D272" s="183">
        <f t="shared" si="92"/>
        <v>0</v>
      </c>
      <c r="E272" s="183">
        <f t="shared" si="92"/>
        <v>0</v>
      </c>
      <c r="F272" s="183">
        <f t="shared" si="92"/>
        <v>0</v>
      </c>
      <c r="G272" s="183">
        <f t="shared" si="92"/>
        <v>0</v>
      </c>
      <c r="H272" s="183">
        <f t="shared" si="92"/>
        <v>0</v>
      </c>
      <c r="I272" s="183">
        <f t="shared" si="92"/>
        <v>0</v>
      </c>
      <c r="J272" s="183">
        <f t="shared" si="92"/>
        <v>0</v>
      </c>
      <c r="K272" s="183">
        <f t="shared" si="92"/>
        <v>0</v>
      </c>
      <c r="L272" s="183">
        <f t="shared" si="92"/>
        <v>0</v>
      </c>
      <c r="M272" s="183">
        <f t="shared" si="92"/>
        <v>0</v>
      </c>
      <c r="N272" s="183">
        <f t="shared" si="92"/>
        <v>0</v>
      </c>
      <c r="O272" s="183">
        <f t="shared" si="92"/>
        <v>0</v>
      </c>
      <c r="P272" s="183">
        <f t="shared" si="92"/>
        <v>0</v>
      </c>
      <c r="Q272" s="183">
        <f t="shared" si="92"/>
        <v>0</v>
      </c>
      <c r="R272" s="183">
        <f t="shared" si="92"/>
        <v>0</v>
      </c>
      <c r="S272" s="183">
        <f t="shared" si="92"/>
        <v>0</v>
      </c>
      <c r="T272" s="183">
        <f t="shared" si="92"/>
        <v>0</v>
      </c>
      <c r="U272" s="183">
        <f t="shared" si="92"/>
        <v>0</v>
      </c>
      <c r="V272" s="183">
        <f t="shared" si="92"/>
        <v>0</v>
      </c>
      <c r="W272" s="183">
        <f t="shared" si="92"/>
        <v>0</v>
      </c>
      <c r="X272" s="183">
        <f t="shared" si="92"/>
        <v>0</v>
      </c>
      <c r="Y272" s="183">
        <f t="shared" si="92"/>
        <v>0</v>
      </c>
      <c r="Z272" s="183">
        <f t="shared" si="92"/>
        <v>0</v>
      </c>
      <c r="AA272" s="183">
        <f t="shared" si="92"/>
        <v>0</v>
      </c>
      <c r="AB272" s="183">
        <f t="shared" si="92"/>
        <v>0</v>
      </c>
      <c r="AC272" s="183">
        <f t="shared" si="92"/>
        <v>0</v>
      </c>
      <c r="AD272" s="183">
        <f t="shared" si="92"/>
        <v>0</v>
      </c>
      <c r="AE272" s="183">
        <f t="shared" si="92"/>
        <v>0</v>
      </c>
      <c r="AF272" s="183">
        <f t="shared" si="92"/>
        <v>0</v>
      </c>
      <c r="AG272" s="86"/>
      <c r="AH272" s="132"/>
      <c r="AI272" s="133"/>
      <c r="AM272" s="19"/>
      <c r="AN272" s="19"/>
      <c r="AO272" s="19"/>
      <c r="AP272" s="19"/>
      <c r="AQ272" s="19"/>
      <c r="AR272" s="19"/>
      <c r="AS272" s="19"/>
      <c r="AT272" s="19"/>
    </row>
    <row r="273" spans="1:47" s="16" customFormat="1" ht="12" hidden="1" customHeight="1" x14ac:dyDescent="0.2">
      <c r="A273" s="180" t="str">
        <f>$A$21</f>
        <v>.</v>
      </c>
      <c r="B273" s="181"/>
      <c r="C273" s="181"/>
      <c r="D273" s="181"/>
      <c r="E273" s="181"/>
      <c r="F273" s="181"/>
      <c r="G273" s="181"/>
      <c r="H273" s="181"/>
      <c r="I273" s="181"/>
      <c r="J273" s="181"/>
      <c r="K273" s="181"/>
      <c r="L273" s="181"/>
      <c r="M273" s="181"/>
      <c r="N273" s="181"/>
      <c r="O273" s="181"/>
      <c r="P273" s="181"/>
      <c r="Q273" s="181"/>
      <c r="R273" s="181"/>
      <c r="S273" s="181"/>
      <c r="T273" s="181"/>
      <c r="U273" s="181"/>
      <c r="V273" s="181"/>
      <c r="W273" s="181"/>
      <c r="X273" s="181"/>
      <c r="Y273" s="181"/>
      <c r="Z273" s="181"/>
      <c r="AA273" s="181"/>
      <c r="AB273" s="181"/>
      <c r="AC273" s="181"/>
      <c r="AD273" s="181"/>
      <c r="AE273" s="181"/>
      <c r="AF273" s="181"/>
      <c r="AG273" s="299"/>
      <c r="AH273" s="19"/>
      <c r="AI273" s="19"/>
      <c r="AJ273" s="19"/>
      <c r="AM273" s="19"/>
      <c r="AN273" s="19"/>
      <c r="AO273" s="19"/>
      <c r="AP273" s="19"/>
      <c r="AQ273" s="19"/>
      <c r="AR273" s="19"/>
      <c r="AS273" s="19"/>
      <c r="AT273" s="19"/>
      <c r="AU273" s="19"/>
    </row>
    <row r="274" spans="1:47" s="16" customFormat="1" ht="12" hidden="1" customHeight="1" x14ac:dyDescent="0.2">
      <c r="A274" s="180" t="str">
        <f>$A$22</f>
        <v>.</v>
      </c>
      <c r="B274" s="181"/>
      <c r="C274" s="181"/>
      <c r="D274" s="181"/>
      <c r="E274" s="181"/>
      <c r="F274" s="181"/>
      <c r="G274" s="181"/>
      <c r="H274" s="181"/>
      <c r="I274" s="181"/>
      <c r="J274" s="181"/>
      <c r="K274" s="181"/>
      <c r="L274" s="181"/>
      <c r="M274" s="181"/>
      <c r="N274" s="181"/>
      <c r="O274" s="181"/>
      <c r="P274" s="181"/>
      <c r="Q274" s="181"/>
      <c r="R274" s="181"/>
      <c r="S274" s="181"/>
      <c r="T274" s="181"/>
      <c r="U274" s="181"/>
      <c r="V274" s="181"/>
      <c r="W274" s="181"/>
      <c r="X274" s="181"/>
      <c r="Y274" s="181"/>
      <c r="Z274" s="181"/>
      <c r="AA274" s="181"/>
      <c r="AB274" s="181"/>
      <c r="AC274" s="181"/>
      <c r="AD274" s="181"/>
      <c r="AE274" s="181"/>
      <c r="AF274" s="181"/>
      <c r="AG274" s="299"/>
      <c r="AH274" s="19"/>
      <c r="AI274" s="19"/>
      <c r="AJ274" s="19"/>
      <c r="AM274" s="19"/>
      <c r="AN274" s="19"/>
      <c r="AO274" s="19"/>
      <c r="AP274" s="19"/>
      <c r="AQ274" s="19"/>
      <c r="AR274" s="19"/>
      <c r="AS274" s="19"/>
      <c r="AT274" s="19"/>
      <c r="AU274" s="19"/>
    </row>
    <row r="275" spans="1:47" s="16" customFormat="1" ht="12" hidden="1" customHeight="1" x14ac:dyDescent="0.2">
      <c r="A275" s="180" t="str">
        <f>$A$23</f>
        <v>Monatsübergang</v>
      </c>
      <c r="B275" s="181" t="str">
        <f>IF(WEEKDAY(B262)=1,TEXT(B262-1,"MMM"&amp;Labels!B13),"")</f>
        <v/>
      </c>
      <c r="C275" s="181"/>
      <c r="D275" s="181"/>
      <c r="E275" s="181"/>
      <c r="F275" s="181"/>
      <c r="G275" s="181"/>
      <c r="H275" s="181"/>
      <c r="I275" s="181"/>
      <c r="J275" s="181"/>
      <c r="K275" s="181"/>
      <c r="L275" s="181"/>
      <c r="M275" s="181"/>
      <c r="N275" s="181"/>
      <c r="O275" s="181"/>
      <c r="P275" s="181"/>
      <c r="Q275" s="181"/>
      <c r="R275" s="181"/>
      <c r="S275" s="181"/>
      <c r="T275" s="181"/>
      <c r="U275" s="181"/>
      <c r="V275" s="181"/>
      <c r="W275" s="181"/>
      <c r="X275" s="181"/>
      <c r="Y275" s="181"/>
      <c r="Z275" s="181"/>
      <c r="AA275" s="181"/>
      <c r="AB275" s="181"/>
      <c r="AC275" s="181"/>
      <c r="AD275" s="181"/>
      <c r="AE275" s="181"/>
      <c r="AF275" s="198" t="str">
        <f>IF(AND(WEEKDAY(AF262)&gt;1,WEEKDAY(AF262)&lt;7),TEXT(DATE($B$5,MONTH(AF262)+1,1),"MMM"&amp;Labels!B13),"")</f>
        <v/>
      </c>
      <c r="AG275" s="299"/>
      <c r="AH275" s="19"/>
      <c r="AI275" s="19"/>
      <c r="AJ275" s="19"/>
      <c r="AM275" s="19"/>
      <c r="AN275" s="19"/>
      <c r="AO275" s="19"/>
      <c r="AP275" s="19"/>
      <c r="AQ275" s="19"/>
      <c r="AR275" s="19"/>
      <c r="AS275" s="19"/>
      <c r="AT275" s="19"/>
      <c r="AU275" s="19"/>
    </row>
    <row r="276" spans="1:47" s="16" customFormat="1" ht="12" customHeight="1" x14ac:dyDescent="0.2">
      <c r="A276" s="177" t="str">
        <f>$A$24</f>
        <v>Wochentotal</v>
      </c>
      <c r="B276" s="296" t="str">
        <f>IF(WEEKDAY(B262)=7,SUMIF($B200:$AF200,B263,$B209:$AF209)+SUMIF($B263:$AF263,B263,$B272:$AF272)+SUMIF($B326:$AF326,B263,$B335:$AF335),B275)</f>
        <v/>
      </c>
      <c r="C276" s="297">
        <f t="shared" ref="C276:AE276" si="93">IF(WEEKDAY(C262)=7,SUMIF($B200:$AF200,C263,$B209:$AF209)+SUMIF($B263:$AF263,C263,$B272:$AF272)+SUMIF($B326:$AF326,C263,$B335:$AF335),"")</f>
        <v>0</v>
      </c>
      <c r="D276" s="297" t="str">
        <f t="shared" si="93"/>
        <v/>
      </c>
      <c r="E276" s="297" t="str">
        <f t="shared" si="93"/>
        <v/>
      </c>
      <c r="F276" s="297" t="str">
        <f t="shared" si="93"/>
        <v/>
      </c>
      <c r="G276" s="297" t="str">
        <f t="shared" si="93"/>
        <v/>
      </c>
      <c r="H276" s="297" t="str">
        <f t="shared" si="93"/>
        <v/>
      </c>
      <c r="I276" s="297" t="str">
        <f t="shared" si="93"/>
        <v/>
      </c>
      <c r="J276" s="297">
        <f t="shared" si="93"/>
        <v>0</v>
      </c>
      <c r="K276" s="297" t="str">
        <f t="shared" si="93"/>
        <v/>
      </c>
      <c r="L276" s="297" t="str">
        <f t="shared" si="93"/>
        <v/>
      </c>
      <c r="M276" s="297" t="str">
        <f t="shared" si="93"/>
        <v/>
      </c>
      <c r="N276" s="297" t="str">
        <f t="shared" si="93"/>
        <v/>
      </c>
      <c r="O276" s="297" t="str">
        <f t="shared" si="93"/>
        <v/>
      </c>
      <c r="P276" s="297" t="str">
        <f t="shared" si="93"/>
        <v/>
      </c>
      <c r="Q276" s="297">
        <f t="shared" si="93"/>
        <v>0</v>
      </c>
      <c r="R276" s="297" t="str">
        <f t="shared" si="93"/>
        <v/>
      </c>
      <c r="S276" s="297" t="str">
        <f t="shared" si="93"/>
        <v/>
      </c>
      <c r="T276" s="297" t="str">
        <f t="shared" si="93"/>
        <v/>
      </c>
      <c r="U276" s="297" t="str">
        <f t="shared" si="93"/>
        <v/>
      </c>
      <c r="V276" s="297" t="str">
        <f t="shared" si="93"/>
        <v/>
      </c>
      <c r="W276" s="297" t="str">
        <f t="shared" si="93"/>
        <v/>
      </c>
      <c r="X276" s="297">
        <f t="shared" si="93"/>
        <v>0</v>
      </c>
      <c r="Y276" s="297" t="str">
        <f t="shared" si="93"/>
        <v/>
      </c>
      <c r="Z276" s="297" t="str">
        <f t="shared" si="93"/>
        <v/>
      </c>
      <c r="AA276" s="297" t="str">
        <f t="shared" si="93"/>
        <v/>
      </c>
      <c r="AB276" s="297" t="str">
        <f t="shared" si="93"/>
        <v/>
      </c>
      <c r="AC276" s="297" t="str">
        <f t="shared" si="93"/>
        <v/>
      </c>
      <c r="AD276" s="297" t="str">
        <f t="shared" si="93"/>
        <v/>
      </c>
      <c r="AE276" s="297">
        <f t="shared" si="93"/>
        <v>0</v>
      </c>
      <c r="AF276" s="298" t="str">
        <f>IF(WEEKDAY(AF262)=7,SUMIF($B200:$AF200,AF263,$B209:$AF209)+SUMIF($B263:$AF263,AF263,$B272:$AF272)+SUMIF($B326:$AF326,AF263,$B335:$AF335),AF275)</f>
        <v/>
      </c>
      <c r="AG276" s="86"/>
      <c r="AH276" s="742"/>
      <c r="AI276" s="687"/>
      <c r="AJ276" s="2"/>
      <c r="AM276" s="51"/>
      <c r="AN276" s="51"/>
      <c r="AO276" s="51"/>
      <c r="AP276" s="51"/>
      <c r="AQ276" s="51"/>
      <c r="AR276" s="51"/>
      <c r="AS276" s="51"/>
      <c r="AT276" s="51"/>
      <c r="AU276" s="2"/>
    </row>
    <row r="277" spans="1:47" s="16" customFormat="1" ht="12" customHeight="1" x14ac:dyDescent="0.25">
      <c r="A277" s="182" t="str">
        <f>$A$25</f>
        <v>Zeitzuschlag 1)</v>
      </c>
      <c r="B277" s="302" t="str">
        <f>IF(B284="FALSCH","",B284)</f>
        <v/>
      </c>
      <c r="C277" s="303" t="str">
        <f t="shared" ref="C277:AF277" si="94">IF(C284="FALSCH","",C284)</f>
        <v/>
      </c>
      <c r="D277" s="303" t="str">
        <f t="shared" si="94"/>
        <v/>
      </c>
      <c r="E277" s="303" t="str">
        <f t="shared" si="94"/>
        <v/>
      </c>
      <c r="F277" s="303" t="str">
        <f t="shared" si="94"/>
        <v/>
      </c>
      <c r="G277" s="303" t="str">
        <f t="shared" si="94"/>
        <v/>
      </c>
      <c r="H277" s="303" t="str">
        <f t="shared" si="94"/>
        <v/>
      </c>
      <c r="I277" s="303" t="str">
        <f t="shared" si="94"/>
        <v/>
      </c>
      <c r="J277" s="303" t="str">
        <f t="shared" si="94"/>
        <v/>
      </c>
      <c r="K277" s="303" t="str">
        <f t="shared" si="94"/>
        <v/>
      </c>
      <c r="L277" s="303" t="str">
        <f t="shared" si="94"/>
        <v/>
      </c>
      <c r="M277" s="303" t="str">
        <f t="shared" si="94"/>
        <v/>
      </c>
      <c r="N277" s="303" t="str">
        <f t="shared" si="94"/>
        <v/>
      </c>
      <c r="O277" s="303" t="str">
        <f t="shared" si="94"/>
        <v/>
      </c>
      <c r="P277" s="303" t="str">
        <f t="shared" si="94"/>
        <v/>
      </c>
      <c r="Q277" s="303" t="str">
        <f t="shared" si="94"/>
        <v/>
      </c>
      <c r="R277" s="303" t="str">
        <f t="shared" si="94"/>
        <v/>
      </c>
      <c r="S277" s="303" t="str">
        <f t="shared" si="94"/>
        <v/>
      </c>
      <c r="T277" s="303" t="str">
        <f t="shared" si="94"/>
        <v/>
      </c>
      <c r="U277" s="303" t="str">
        <f t="shared" si="94"/>
        <v/>
      </c>
      <c r="V277" s="303" t="str">
        <f t="shared" si="94"/>
        <v/>
      </c>
      <c r="W277" s="303" t="str">
        <f t="shared" si="94"/>
        <v/>
      </c>
      <c r="X277" s="303" t="str">
        <f t="shared" si="94"/>
        <v/>
      </c>
      <c r="Y277" s="303" t="str">
        <f t="shared" si="94"/>
        <v/>
      </c>
      <c r="Z277" s="303" t="str">
        <f t="shared" si="94"/>
        <v/>
      </c>
      <c r="AA277" s="303" t="str">
        <f t="shared" si="94"/>
        <v/>
      </c>
      <c r="AB277" s="303" t="str">
        <f t="shared" si="94"/>
        <v/>
      </c>
      <c r="AC277" s="303" t="str">
        <f t="shared" si="94"/>
        <v/>
      </c>
      <c r="AD277" s="303" t="str">
        <f t="shared" si="94"/>
        <v/>
      </c>
      <c r="AE277" s="303" t="str">
        <f t="shared" si="94"/>
        <v/>
      </c>
      <c r="AF277" s="304" t="str">
        <f t="shared" si="94"/>
        <v/>
      </c>
      <c r="AG277" s="86">
        <f t="shared" ref="AG277:AG283" si="95">SUM(B277:AF277)</f>
        <v>0</v>
      </c>
      <c r="AH277" s="69"/>
      <c r="AI277" s="69"/>
      <c r="AJ277" s="12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12"/>
    </row>
    <row r="278" spans="1:47" s="16" customFormat="1" ht="12" customHeight="1" x14ac:dyDescent="0.2">
      <c r="A278" s="182" t="str">
        <f>$A$26</f>
        <v>Zeitzuschlag 2)</v>
      </c>
      <c r="B278" s="183" t="str">
        <f>IF((B267+B269)=0,"",SUM(B267,B269))</f>
        <v/>
      </c>
      <c r="C278" s="184" t="str">
        <f t="shared" ref="C278:AF278" si="96">IF((C267+C269)=0,"",SUM(C267,C269))</f>
        <v/>
      </c>
      <c r="D278" s="184" t="str">
        <f t="shared" si="96"/>
        <v/>
      </c>
      <c r="E278" s="184" t="str">
        <f t="shared" si="96"/>
        <v/>
      </c>
      <c r="F278" s="184" t="str">
        <f t="shared" si="96"/>
        <v/>
      </c>
      <c r="G278" s="184" t="str">
        <f t="shared" si="96"/>
        <v/>
      </c>
      <c r="H278" s="184" t="str">
        <f t="shared" si="96"/>
        <v/>
      </c>
      <c r="I278" s="184" t="str">
        <f t="shared" si="96"/>
        <v/>
      </c>
      <c r="J278" s="184" t="str">
        <f t="shared" si="96"/>
        <v/>
      </c>
      <c r="K278" s="184" t="str">
        <f t="shared" si="96"/>
        <v/>
      </c>
      <c r="L278" s="184" t="str">
        <f t="shared" si="96"/>
        <v/>
      </c>
      <c r="M278" s="184" t="str">
        <f t="shared" si="96"/>
        <v/>
      </c>
      <c r="N278" s="184" t="str">
        <f t="shared" si="96"/>
        <v/>
      </c>
      <c r="O278" s="184" t="str">
        <f t="shared" si="96"/>
        <v/>
      </c>
      <c r="P278" s="184" t="str">
        <f t="shared" si="96"/>
        <v/>
      </c>
      <c r="Q278" s="184" t="str">
        <f t="shared" si="96"/>
        <v/>
      </c>
      <c r="R278" s="184" t="str">
        <f t="shared" si="96"/>
        <v/>
      </c>
      <c r="S278" s="184" t="str">
        <f t="shared" si="96"/>
        <v/>
      </c>
      <c r="T278" s="184" t="str">
        <f t="shared" si="96"/>
        <v/>
      </c>
      <c r="U278" s="184" t="str">
        <f t="shared" si="96"/>
        <v/>
      </c>
      <c r="V278" s="184" t="str">
        <f t="shared" si="96"/>
        <v/>
      </c>
      <c r="W278" s="184" t="str">
        <f t="shared" si="96"/>
        <v/>
      </c>
      <c r="X278" s="184" t="str">
        <f t="shared" si="96"/>
        <v/>
      </c>
      <c r="Y278" s="184" t="str">
        <f t="shared" si="96"/>
        <v/>
      </c>
      <c r="Z278" s="184" t="str">
        <f t="shared" si="96"/>
        <v/>
      </c>
      <c r="AA278" s="184" t="str">
        <f t="shared" si="96"/>
        <v/>
      </c>
      <c r="AB278" s="184" t="str">
        <f t="shared" si="96"/>
        <v/>
      </c>
      <c r="AC278" s="184" t="str">
        <f t="shared" si="96"/>
        <v/>
      </c>
      <c r="AD278" s="184" t="str">
        <f t="shared" si="96"/>
        <v/>
      </c>
      <c r="AE278" s="184" t="str">
        <f t="shared" si="96"/>
        <v/>
      </c>
      <c r="AF278" s="184" t="str">
        <f t="shared" si="96"/>
        <v/>
      </c>
      <c r="AG278" s="86">
        <f t="shared" si="95"/>
        <v>0</v>
      </c>
      <c r="AH278" s="12" t="s">
        <v>403</v>
      </c>
      <c r="AI278" s="56"/>
      <c r="AJ278" s="2"/>
      <c r="AK278" s="2"/>
      <c r="AL278" s="2"/>
      <c r="AM278" s="2"/>
      <c r="AN278" s="2"/>
      <c r="AO278" s="2"/>
      <c r="AP278" s="46"/>
      <c r="AQ278" s="46"/>
      <c r="AR278" s="46"/>
      <c r="AS278" s="46"/>
      <c r="AT278" s="46"/>
      <c r="AU278" s="12"/>
    </row>
    <row r="279" spans="1:47" s="2" customFormat="1" ht="12" customHeight="1" x14ac:dyDescent="0.2">
      <c r="A279" s="182" t="str">
        <f>$A$27</f>
        <v>Zeitzuschlag 3)</v>
      </c>
      <c r="B279" s="183">
        <f>SUM(B280:B283)</f>
        <v>0</v>
      </c>
      <c r="C279" s="184">
        <f t="shared" ref="C279:AF279" si="97">SUM(C280:C283)</f>
        <v>0</v>
      </c>
      <c r="D279" s="184">
        <f t="shared" si="97"/>
        <v>0</v>
      </c>
      <c r="E279" s="184">
        <f t="shared" si="97"/>
        <v>0</v>
      </c>
      <c r="F279" s="184">
        <f t="shared" si="97"/>
        <v>0</v>
      </c>
      <c r="G279" s="184">
        <f t="shared" si="97"/>
        <v>0</v>
      </c>
      <c r="H279" s="184">
        <f t="shared" si="97"/>
        <v>0</v>
      </c>
      <c r="I279" s="184">
        <f t="shared" si="97"/>
        <v>0</v>
      </c>
      <c r="J279" s="184">
        <f t="shared" si="97"/>
        <v>0</v>
      </c>
      <c r="K279" s="184">
        <f t="shared" si="97"/>
        <v>0</v>
      </c>
      <c r="L279" s="184">
        <f t="shared" si="97"/>
        <v>0</v>
      </c>
      <c r="M279" s="184">
        <f t="shared" si="97"/>
        <v>0</v>
      </c>
      <c r="N279" s="184">
        <f t="shared" si="97"/>
        <v>0</v>
      </c>
      <c r="O279" s="184">
        <f t="shared" si="97"/>
        <v>0</v>
      </c>
      <c r="P279" s="184">
        <f t="shared" si="97"/>
        <v>0</v>
      </c>
      <c r="Q279" s="184">
        <f t="shared" si="97"/>
        <v>0</v>
      </c>
      <c r="R279" s="184">
        <f t="shared" si="97"/>
        <v>0</v>
      </c>
      <c r="S279" s="184">
        <f t="shared" si="97"/>
        <v>0</v>
      </c>
      <c r="T279" s="184">
        <f t="shared" si="97"/>
        <v>0</v>
      </c>
      <c r="U279" s="184">
        <f t="shared" si="97"/>
        <v>0</v>
      </c>
      <c r="V279" s="184">
        <f t="shared" si="97"/>
        <v>0</v>
      </c>
      <c r="W279" s="184">
        <f t="shared" si="97"/>
        <v>0</v>
      </c>
      <c r="X279" s="184">
        <f t="shared" si="97"/>
        <v>0</v>
      </c>
      <c r="Y279" s="184">
        <f t="shared" si="97"/>
        <v>0</v>
      </c>
      <c r="Z279" s="184">
        <f t="shared" si="97"/>
        <v>0</v>
      </c>
      <c r="AA279" s="184">
        <f t="shared" si="97"/>
        <v>0</v>
      </c>
      <c r="AB279" s="184">
        <f t="shared" si="97"/>
        <v>0</v>
      </c>
      <c r="AC279" s="184">
        <f t="shared" si="97"/>
        <v>0</v>
      </c>
      <c r="AD279" s="184">
        <f t="shared" si="97"/>
        <v>0</v>
      </c>
      <c r="AE279" s="184">
        <f t="shared" si="97"/>
        <v>0</v>
      </c>
      <c r="AF279" s="184">
        <f t="shared" si="97"/>
        <v>0</v>
      </c>
      <c r="AG279" s="86">
        <f>SUM(B279:AF279)</f>
        <v>0</v>
      </c>
      <c r="AH279" s="12" t="s">
        <v>404</v>
      </c>
      <c r="AI279" s="56"/>
      <c r="AP279" s="46"/>
      <c r="AQ279" s="46"/>
      <c r="AR279" s="46"/>
      <c r="AS279" s="46"/>
      <c r="AT279" s="46"/>
      <c r="AU279" s="12"/>
    </row>
    <row r="280" spans="1:47" s="2" customFormat="1" ht="12" hidden="1" customHeight="1" x14ac:dyDescent="0.2">
      <c r="A280" s="182" t="str">
        <f>$A$28</f>
        <v>Sonntag Tag</v>
      </c>
      <c r="B280" s="183" t="str">
        <f>IF(WEEKDAY(B262)=1,B268,"")</f>
        <v/>
      </c>
      <c r="C280" s="184" t="str">
        <f t="shared" ref="C280:AF280" si="98">IF(WEEKDAY(C262)=1,C268,"")</f>
        <v/>
      </c>
      <c r="D280" s="184">
        <f t="shared" si="98"/>
        <v>0</v>
      </c>
      <c r="E280" s="184" t="str">
        <f t="shared" si="98"/>
        <v/>
      </c>
      <c r="F280" s="184" t="str">
        <f t="shared" si="98"/>
        <v/>
      </c>
      <c r="G280" s="184" t="str">
        <f t="shared" si="98"/>
        <v/>
      </c>
      <c r="H280" s="184" t="str">
        <f t="shared" si="98"/>
        <v/>
      </c>
      <c r="I280" s="184" t="str">
        <f t="shared" si="98"/>
        <v/>
      </c>
      <c r="J280" s="184" t="str">
        <f t="shared" si="98"/>
        <v/>
      </c>
      <c r="K280" s="184">
        <f t="shared" si="98"/>
        <v>0</v>
      </c>
      <c r="L280" s="184" t="str">
        <f t="shared" si="98"/>
        <v/>
      </c>
      <c r="M280" s="184" t="str">
        <f t="shared" si="98"/>
        <v/>
      </c>
      <c r="N280" s="184" t="str">
        <f t="shared" si="98"/>
        <v/>
      </c>
      <c r="O280" s="184" t="str">
        <f t="shared" si="98"/>
        <v/>
      </c>
      <c r="P280" s="184" t="str">
        <f t="shared" si="98"/>
        <v/>
      </c>
      <c r="Q280" s="184" t="str">
        <f t="shared" si="98"/>
        <v/>
      </c>
      <c r="R280" s="184">
        <f t="shared" si="98"/>
        <v>0</v>
      </c>
      <c r="S280" s="184" t="str">
        <f t="shared" si="98"/>
        <v/>
      </c>
      <c r="T280" s="184" t="str">
        <f t="shared" si="98"/>
        <v/>
      </c>
      <c r="U280" s="184" t="str">
        <f t="shared" si="98"/>
        <v/>
      </c>
      <c r="V280" s="184" t="str">
        <f t="shared" si="98"/>
        <v/>
      </c>
      <c r="W280" s="184" t="str">
        <f t="shared" si="98"/>
        <v/>
      </c>
      <c r="X280" s="184" t="str">
        <f t="shared" si="98"/>
        <v/>
      </c>
      <c r="Y280" s="184">
        <f t="shared" si="98"/>
        <v>0</v>
      </c>
      <c r="Z280" s="184" t="str">
        <f t="shared" si="98"/>
        <v/>
      </c>
      <c r="AA280" s="184" t="str">
        <f t="shared" si="98"/>
        <v/>
      </c>
      <c r="AB280" s="184" t="str">
        <f t="shared" si="98"/>
        <v/>
      </c>
      <c r="AC280" s="184" t="str">
        <f t="shared" si="98"/>
        <v/>
      </c>
      <c r="AD280" s="184" t="str">
        <f t="shared" si="98"/>
        <v/>
      </c>
      <c r="AE280" s="184" t="str">
        <f t="shared" si="98"/>
        <v/>
      </c>
      <c r="AF280" s="184">
        <f t="shared" si="98"/>
        <v>0</v>
      </c>
      <c r="AG280" s="86">
        <f t="shared" si="95"/>
        <v>0</v>
      </c>
      <c r="AH280" s="12" t="s">
        <v>405</v>
      </c>
      <c r="AP280" s="46"/>
      <c r="AQ280" s="46"/>
      <c r="AR280" s="46"/>
      <c r="AS280" s="46"/>
      <c r="AT280" s="46"/>
      <c r="AU280" s="12"/>
    </row>
    <row r="281" spans="1:47" s="2" customFormat="1" ht="12" hidden="1" customHeight="1" x14ac:dyDescent="0.2">
      <c r="A281" s="182" t="str">
        <f>$A$29</f>
        <v>Sonntag Nacht</v>
      </c>
      <c r="B281" s="183" t="str">
        <f>IF(WEEKDAY(B262)=1,SUM(B267+B269),"")</f>
        <v/>
      </c>
      <c r="C281" s="184" t="str">
        <f t="shared" ref="C281:AF281" si="99">IF(WEEKDAY(C262)=1,SUM(C267+C269),"")</f>
        <v/>
      </c>
      <c r="D281" s="184">
        <f t="shared" si="99"/>
        <v>0</v>
      </c>
      <c r="E281" s="184" t="str">
        <f t="shared" si="99"/>
        <v/>
      </c>
      <c r="F281" s="184" t="str">
        <f t="shared" si="99"/>
        <v/>
      </c>
      <c r="G281" s="184" t="str">
        <f t="shared" si="99"/>
        <v/>
      </c>
      <c r="H281" s="184" t="str">
        <f t="shared" si="99"/>
        <v/>
      </c>
      <c r="I281" s="184" t="str">
        <f t="shared" si="99"/>
        <v/>
      </c>
      <c r="J281" s="184" t="str">
        <f t="shared" si="99"/>
        <v/>
      </c>
      <c r="K281" s="184">
        <f t="shared" si="99"/>
        <v>0</v>
      </c>
      <c r="L281" s="184" t="str">
        <f t="shared" si="99"/>
        <v/>
      </c>
      <c r="M281" s="184" t="str">
        <f t="shared" si="99"/>
        <v/>
      </c>
      <c r="N281" s="184" t="str">
        <f t="shared" si="99"/>
        <v/>
      </c>
      <c r="O281" s="184" t="str">
        <f t="shared" si="99"/>
        <v/>
      </c>
      <c r="P281" s="184" t="str">
        <f t="shared" si="99"/>
        <v/>
      </c>
      <c r="Q281" s="184" t="str">
        <f t="shared" si="99"/>
        <v/>
      </c>
      <c r="R281" s="184">
        <f t="shared" si="99"/>
        <v>0</v>
      </c>
      <c r="S281" s="184" t="str">
        <f t="shared" si="99"/>
        <v/>
      </c>
      <c r="T281" s="184" t="str">
        <f t="shared" si="99"/>
        <v/>
      </c>
      <c r="U281" s="184" t="str">
        <f t="shared" si="99"/>
        <v/>
      </c>
      <c r="V281" s="184" t="str">
        <f t="shared" si="99"/>
        <v/>
      </c>
      <c r="W281" s="184" t="str">
        <f t="shared" si="99"/>
        <v/>
      </c>
      <c r="X281" s="184" t="str">
        <f t="shared" si="99"/>
        <v/>
      </c>
      <c r="Y281" s="184">
        <f t="shared" si="99"/>
        <v>0</v>
      </c>
      <c r="Z281" s="184" t="str">
        <f t="shared" si="99"/>
        <v/>
      </c>
      <c r="AA281" s="184" t="str">
        <f t="shared" si="99"/>
        <v/>
      </c>
      <c r="AB281" s="184" t="str">
        <f t="shared" si="99"/>
        <v/>
      </c>
      <c r="AC281" s="184" t="str">
        <f t="shared" si="99"/>
        <v/>
      </c>
      <c r="AD281" s="184" t="str">
        <f t="shared" si="99"/>
        <v/>
      </c>
      <c r="AE281" s="184" t="str">
        <f t="shared" si="99"/>
        <v/>
      </c>
      <c r="AF281" s="184">
        <f t="shared" si="99"/>
        <v>0</v>
      </c>
      <c r="AG281" s="86">
        <f t="shared" si="95"/>
        <v>0</v>
      </c>
      <c r="AH281" s="12" t="s">
        <v>406</v>
      </c>
      <c r="AP281" s="46"/>
      <c r="AQ281" s="46"/>
      <c r="AR281" s="46"/>
      <c r="AS281" s="46"/>
      <c r="AT281" s="46"/>
      <c r="AU281" s="12"/>
    </row>
    <row r="282" spans="1:47" s="2" customFormat="1" ht="12" hidden="1" customHeight="1" x14ac:dyDescent="0.2">
      <c r="A282" s="182" t="str">
        <f>$A$30</f>
        <v>ft-Tazuschlag</v>
      </c>
      <c r="B282" s="183" t="str">
        <f>IF(B270=Labels!$B$118,B268,"")</f>
        <v/>
      </c>
      <c r="C282" s="184" t="str">
        <f>IF(C270=Labels!$B$118,C268,"")</f>
        <v/>
      </c>
      <c r="D282" s="184" t="str">
        <f>IF(D270=Labels!$B$118,D268,"")</f>
        <v/>
      </c>
      <c r="E282" s="184" t="str">
        <f>IF(E270=Labels!$B$118,E268,"")</f>
        <v/>
      </c>
      <c r="F282" s="184" t="str">
        <f>IF(F270=Labels!$B$118,F268,"")</f>
        <v/>
      </c>
      <c r="G282" s="184" t="str">
        <f>IF(G270=Labels!$B$118,G268,"")</f>
        <v/>
      </c>
      <c r="H282" s="184" t="str">
        <f>IF(H270=Labels!$B$118,H268,"")</f>
        <v/>
      </c>
      <c r="I282" s="184" t="str">
        <f>IF(I270=Labels!$B$118,I268,"")</f>
        <v/>
      </c>
      <c r="J282" s="184" t="str">
        <f>IF(J270=Labels!$B$118,J268,"")</f>
        <v/>
      </c>
      <c r="K282" s="184" t="str">
        <f>IF(K270=Labels!$B$118,K268,"")</f>
        <v/>
      </c>
      <c r="L282" s="184" t="str">
        <f>IF(L270=Labels!$B$118,L268,"")</f>
        <v/>
      </c>
      <c r="M282" s="184" t="str">
        <f>IF(M270=Labels!$B$118,M268,"")</f>
        <v/>
      </c>
      <c r="N282" s="184" t="str">
        <f>IF(N270=Labels!$B$118,N268,"")</f>
        <v/>
      </c>
      <c r="O282" s="184" t="str">
        <f>IF(O270=Labels!$B$118,O268,"")</f>
        <v/>
      </c>
      <c r="P282" s="184" t="str">
        <f>IF(P270=Labels!$B$118,P268,"")</f>
        <v/>
      </c>
      <c r="Q282" s="184" t="str">
        <f>IF(Q270=Labels!$B$118,Q268,"")</f>
        <v/>
      </c>
      <c r="R282" s="184" t="str">
        <f>IF(R270=Labels!$B$118,R268,"")</f>
        <v/>
      </c>
      <c r="S282" s="184" t="str">
        <f>IF(S270=Labels!$B$118,S268,"")</f>
        <v/>
      </c>
      <c r="T282" s="184" t="str">
        <f>IF(T270=Labels!$B$118,T268,"")</f>
        <v/>
      </c>
      <c r="U282" s="184" t="str">
        <f>IF(U270=Labels!$B$118,U268,"")</f>
        <v/>
      </c>
      <c r="V282" s="184" t="str">
        <f>IF(V270=Labels!$B$118,V268,"")</f>
        <v/>
      </c>
      <c r="W282" s="184" t="str">
        <f>IF(W270=Labels!$B$118,W268,"")</f>
        <v/>
      </c>
      <c r="X282" s="184" t="str">
        <f>IF(X270=Labels!$B$118,X268,"")</f>
        <v/>
      </c>
      <c r="Y282" s="184" t="str">
        <f>IF(Y270=Labels!$B$118,Y268,"")</f>
        <v/>
      </c>
      <c r="Z282" s="184" t="str">
        <f>IF(Z270=Labels!$B$118,Z268,"")</f>
        <v/>
      </c>
      <c r="AA282" s="184" t="str">
        <f>IF(AA270=Labels!$B$118,AA268,"")</f>
        <v/>
      </c>
      <c r="AB282" s="184" t="str">
        <f>IF(AB270=Labels!$B$118,AB268,"")</f>
        <v/>
      </c>
      <c r="AC282" s="184" t="str">
        <f>IF(AC270=Labels!$B$118,AC268,"")</f>
        <v/>
      </c>
      <c r="AD282" s="184" t="str">
        <f>IF(AD270=Labels!$B$118,AD268,"")</f>
        <v/>
      </c>
      <c r="AE282" s="184" t="str">
        <f>IF(AE270=Labels!$B$118,AE268,"")</f>
        <v/>
      </c>
      <c r="AF282" s="184" t="str">
        <f>IF(AF270=Labels!$B$118,AF268,"")</f>
        <v/>
      </c>
      <c r="AG282" s="86">
        <f t="shared" si="95"/>
        <v>0</v>
      </c>
      <c r="AH282" s="12" t="s">
        <v>407</v>
      </c>
      <c r="AP282" s="46"/>
      <c r="AQ282" s="46"/>
      <c r="AR282" s="46"/>
      <c r="AS282" s="46"/>
      <c r="AT282" s="46"/>
      <c r="AU282" s="12"/>
    </row>
    <row r="283" spans="1:47" s="2" customFormat="1" ht="12" hidden="1" customHeight="1" x14ac:dyDescent="0.2">
      <c r="A283" s="182" t="str">
        <f>$A$31</f>
        <v>ft-Nazuschlag</v>
      </c>
      <c r="B283" s="183" t="str">
        <f>IF(B270=Labels!$B$118,SUM(B267,B269),"")</f>
        <v/>
      </c>
      <c r="C283" s="184" t="str">
        <f>IF(C270=Labels!$B$118,SUM(C267,C269),"")</f>
        <v/>
      </c>
      <c r="D283" s="184" t="str">
        <f>IF(D270=Labels!$B$118,SUM(D267,D269),"")</f>
        <v/>
      </c>
      <c r="E283" s="184" t="str">
        <f>IF(E270=Labels!$B$118,SUM(E267,E269),"")</f>
        <v/>
      </c>
      <c r="F283" s="184" t="str">
        <f>IF(F270=Labels!$B$118,SUM(F267,F269),"")</f>
        <v/>
      </c>
      <c r="G283" s="184" t="str">
        <f>IF(G270=Labels!$B$118,SUM(G267,G269),"")</f>
        <v/>
      </c>
      <c r="H283" s="184" t="str">
        <f>IF(H270=Labels!$B$118,SUM(H267,H269),"")</f>
        <v/>
      </c>
      <c r="I283" s="184" t="str">
        <f>IF(I270=Labels!$B$118,SUM(I267,I269),"")</f>
        <v/>
      </c>
      <c r="J283" s="184" t="str">
        <f>IF(J270=Labels!$B$118,SUM(J267,J269),"")</f>
        <v/>
      </c>
      <c r="K283" s="184" t="str">
        <f>IF(K270=Labels!$B$118,SUM(K267,K269),"")</f>
        <v/>
      </c>
      <c r="L283" s="184" t="str">
        <f>IF(L270=Labels!$B$118,SUM(L267,L269),"")</f>
        <v/>
      </c>
      <c r="M283" s="184" t="str">
        <f>IF(M270=Labels!$B$118,SUM(M267,M269),"")</f>
        <v/>
      </c>
      <c r="N283" s="184" t="str">
        <f>IF(N270=Labels!$B$118,SUM(N267,N269),"")</f>
        <v/>
      </c>
      <c r="O283" s="184" t="str">
        <f>IF(O270=Labels!$B$118,SUM(O267,O269),"")</f>
        <v/>
      </c>
      <c r="P283" s="184" t="str">
        <f>IF(P270=Labels!$B$118,SUM(P267,P269),"")</f>
        <v/>
      </c>
      <c r="Q283" s="184" t="str">
        <f>IF(Q270=Labels!$B$118,SUM(Q267,Q269),"")</f>
        <v/>
      </c>
      <c r="R283" s="184" t="str">
        <f>IF(R270=Labels!$B$118,SUM(R267,R269),"")</f>
        <v/>
      </c>
      <c r="S283" s="184" t="str">
        <f>IF(S270=Labels!$B$118,SUM(S267,S269),"")</f>
        <v/>
      </c>
      <c r="T283" s="184" t="str">
        <f>IF(T270=Labels!$B$118,SUM(T267,T269),"")</f>
        <v/>
      </c>
      <c r="U283" s="184" t="str">
        <f>IF(U270=Labels!$B$118,SUM(U267,U269),"")</f>
        <v/>
      </c>
      <c r="V283" s="184" t="str">
        <f>IF(V270=Labels!$B$118,SUM(V267,V269),"")</f>
        <v/>
      </c>
      <c r="W283" s="184" t="str">
        <f>IF(W270=Labels!$B$118,SUM(W267,W269),"")</f>
        <v/>
      </c>
      <c r="X283" s="184" t="str">
        <f>IF(X270=Labels!$B$118,SUM(X267,X269),"")</f>
        <v/>
      </c>
      <c r="Y283" s="184" t="str">
        <f>IF(Y270=Labels!$B$118,SUM(Y267,Y269),"")</f>
        <v/>
      </c>
      <c r="Z283" s="184" t="str">
        <f>IF(Z270=Labels!$B$118,SUM(Z267,Z269),"")</f>
        <v/>
      </c>
      <c r="AA283" s="184" t="str">
        <f>IF(AA270=Labels!$B$118,SUM(AA267,AA269),"")</f>
        <v/>
      </c>
      <c r="AB283" s="184" t="str">
        <f>IF(AB270=Labels!$B$118,SUM(AB267,AB269),"")</f>
        <v/>
      </c>
      <c r="AC283" s="184" t="str">
        <f>IF(AC270=Labels!$B$118,SUM(AC267,AC269),"")</f>
        <v/>
      </c>
      <c r="AD283" s="184" t="str">
        <f>IF(AD270=Labels!$B$118,SUM(AD267,AD269),"")</f>
        <v/>
      </c>
      <c r="AE283" s="184" t="str">
        <f>IF(AE270=Labels!$B$118,SUM(AE267,AE269),"")</f>
        <v/>
      </c>
      <c r="AF283" s="184" t="str">
        <f>IF(AF270=Labels!$B$118,SUM(AF267,AF269),"")</f>
        <v/>
      </c>
      <c r="AG283" s="86">
        <f t="shared" si="95"/>
        <v>0</v>
      </c>
      <c r="AH283" s="12" t="s">
        <v>408</v>
      </c>
      <c r="AI283" s="39"/>
      <c r="AJ283" s="39"/>
      <c r="AM283" s="39"/>
      <c r="AN283" s="39"/>
      <c r="AO283" s="39"/>
      <c r="AP283" s="39"/>
      <c r="AQ283" s="39"/>
      <c r="AR283" s="39"/>
      <c r="AS283" s="46"/>
      <c r="AT283" s="46"/>
      <c r="AU283" s="12"/>
    </row>
    <row r="284" spans="1:47" s="2" customFormat="1" ht="12" hidden="1" customHeight="1" x14ac:dyDescent="0.2">
      <c r="A284" s="182" t="str">
        <f>$A$32</f>
        <v>Zuschlag  blind (Wochentotal)</v>
      </c>
      <c r="B284" s="302" t="str">
        <f>IF(OR(ISTEXT(B276),B276="",B276&lt;$B$7),"",ROUND(((B276-$B$7)*25%)/25,4)*25)</f>
        <v/>
      </c>
      <c r="C284" s="303" t="str">
        <f t="shared" ref="C284:AF284" si="100">IF(OR(ISTEXT(C276),C276="",C276&lt;$B$7),"",ROUND(((C276-$B$7)*25%)/25,4)*25)</f>
        <v/>
      </c>
      <c r="D284" s="303" t="str">
        <f t="shared" si="100"/>
        <v/>
      </c>
      <c r="E284" s="303" t="str">
        <f t="shared" si="100"/>
        <v/>
      </c>
      <c r="F284" s="303" t="str">
        <f t="shared" si="100"/>
        <v/>
      </c>
      <c r="G284" s="303" t="str">
        <f t="shared" si="100"/>
        <v/>
      </c>
      <c r="H284" s="303" t="str">
        <f t="shared" si="100"/>
        <v/>
      </c>
      <c r="I284" s="303" t="str">
        <f t="shared" si="100"/>
        <v/>
      </c>
      <c r="J284" s="303" t="str">
        <f t="shared" si="100"/>
        <v/>
      </c>
      <c r="K284" s="303" t="str">
        <f t="shared" si="100"/>
        <v/>
      </c>
      <c r="L284" s="303" t="str">
        <f t="shared" si="100"/>
        <v/>
      </c>
      <c r="M284" s="303" t="str">
        <f t="shared" si="100"/>
        <v/>
      </c>
      <c r="N284" s="303" t="str">
        <f t="shared" si="100"/>
        <v/>
      </c>
      <c r="O284" s="303" t="str">
        <f t="shared" si="100"/>
        <v/>
      </c>
      <c r="P284" s="303" t="str">
        <f t="shared" si="100"/>
        <v/>
      </c>
      <c r="Q284" s="303" t="str">
        <f t="shared" si="100"/>
        <v/>
      </c>
      <c r="R284" s="303" t="str">
        <f t="shared" si="100"/>
        <v/>
      </c>
      <c r="S284" s="303" t="str">
        <f t="shared" si="100"/>
        <v/>
      </c>
      <c r="T284" s="303" t="str">
        <f t="shared" si="100"/>
        <v/>
      </c>
      <c r="U284" s="303" t="str">
        <f t="shared" si="100"/>
        <v/>
      </c>
      <c r="V284" s="303" t="str">
        <f t="shared" si="100"/>
        <v/>
      </c>
      <c r="W284" s="303" t="str">
        <f t="shared" si="100"/>
        <v/>
      </c>
      <c r="X284" s="303" t="str">
        <f t="shared" si="100"/>
        <v/>
      </c>
      <c r="Y284" s="303" t="str">
        <f t="shared" si="100"/>
        <v/>
      </c>
      <c r="Z284" s="303" t="str">
        <f t="shared" si="100"/>
        <v/>
      </c>
      <c r="AA284" s="303" t="str">
        <f t="shared" si="100"/>
        <v/>
      </c>
      <c r="AB284" s="303" t="str">
        <f t="shared" si="100"/>
        <v/>
      </c>
      <c r="AC284" s="303" t="str">
        <f t="shared" si="100"/>
        <v/>
      </c>
      <c r="AD284" s="303" t="str">
        <f t="shared" si="100"/>
        <v/>
      </c>
      <c r="AE284" s="303" t="str">
        <f t="shared" si="100"/>
        <v/>
      </c>
      <c r="AF284" s="304" t="str">
        <f t="shared" si="100"/>
        <v/>
      </c>
      <c r="AG284" s="86">
        <f>AG268</f>
        <v>0</v>
      </c>
      <c r="AH284" s="12" t="s">
        <v>409</v>
      </c>
      <c r="AI284" s="48"/>
      <c r="AJ284" s="48"/>
      <c r="AM284" s="48"/>
      <c r="AN284" s="48"/>
      <c r="AO284" s="39"/>
      <c r="AP284" s="39"/>
      <c r="AQ284" s="39"/>
      <c r="AR284" s="39"/>
      <c r="AS284" s="46"/>
      <c r="AT284" s="46"/>
      <c r="AU284" s="12"/>
    </row>
    <row r="285" spans="1:47" ht="12" customHeight="1" x14ac:dyDescent="0.25">
      <c r="A285" s="186"/>
      <c r="B285" s="187" t="str">
        <f>$B$33</f>
        <v>1)   25% Zeitzuschlag für Überschreitung Wochentotal</v>
      </c>
      <c r="C285" s="187"/>
      <c r="D285" s="187"/>
      <c r="E285" s="187"/>
      <c r="F285" s="187"/>
      <c r="G285" s="187"/>
      <c r="H285" s="187"/>
      <c r="I285" s="187"/>
      <c r="J285" s="187"/>
      <c r="K285" s="58"/>
      <c r="L285" s="188" t="str">
        <f>$L$33</f>
        <v>2) 100% Zeitzuschlag für Nachtarbeit</v>
      </c>
      <c r="M285" s="187"/>
      <c r="N285" s="187"/>
      <c r="O285" s="187"/>
      <c r="P285" s="187"/>
      <c r="Q285" s="58"/>
      <c r="R285" s="187"/>
      <c r="S285" s="58"/>
      <c r="T285" s="187" t="str">
        <f>$T$33</f>
        <v>Eingabe der ausbezahlten Stunden Vorjahressaldo</v>
      </c>
      <c r="U285" s="58"/>
      <c r="V285" s="58"/>
      <c r="W285" s="189"/>
      <c r="X285" s="189"/>
      <c r="Y285" s="189"/>
      <c r="Z285" s="189"/>
      <c r="AA285" s="189"/>
      <c r="AB285" s="189"/>
      <c r="AC285" s="189"/>
      <c r="AD285" s="189"/>
      <c r="AE285" s="489"/>
      <c r="AF285" s="490"/>
      <c r="AG285" s="86">
        <f>SUM(AG267+AG269)</f>
        <v>0</v>
      </c>
      <c r="AH285" s="12" t="s">
        <v>410</v>
      </c>
      <c r="AO285" s="48"/>
      <c r="AP285" s="48"/>
      <c r="AQ285" s="48"/>
      <c r="AR285" s="48"/>
      <c r="AS285" s="46"/>
      <c r="AT285" s="46"/>
    </row>
    <row r="286" spans="1:47" ht="12" customHeight="1" x14ac:dyDescent="0.25">
      <c r="A286" s="190"/>
      <c r="B286" s="202" t="str">
        <f>$B$34</f>
        <v>3) 100% Zeitzuschlag für Sonn- und Feiertagsarbeit</v>
      </c>
      <c r="C286" s="202"/>
      <c r="D286" s="202"/>
      <c r="E286" s="202"/>
      <c r="F286" s="202"/>
      <c r="G286" s="202"/>
      <c r="H286" s="202"/>
      <c r="I286" s="202"/>
      <c r="J286" s="202"/>
      <c r="K286" s="202"/>
      <c r="L286" s="202"/>
      <c r="M286" s="202"/>
      <c r="N286" s="202"/>
      <c r="O286" s="58"/>
      <c r="P286" s="58"/>
      <c r="Q286" s="202"/>
      <c r="R286" s="202"/>
      <c r="S286" s="203"/>
      <c r="T286" s="202" t="str">
        <f>$T$34</f>
        <v>Eingabe der ausbezahlten Stunden laufendes Jahr (Überstunden)</v>
      </c>
      <c r="U286" s="58"/>
      <c r="V286" s="58"/>
      <c r="W286" s="202"/>
      <c r="X286" s="202"/>
      <c r="Y286" s="202"/>
      <c r="Z286" s="202"/>
      <c r="AA286" s="145"/>
      <c r="AB286" s="145"/>
      <c r="AC286" s="145"/>
      <c r="AD286" s="145"/>
      <c r="AE286" s="491"/>
      <c r="AF286" s="492"/>
      <c r="AG286" s="86">
        <f>SUM(AG267:AG269)</f>
        <v>0</v>
      </c>
      <c r="AH286" s="12" t="s">
        <v>411</v>
      </c>
      <c r="AI286" s="48"/>
      <c r="AJ286" s="48"/>
      <c r="AM286" s="48"/>
      <c r="AN286" s="48"/>
      <c r="AO286" s="48"/>
      <c r="AP286" s="48"/>
      <c r="AQ286" s="48"/>
      <c r="AR286" s="48"/>
      <c r="AS286" s="46"/>
      <c r="AT286" s="46"/>
    </row>
    <row r="287" spans="1:47" ht="12" customHeight="1" x14ac:dyDescent="0.25">
      <c r="A287" s="192" t="str">
        <f>$A$35</f>
        <v>Bemerkungen</v>
      </c>
      <c r="B287" s="493"/>
      <c r="C287" s="494"/>
      <c r="D287" s="494"/>
      <c r="E287" s="494"/>
      <c r="F287" s="494"/>
      <c r="G287" s="494"/>
      <c r="H287" s="494"/>
      <c r="I287" s="494"/>
      <c r="J287" s="494"/>
      <c r="K287" s="494"/>
      <c r="L287" s="494"/>
      <c r="M287" s="494"/>
      <c r="N287" s="494"/>
      <c r="O287" s="494"/>
      <c r="P287" s="494"/>
      <c r="Q287" s="494"/>
      <c r="R287" s="494"/>
      <c r="S287" s="494"/>
      <c r="T287" s="494"/>
      <c r="U287" s="494"/>
      <c r="V287" s="494"/>
      <c r="W287" s="494"/>
      <c r="X287" s="494"/>
      <c r="Y287" s="494"/>
      <c r="Z287" s="494"/>
      <c r="AA287" s="494"/>
      <c r="AB287" s="494"/>
      <c r="AC287" s="494"/>
      <c r="AD287" s="494"/>
      <c r="AE287" s="494"/>
      <c r="AF287" s="495"/>
      <c r="AG287" s="86">
        <f>SUM(AG265+AG271)</f>
        <v>0</v>
      </c>
      <c r="AH287" s="12" t="s">
        <v>412</v>
      </c>
      <c r="AI287" s="39"/>
      <c r="AJ287" s="39"/>
      <c r="AM287" s="39"/>
      <c r="AN287" s="39"/>
      <c r="AO287" s="39"/>
      <c r="AP287" s="39"/>
      <c r="AQ287" s="39"/>
      <c r="AR287" s="39"/>
      <c r="AS287" s="46"/>
      <c r="AT287" s="46"/>
    </row>
    <row r="288" spans="1:47" ht="12" customHeight="1" x14ac:dyDescent="0.25">
      <c r="A288" s="193"/>
      <c r="B288" s="496"/>
      <c r="C288" s="497"/>
      <c r="D288" s="497"/>
      <c r="E288" s="497"/>
      <c r="F288" s="497"/>
      <c r="G288" s="497"/>
      <c r="H288" s="497"/>
      <c r="I288" s="497"/>
      <c r="J288" s="497"/>
      <c r="K288" s="497"/>
      <c r="L288" s="497"/>
      <c r="M288" s="497"/>
      <c r="N288" s="497"/>
      <c r="O288" s="497"/>
      <c r="P288" s="497"/>
      <c r="Q288" s="497"/>
      <c r="R288" s="497"/>
      <c r="S288" s="497"/>
      <c r="T288" s="497"/>
      <c r="U288" s="497"/>
      <c r="V288" s="497"/>
      <c r="W288" s="497"/>
      <c r="X288" s="497"/>
      <c r="Y288" s="497"/>
      <c r="Z288" s="497"/>
      <c r="AA288" s="497"/>
      <c r="AB288" s="497"/>
      <c r="AC288" s="497"/>
      <c r="AD288" s="497"/>
      <c r="AE288" s="497"/>
      <c r="AF288" s="498"/>
      <c r="AG288" s="86">
        <f>SUM(AG265:AG279)</f>
        <v>0</v>
      </c>
      <c r="AH288" s="12" t="s">
        <v>413</v>
      </c>
      <c r="AI288" s="39"/>
      <c r="AJ288" s="39"/>
      <c r="AM288" s="39"/>
      <c r="AN288" s="39"/>
      <c r="AO288" s="39"/>
      <c r="AP288" s="39"/>
      <c r="AQ288" s="39"/>
      <c r="AR288" s="39"/>
      <c r="AS288" s="46"/>
      <c r="AT288" s="46"/>
    </row>
    <row r="289" spans="1:46" ht="12" customHeight="1" x14ac:dyDescent="0.25">
      <c r="A289" s="193"/>
      <c r="B289" s="541"/>
      <c r="C289" s="542"/>
      <c r="D289" s="542"/>
      <c r="E289" s="542"/>
      <c r="F289" s="542"/>
      <c r="G289" s="542"/>
      <c r="H289" s="542"/>
      <c r="I289" s="542"/>
      <c r="J289" s="542"/>
      <c r="K289" s="542"/>
      <c r="L289" s="542"/>
      <c r="M289" s="542"/>
      <c r="N289" s="542"/>
      <c r="O289" s="542"/>
      <c r="P289" s="542"/>
      <c r="Q289" s="542"/>
      <c r="R289" s="542"/>
      <c r="S289" s="542"/>
      <c r="T289" s="542"/>
      <c r="U289" s="542"/>
      <c r="V289" s="542"/>
      <c r="W289" s="542"/>
      <c r="X289" s="542"/>
      <c r="Y289" s="542"/>
      <c r="Z289" s="542"/>
      <c r="AA289" s="542"/>
      <c r="AB289" s="542"/>
      <c r="AC289" s="542"/>
      <c r="AD289" s="542"/>
      <c r="AE289" s="542"/>
      <c r="AF289" s="543"/>
      <c r="AG289" s="86">
        <f>AG264</f>
        <v>168</v>
      </c>
      <c r="AH289" s="62"/>
      <c r="AI289" s="39"/>
      <c r="AJ289" s="39"/>
      <c r="AM289" s="39"/>
      <c r="AN289" s="39"/>
      <c r="AO289" s="39"/>
      <c r="AP289" s="39"/>
      <c r="AQ289" s="39"/>
      <c r="AR289" s="39"/>
      <c r="AS289" s="46"/>
      <c r="AT289" s="46"/>
    </row>
    <row r="290" spans="1:46" ht="12" customHeight="1" x14ac:dyDescent="0.2">
      <c r="A290" s="232"/>
      <c r="B290" s="138"/>
      <c r="C290" s="138"/>
      <c r="D290" s="138"/>
      <c r="E290" s="138"/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138"/>
      <c r="U290" s="138"/>
      <c r="V290" s="138"/>
      <c r="W290" s="138"/>
      <c r="X290" s="138"/>
      <c r="Y290" s="138"/>
      <c r="Z290" s="138"/>
      <c r="AA290" s="138"/>
      <c r="AB290" s="138"/>
      <c r="AC290" s="138"/>
      <c r="AD290" s="138"/>
      <c r="AE290" s="138"/>
      <c r="AF290" s="229"/>
      <c r="AG290" s="160">
        <f>SUM(AG288-AG264)</f>
        <v>-168</v>
      </c>
      <c r="AH290" s="62"/>
      <c r="AI290" s="39"/>
      <c r="AJ290" s="39"/>
      <c r="AM290" s="39"/>
      <c r="AN290" s="39"/>
      <c r="AO290" s="39"/>
      <c r="AP290" s="39"/>
      <c r="AQ290" s="39"/>
      <c r="AR290" s="39"/>
      <c r="AS290" s="46"/>
      <c r="AT290" s="46"/>
    </row>
    <row r="291" spans="1:46" ht="15" customHeight="1" x14ac:dyDescent="0.2">
      <c r="A291" s="709" t="str">
        <f>$A$39</f>
        <v>Zusammenstellung</v>
      </c>
      <c r="B291" s="545"/>
      <c r="C291" s="545"/>
      <c r="D291" s="545"/>
      <c r="E291" s="545"/>
      <c r="F291" s="546"/>
      <c r="G291" s="710" t="str">
        <f>$G$39</f>
        <v>Jan</v>
      </c>
      <c r="H291" s="710"/>
      <c r="I291" s="531" t="str">
        <f>$I$39</f>
        <v>Feb</v>
      </c>
      <c r="J291" s="531"/>
      <c r="K291" s="531" t="str">
        <f>$K$39</f>
        <v>Mrz</v>
      </c>
      <c r="L291" s="531"/>
      <c r="M291" s="710" t="str">
        <f>$M$39</f>
        <v>Apr</v>
      </c>
      <c r="N291" s="710"/>
      <c r="O291" s="548" t="str">
        <f>$O$39</f>
        <v>Mai</v>
      </c>
      <c r="P291" s="548"/>
      <c r="Q291" s="531" t="str">
        <f>$Q$39</f>
        <v>Jun</v>
      </c>
      <c r="R291" s="531"/>
      <c r="S291" s="531" t="str">
        <f>$S$39</f>
        <v>Jul</v>
      </c>
      <c r="T291" s="531"/>
      <c r="U291" s="531" t="str">
        <f>$U$39</f>
        <v>Aug</v>
      </c>
      <c r="V291" s="531"/>
      <c r="W291" s="531" t="str">
        <f>$W$39</f>
        <v>Sep</v>
      </c>
      <c r="X291" s="531"/>
      <c r="Y291" s="531" t="str">
        <f>$Y$39</f>
        <v>Okt</v>
      </c>
      <c r="Z291" s="531"/>
      <c r="AA291" s="531" t="str">
        <f>$AA$39</f>
        <v>Nov</v>
      </c>
      <c r="AB291" s="531"/>
      <c r="AC291" s="531" t="str">
        <f>$AC$39</f>
        <v>Dez</v>
      </c>
      <c r="AD291" s="531"/>
      <c r="AE291" s="532" t="str">
        <f>$AE$39</f>
        <v>Jahr</v>
      </c>
      <c r="AF291" s="533"/>
      <c r="AG291" s="223"/>
      <c r="AH291" s="62"/>
      <c r="AI291" s="39"/>
      <c r="AJ291" s="39"/>
      <c r="AM291" s="39"/>
      <c r="AN291" s="39"/>
      <c r="AO291" s="39"/>
      <c r="AP291" s="39"/>
      <c r="AQ291" s="39"/>
      <c r="AR291" s="39"/>
      <c r="AS291" s="46"/>
      <c r="AT291" s="46"/>
    </row>
    <row r="292" spans="1:46" ht="12" customHeight="1" x14ac:dyDescent="0.2">
      <c r="A292" s="534" t="str">
        <f>$A$40</f>
        <v>Anstellung %</v>
      </c>
      <c r="B292" s="535"/>
      <c r="C292" s="535"/>
      <c r="D292" s="535"/>
      <c r="E292" s="535"/>
      <c r="F292" s="536"/>
      <c r="G292" s="706">
        <f>IF($B$4=0,0,$B$4)</f>
        <v>100</v>
      </c>
      <c r="H292" s="707"/>
      <c r="I292" s="539">
        <f>IF($B$70=0,0,$B$70)</f>
        <v>100</v>
      </c>
      <c r="J292" s="540"/>
      <c r="K292" s="539">
        <f>IF($B$133=0,0,$B$133)</f>
        <v>100</v>
      </c>
      <c r="L292" s="540"/>
      <c r="M292" s="706">
        <f>IF($B$196=0,0,$B$196)</f>
        <v>100</v>
      </c>
      <c r="N292" s="707"/>
      <c r="O292" s="708">
        <f>IF($B$259=0,0,$B$259)</f>
        <v>100</v>
      </c>
      <c r="P292" s="538"/>
      <c r="Q292" s="539">
        <f>IF($B$322=0,0,$B$322)</f>
        <v>100</v>
      </c>
      <c r="R292" s="540"/>
      <c r="S292" s="539">
        <f>IF($B$385=0,0,$B$385)</f>
        <v>100</v>
      </c>
      <c r="T292" s="540"/>
      <c r="U292" s="539">
        <f>IF($B$448=0,0,$B$448)</f>
        <v>100</v>
      </c>
      <c r="V292" s="540"/>
      <c r="W292" s="539">
        <f>IF($B$511=0,0,$B$511)</f>
        <v>100</v>
      </c>
      <c r="X292" s="540"/>
      <c r="Y292" s="539">
        <f>IF($B$574=0,0,$B$574)</f>
        <v>100</v>
      </c>
      <c r="Z292" s="540"/>
      <c r="AA292" s="539">
        <f>IF($B$637=0,0,$B$637)</f>
        <v>100</v>
      </c>
      <c r="AB292" s="540"/>
      <c r="AC292" s="539">
        <f>IF($B$700=0,0,$B$700)</f>
        <v>100</v>
      </c>
      <c r="AD292" s="540"/>
      <c r="AE292" s="559"/>
      <c r="AF292" s="560"/>
      <c r="AG292" s="137"/>
      <c r="AH292" s="62"/>
      <c r="AI292" s="39"/>
      <c r="AJ292" s="39"/>
      <c r="AM292" s="39"/>
      <c r="AN292" s="39"/>
      <c r="AO292" s="39"/>
      <c r="AP292" s="39"/>
      <c r="AQ292" s="39"/>
      <c r="AR292" s="39"/>
      <c r="AS292" s="46"/>
      <c r="AT292" s="46"/>
    </row>
    <row r="293" spans="1:46" ht="12" customHeight="1" x14ac:dyDescent="0.2">
      <c r="A293" s="561" t="str">
        <f>$A$41</f>
        <v>Sollstunden gemäss GAV</v>
      </c>
      <c r="B293" s="562"/>
      <c r="C293" s="562"/>
      <c r="D293" s="562"/>
      <c r="E293" s="562"/>
      <c r="F293" s="563"/>
      <c r="G293" s="714">
        <f>IF($AG$37=0,0,$AG$37)</f>
        <v>184</v>
      </c>
      <c r="H293" s="715"/>
      <c r="I293" s="557">
        <f>IF($AG$100=0,0,$AG$100)</f>
        <v>160</v>
      </c>
      <c r="J293" s="558"/>
      <c r="K293" s="557">
        <f>IF($AG$138=0,0,$AG$138)</f>
        <v>176</v>
      </c>
      <c r="L293" s="558"/>
      <c r="M293" s="714">
        <f>IF($AG$226=0,0,$AG$226)</f>
        <v>176</v>
      </c>
      <c r="N293" s="715"/>
      <c r="O293" s="716">
        <f>IF($AG$289=0,0,$AG$289)</f>
        <v>168</v>
      </c>
      <c r="P293" s="565"/>
      <c r="Q293" s="557">
        <f>IF($AG$352=0,0,$AG$352)</f>
        <v>176</v>
      </c>
      <c r="R293" s="558"/>
      <c r="S293" s="557">
        <f>IF($AG$415=0,0,$AG$415)</f>
        <v>184</v>
      </c>
      <c r="T293" s="558"/>
      <c r="U293" s="557">
        <f>IF($AG$478=0,0,$AG$478)</f>
        <v>168</v>
      </c>
      <c r="V293" s="558"/>
      <c r="W293" s="557">
        <f>IF($AG$541=0,0,$AG$541)</f>
        <v>176</v>
      </c>
      <c r="X293" s="558"/>
      <c r="Y293" s="557">
        <f>IF($AG$604=0,0,$AG$604)</f>
        <v>176</v>
      </c>
      <c r="Z293" s="558"/>
      <c r="AA293" s="557">
        <f>IF($AG$667=0,0,$AG$667)</f>
        <v>168</v>
      </c>
      <c r="AB293" s="558"/>
      <c r="AC293" s="557">
        <f>IF($AG$730=0,0,$AG$730)</f>
        <v>184</v>
      </c>
      <c r="AD293" s="558"/>
      <c r="AE293" s="549">
        <f>SUM(G293:AD293)</f>
        <v>2096</v>
      </c>
      <c r="AF293" s="550"/>
      <c r="AG293" s="137"/>
      <c r="AH293" s="62"/>
      <c r="AI293" s="39"/>
      <c r="AJ293" s="39"/>
      <c r="AM293" s="39"/>
      <c r="AN293" s="39"/>
      <c r="AO293" s="39"/>
      <c r="AP293" s="39"/>
      <c r="AQ293" s="39"/>
      <c r="AR293" s="39"/>
      <c r="AS293" s="46"/>
      <c r="AT293" s="46"/>
    </row>
    <row r="294" spans="1:46" ht="12" customHeight="1" x14ac:dyDescent="0.2">
      <c r="A294" s="163" t="str">
        <f>$A$42</f>
        <v>Produktive Stunden</v>
      </c>
      <c r="B294" s="551" t="str">
        <f>$B$42</f>
        <v>06.00 - 20.00 Uhr</v>
      </c>
      <c r="C294" s="551"/>
      <c r="D294" s="551"/>
      <c r="E294" s="551"/>
      <c r="F294" s="552"/>
      <c r="G294" s="711">
        <f>IF($AG$32=0,0,$AG$32)</f>
        <v>0</v>
      </c>
      <c r="H294" s="712"/>
      <c r="I294" s="555">
        <f>IF($AG$95=0,0,$AG$95)</f>
        <v>0</v>
      </c>
      <c r="J294" s="556"/>
      <c r="K294" s="555">
        <f>IF($AG$158=0,0,$AG$158)</f>
        <v>0</v>
      </c>
      <c r="L294" s="556"/>
      <c r="M294" s="711">
        <f>IF($AG$221=0,0,$AG$221)</f>
        <v>0</v>
      </c>
      <c r="N294" s="712"/>
      <c r="O294" s="713">
        <f>IF($AG$284=0,0,$AG$284)</f>
        <v>0</v>
      </c>
      <c r="P294" s="554"/>
      <c r="Q294" s="555">
        <f>IF($AG$347=0,0,$AG$347)</f>
        <v>0</v>
      </c>
      <c r="R294" s="556"/>
      <c r="S294" s="555">
        <f>IF($AG$410=0,0,$AG$410)</f>
        <v>0</v>
      </c>
      <c r="T294" s="556"/>
      <c r="U294" s="555">
        <f>IF($AG$473=0,0,$AG$473)</f>
        <v>0</v>
      </c>
      <c r="V294" s="556"/>
      <c r="W294" s="555">
        <f>IF($AG$536=0,0,$AG$536)</f>
        <v>0</v>
      </c>
      <c r="X294" s="556"/>
      <c r="Y294" s="555">
        <f>IF($AG$599=0,0,$AG$599)</f>
        <v>0</v>
      </c>
      <c r="Z294" s="556"/>
      <c r="AA294" s="555">
        <f>IF($AG$662=0,0,$AG$662)</f>
        <v>0</v>
      </c>
      <c r="AB294" s="556"/>
      <c r="AC294" s="555">
        <f>IF($AG$725=0,0,$AG$725)</f>
        <v>0</v>
      </c>
      <c r="AD294" s="556"/>
      <c r="AE294" s="570">
        <f>SUM(G294:AD294)</f>
        <v>0</v>
      </c>
      <c r="AF294" s="571"/>
      <c r="AG294" s="137"/>
      <c r="AH294" s="62"/>
      <c r="AI294" s="39"/>
      <c r="AJ294" s="39"/>
      <c r="AM294" s="39"/>
      <c r="AN294" s="39"/>
      <c r="AO294" s="39"/>
      <c r="AP294" s="39"/>
      <c r="AQ294" s="39"/>
      <c r="AR294" s="39"/>
      <c r="AS294" s="46"/>
      <c r="AT294" s="46"/>
    </row>
    <row r="295" spans="1:46" ht="12" customHeight="1" x14ac:dyDescent="0.2">
      <c r="A295" s="164"/>
      <c r="B295" s="572" t="str">
        <f>$B$43</f>
        <v>Nacht-, Sonn-, Feiertagsarbeit</v>
      </c>
      <c r="C295" s="572"/>
      <c r="D295" s="572"/>
      <c r="E295" s="572"/>
      <c r="F295" s="573"/>
      <c r="G295" s="717">
        <f>IF($AG$33=0,0,$AG$33)</f>
        <v>0</v>
      </c>
      <c r="H295" s="718"/>
      <c r="I295" s="566">
        <f>IF($AG$96=0,0,$AG$96)</f>
        <v>0</v>
      </c>
      <c r="J295" s="567"/>
      <c r="K295" s="566">
        <f>IF($AG$159=0,0,$AG$159)</f>
        <v>0</v>
      </c>
      <c r="L295" s="567"/>
      <c r="M295" s="717">
        <f>IF($AG$222=0,0,$AG$222)</f>
        <v>0</v>
      </c>
      <c r="N295" s="718"/>
      <c r="O295" s="719">
        <f>IF($AG$285=0,0,$AG$285)</f>
        <v>0</v>
      </c>
      <c r="P295" s="575"/>
      <c r="Q295" s="566">
        <f>IF($AG$348=0,0,$AG$348)</f>
        <v>0</v>
      </c>
      <c r="R295" s="567"/>
      <c r="S295" s="566">
        <f>IF($AG$411=0,0,$AG$411)</f>
        <v>0</v>
      </c>
      <c r="T295" s="567"/>
      <c r="U295" s="566">
        <f>IF($AG$474=0,0,$AG$474)</f>
        <v>0</v>
      </c>
      <c r="V295" s="567"/>
      <c r="W295" s="566">
        <f>IF($AG$537=0,0,$AG$537)</f>
        <v>0</v>
      </c>
      <c r="X295" s="567"/>
      <c r="Y295" s="566">
        <f>IF($AG$600=0,0,$AG$600)</f>
        <v>0</v>
      </c>
      <c r="Z295" s="567"/>
      <c r="AA295" s="566">
        <f>IF($AG$663=0,0,$AG$663)</f>
        <v>0</v>
      </c>
      <c r="AB295" s="567"/>
      <c r="AC295" s="566">
        <f>IF($AG$726=0,0,$AG$726)</f>
        <v>0</v>
      </c>
      <c r="AD295" s="567"/>
      <c r="AE295" s="568">
        <f>SUM(G295:AD295)</f>
        <v>0</v>
      </c>
      <c r="AF295" s="569"/>
      <c r="AG295" s="137"/>
      <c r="AH295" s="62"/>
      <c r="AI295" s="39"/>
      <c r="AJ295" s="39"/>
      <c r="AM295" s="39"/>
      <c r="AN295" s="39"/>
      <c r="AO295" s="39"/>
      <c r="AP295" s="39"/>
      <c r="AQ295" s="39"/>
      <c r="AR295" s="39"/>
      <c r="AS295" s="46"/>
      <c r="AT295" s="46"/>
    </row>
    <row r="296" spans="1:46" ht="12" customHeight="1" x14ac:dyDescent="0.2">
      <c r="A296" s="163" t="str">
        <f>$A$44</f>
        <v>Zeitzuschläge</v>
      </c>
      <c r="B296" s="551" t="str">
        <f>$B$44</f>
        <v>aus Wochentotal</v>
      </c>
      <c r="C296" s="551"/>
      <c r="D296" s="551"/>
      <c r="E296" s="551"/>
      <c r="F296" s="552"/>
      <c r="G296" s="711">
        <f>IF($AG$25=0,0,$AG$25)</f>
        <v>0</v>
      </c>
      <c r="H296" s="712"/>
      <c r="I296" s="555">
        <f>IF($AG$88=0,0,$AG$88)</f>
        <v>0</v>
      </c>
      <c r="J296" s="556"/>
      <c r="K296" s="555">
        <f>IF($AG$151=0,0,$AG$151)</f>
        <v>0</v>
      </c>
      <c r="L296" s="556"/>
      <c r="M296" s="711">
        <f>IF($AG$214=0,0,$AG$214)</f>
        <v>0</v>
      </c>
      <c r="N296" s="712"/>
      <c r="O296" s="713">
        <f>IF($AG$277=0,0,$AG$277)</f>
        <v>0</v>
      </c>
      <c r="P296" s="554"/>
      <c r="Q296" s="555">
        <f>IF($AG$340=0,0,$AG$340)</f>
        <v>0</v>
      </c>
      <c r="R296" s="556"/>
      <c r="S296" s="555">
        <f>IF($AG$403=0,0,$AG$403)</f>
        <v>0</v>
      </c>
      <c r="T296" s="556"/>
      <c r="U296" s="555">
        <f>IF($AG$466=0,0,$AG$466)</f>
        <v>0</v>
      </c>
      <c r="V296" s="556"/>
      <c r="W296" s="555">
        <f>IF($AG$529=0,0,$AG$529)</f>
        <v>0</v>
      </c>
      <c r="X296" s="556"/>
      <c r="Y296" s="555">
        <f>IF($AG$592=0,0,$AG$592)</f>
        <v>0</v>
      </c>
      <c r="Z296" s="556"/>
      <c r="AA296" s="555">
        <f>IF($AG$655=0,0,$AG$655)</f>
        <v>0</v>
      </c>
      <c r="AB296" s="556"/>
      <c r="AC296" s="555">
        <f>IF($AG$718=0,0,$AG$718)</f>
        <v>0</v>
      </c>
      <c r="AD296" s="556"/>
      <c r="AE296" s="570">
        <f>SUM(G296:AD296)</f>
        <v>0</v>
      </c>
      <c r="AF296" s="571"/>
      <c r="AG296" s="137"/>
      <c r="AH296" s="62"/>
      <c r="AI296" s="39"/>
      <c r="AJ296" s="39"/>
      <c r="AM296" s="39"/>
      <c r="AN296" s="39"/>
      <c r="AO296" s="39"/>
      <c r="AP296" s="39"/>
      <c r="AQ296" s="39"/>
      <c r="AR296" s="39"/>
      <c r="AS296" s="46"/>
      <c r="AT296" s="46"/>
    </row>
    <row r="297" spans="1:46" ht="12" customHeight="1" x14ac:dyDescent="0.2">
      <c r="A297" s="164"/>
      <c r="B297" s="572" t="str">
        <f>$B$45</f>
        <v>aus Nacht-, Sonn-, Feiertagsarbeiten</v>
      </c>
      <c r="C297" s="572"/>
      <c r="D297" s="572"/>
      <c r="E297" s="572"/>
      <c r="F297" s="573"/>
      <c r="G297" s="717">
        <f>IF($AJ$20=0,0,$AJ$20)</f>
        <v>0</v>
      </c>
      <c r="H297" s="718"/>
      <c r="I297" s="566">
        <f>IF($AK$20=0,0,$AK$20)</f>
        <v>0</v>
      </c>
      <c r="J297" s="567"/>
      <c r="K297" s="566">
        <f>IF($AL$20=0,0,$AL$20)</f>
        <v>0</v>
      </c>
      <c r="L297" s="567"/>
      <c r="M297" s="717">
        <f>IF($AM$20=0,0,$AM$20)</f>
        <v>0</v>
      </c>
      <c r="N297" s="718"/>
      <c r="O297" s="719">
        <f>IF($AN$20=0,0,$AN$20)</f>
        <v>0</v>
      </c>
      <c r="P297" s="575"/>
      <c r="Q297" s="566">
        <f>IF($AO$20=0,0,$AO$20)</f>
        <v>0</v>
      </c>
      <c r="R297" s="567"/>
      <c r="S297" s="566">
        <f>IF($AP$20=0,0,$AP$20)</f>
        <v>0</v>
      </c>
      <c r="T297" s="567"/>
      <c r="U297" s="566">
        <f>IF($AQ$20=0,0,$AQ$20)</f>
        <v>0</v>
      </c>
      <c r="V297" s="567"/>
      <c r="W297" s="566">
        <f>IF($AR$20=0,0,$AR$20)</f>
        <v>0</v>
      </c>
      <c r="X297" s="567"/>
      <c r="Y297" s="566">
        <f>IF($AS$20=0,0,$AS$20)</f>
        <v>0</v>
      </c>
      <c r="Z297" s="567"/>
      <c r="AA297" s="566">
        <f>IF($AT$20=0,0,$AT$20)</f>
        <v>0</v>
      </c>
      <c r="AB297" s="567"/>
      <c r="AC297" s="566">
        <f>IF($AU$20=0,0,$AU$20)</f>
        <v>0</v>
      </c>
      <c r="AD297" s="567"/>
      <c r="AE297" s="568">
        <f>SUM(G297:AD297)</f>
        <v>0</v>
      </c>
      <c r="AF297" s="569"/>
      <c r="AG297" s="137"/>
      <c r="AH297" s="62"/>
      <c r="AI297" s="39"/>
      <c r="AJ297" s="39"/>
      <c r="AM297" s="39"/>
      <c r="AN297" s="39"/>
      <c r="AO297" s="39"/>
      <c r="AP297" s="39"/>
      <c r="AQ297" s="39"/>
      <c r="AR297" s="39"/>
      <c r="AS297" s="46"/>
      <c r="AT297" s="46"/>
    </row>
    <row r="298" spans="1:46" ht="12" customHeight="1" x14ac:dyDescent="0.2">
      <c r="A298" s="576" t="str">
        <f>$A$46</f>
        <v>Unproduktive Stunden</v>
      </c>
      <c r="B298" s="577"/>
      <c r="C298" s="577"/>
      <c r="D298" s="577"/>
      <c r="E298" s="577"/>
      <c r="F298" s="578"/>
      <c r="G298" s="720"/>
      <c r="H298" s="721"/>
      <c r="I298" s="581"/>
      <c r="J298" s="582"/>
      <c r="K298" s="581"/>
      <c r="L298" s="582"/>
      <c r="M298" s="720"/>
      <c r="N298" s="721"/>
      <c r="O298" s="722"/>
      <c r="P298" s="580"/>
      <c r="Q298" s="581"/>
      <c r="R298" s="582"/>
      <c r="S298" s="581"/>
      <c r="T298" s="582"/>
      <c r="U298" s="581"/>
      <c r="V298" s="582"/>
      <c r="W298" s="581"/>
      <c r="X298" s="582"/>
      <c r="Y298" s="581"/>
      <c r="Z298" s="582"/>
      <c r="AA298" s="581"/>
      <c r="AB298" s="582"/>
      <c r="AC298" s="581"/>
      <c r="AD298" s="582"/>
      <c r="AE298" s="593"/>
      <c r="AF298" s="594"/>
      <c r="AG298" s="137"/>
      <c r="AH298" s="62"/>
      <c r="AI298" s="39"/>
      <c r="AJ298" s="39"/>
      <c r="AM298" s="39"/>
      <c r="AN298" s="39"/>
      <c r="AO298" s="39"/>
      <c r="AP298" s="39"/>
      <c r="AQ298" s="39"/>
      <c r="AR298" s="39"/>
      <c r="AS298" s="46"/>
      <c r="AT298" s="46"/>
    </row>
    <row r="299" spans="1:46" ht="12" customHeight="1" x14ac:dyDescent="0.2">
      <c r="A299" s="595" t="str">
        <f>$A$47</f>
        <v xml:space="preserve">   Absenzen, Kurzabsenzen Art. 11 GAV</v>
      </c>
      <c r="B299" s="596"/>
      <c r="C299" s="596"/>
      <c r="D299" s="596"/>
      <c r="E299" s="596"/>
      <c r="F299" s="165" t="str">
        <f>$F$47</f>
        <v>a</v>
      </c>
      <c r="G299" s="591">
        <f>IF($AJ$3=0,0,$AJ$3)</f>
        <v>0</v>
      </c>
      <c r="H299" s="592"/>
      <c r="I299" s="591">
        <f>IF($AK$3=0,0,$AK$3)</f>
        <v>0</v>
      </c>
      <c r="J299" s="592"/>
      <c r="K299" s="591">
        <f>IF($AL$3=0,0,$AL$3)</f>
        <v>0</v>
      </c>
      <c r="L299" s="592"/>
      <c r="M299" s="591">
        <f>IF($AM$3=0,0,$AM$3)</f>
        <v>0</v>
      </c>
      <c r="N299" s="592"/>
      <c r="O299" s="724">
        <f>IF($AN$3=0,0,$AN$3)</f>
        <v>0</v>
      </c>
      <c r="P299" s="598"/>
      <c r="Q299" s="591">
        <f>IF($AO$3=0,0,$AO$3)</f>
        <v>0</v>
      </c>
      <c r="R299" s="592"/>
      <c r="S299" s="591">
        <f>IF($AP$3=0,0,$AP$3)</f>
        <v>0</v>
      </c>
      <c r="T299" s="592"/>
      <c r="U299" s="591">
        <f>IF($AQ$3=0,0,$AQ$3)</f>
        <v>0</v>
      </c>
      <c r="V299" s="592"/>
      <c r="W299" s="591">
        <f>IF($AR$3=0,0,$AR$3)</f>
        <v>0</v>
      </c>
      <c r="X299" s="592"/>
      <c r="Y299" s="591">
        <f>IF($AS$3=0,0,$AS$3)</f>
        <v>0</v>
      </c>
      <c r="Z299" s="592"/>
      <c r="AA299" s="591">
        <f>IF(AT$3=0,0,$AT$3)</f>
        <v>0</v>
      </c>
      <c r="AB299" s="592"/>
      <c r="AC299" s="591">
        <f>IF($AU$3=0,0,$AU$3)</f>
        <v>0</v>
      </c>
      <c r="AD299" s="592"/>
      <c r="AE299" s="583">
        <f>IF($AV$3=0,0,$AV$3)</f>
        <v>0</v>
      </c>
      <c r="AF299" s="584"/>
      <c r="AG299" s="137"/>
      <c r="AH299" s="62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46"/>
      <c r="AT299" s="46"/>
    </row>
    <row r="300" spans="1:46" ht="12" customHeight="1" x14ac:dyDescent="0.2">
      <c r="A300" s="585" t="str">
        <f>$A$48</f>
        <v xml:space="preserve">   Ferien Art. 12.1 GAV</v>
      </c>
      <c r="B300" s="586"/>
      <c r="C300" s="586"/>
      <c r="D300" s="586"/>
      <c r="E300" s="586"/>
      <c r="F300" s="166" t="str">
        <f>$F$48</f>
        <v>f</v>
      </c>
      <c r="G300" s="589">
        <f>IF($AJ$4=0,0,$AJ$4)</f>
        <v>0</v>
      </c>
      <c r="H300" s="590"/>
      <c r="I300" s="589">
        <f>IF($AK$4=0,0,$AK$4)</f>
        <v>0</v>
      </c>
      <c r="J300" s="590"/>
      <c r="K300" s="589">
        <f>IF($AL$4=0,0,$AL$4)</f>
        <v>0</v>
      </c>
      <c r="L300" s="590"/>
      <c r="M300" s="589">
        <f>IF($AM$4=0,0,$AM$4)</f>
        <v>0</v>
      </c>
      <c r="N300" s="590"/>
      <c r="O300" s="723">
        <f>IF($AN$4=0,0,$AN$4)</f>
        <v>0</v>
      </c>
      <c r="P300" s="588"/>
      <c r="Q300" s="589">
        <f>IF($AO$4=0,0,$AO$4)</f>
        <v>0</v>
      </c>
      <c r="R300" s="590"/>
      <c r="S300" s="589">
        <f>IF($AP$4=0,0,$AP$4)</f>
        <v>0</v>
      </c>
      <c r="T300" s="590"/>
      <c r="U300" s="589">
        <f>IF($AQ$4=0,0,$AQ$4)</f>
        <v>0</v>
      </c>
      <c r="V300" s="590"/>
      <c r="W300" s="589">
        <f>IF($AR$4=0,0,$AR$4)</f>
        <v>0</v>
      </c>
      <c r="X300" s="590"/>
      <c r="Y300" s="589">
        <f>IF($AS$4=0,0,$AS$4)</f>
        <v>0</v>
      </c>
      <c r="Z300" s="590"/>
      <c r="AA300" s="589">
        <f>IF($AT$4=0,0,$AT$4)</f>
        <v>0</v>
      </c>
      <c r="AB300" s="590"/>
      <c r="AC300" s="589">
        <f>IF($AU$4=0,0,$AU$4)</f>
        <v>0</v>
      </c>
      <c r="AD300" s="590"/>
      <c r="AE300" s="599">
        <f>IF($AV$4=0,0,$AV$4)</f>
        <v>0</v>
      </c>
      <c r="AF300" s="600"/>
      <c r="AG300" s="137"/>
      <c r="AH300" s="62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46"/>
      <c r="AT300" s="46"/>
    </row>
    <row r="301" spans="1:46" ht="12" customHeight="1" x14ac:dyDescent="0.2">
      <c r="A301" s="601" t="str">
        <f>$A$49</f>
        <v xml:space="preserve">   Feiertage Art. 12.2 GAV</v>
      </c>
      <c r="B301" s="602"/>
      <c r="C301" s="222" t="str">
        <f>IF($AJ$17="","",$AJ$17)</f>
        <v/>
      </c>
      <c r="D301" s="221"/>
      <c r="E301" s="221"/>
      <c r="F301" s="167" t="str">
        <f>$F$49</f>
        <v>ft</v>
      </c>
      <c r="G301" s="589">
        <f>IF($AJ$15=0,0,$AJ$15)</f>
        <v>0</v>
      </c>
      <c r="H301" s="590"/>
      <c r="I301" s="589">
        <f>IF($AK$15=0,0,$AK$15)</f>
        <v>0</v>
      </c>
      <c r="J301" s="590"/>
      <c r="K301" s="589">
        <f>IF($AL$15=0,0,$AL$15)</f>
        <v>0</v>
      </c>
      <c r="L301" s="590"/>
      <c r="M301" s="589">
        <f>IF($AM$15=0,0,$AM$15)</f>
        <v>0</v>
      </c>
      <c r="N301" s="590"/>
      <c r="O301" s="723">
        <f>IF($AN$15=0,0,$AN$15)</f>
        <v>0</v>
      </c>
      <c r="P301" s="588"/>
      <c r="Q301" s="589">
        <f>IF($AO$15=0,0,$AO$15)</f>
        <v>0</v>
      </c>
      <c r="R301" s="590"/>
      <c r="S301" s="589">
        <f>IF($AP$15=0,0,$AP$15)</f>
        <v>0</v>
      </c>
      <c r="T301" s="590"/>
      <c r="U301" s="589">
        <f>IF($AQ$15=0,0,$AQ$15)</f>
        <v>0</v>
      </c>
      <c r="V301" s="590"/>
      <c r="W301" s="589">
        <f>IF($AR$15=0,0,$AR$15)</f>
        <v>0</v>
      </c>
      <c r="X301" s="590"/>
      <c r="Y301" s="589">
        <f>IF($AS$15=0,0,$AS$15)</f>
        <v>0</v>
      </c>
      <c r="Z301" s="590"/>
      <c r="AA301" s="589">
        <f>IF($AT$15=0,0,$AT$15)</f>
        <v>0</v>
      </c>
      <c r="AB301" s="590"/>
      <c r="AC301" s="589">
        <f>IF($AU$15=0,0,$AU$15)</f>
        <v>0</v>
      </c>
      <c r="AD301" s="590"/>
      <c r="AE301" s="599">
        <f>IF($AV$15=0,0,$AV$15)</f>
        <v>0</v>
      </c>
      <c r="AF301" s="600"/>
      <c r="AG301" s="137"/>
      <c r="AH301" s="62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46"/>
      <c r="AT301" s="46"/>
    </row>
    <row r="302" spans="1:46" ht="12" customHeight="1" x14ac:dyDescent="0.2">
      <c r="A302" s="601" t="str">
        <f>$A$50</f>
        <v xml:space="preserve">   Krankheit Art. 13 GAV</v>
      </c>
      <c r="B302" s="602"/>
      <c r="C302" s="602"/>
      <c r="D302" s="602"/>
      <c r="E302" s="602"/>
      <c r="F302" s="167" t="str">
        <f>$F$50</f>
        <v>k</v>
      </c>
      <c r="G302" s="589">
        <f>IF($AJ$5=0,0,$AJ$5)</f>
        <v>0</v>
      </c>
      <c r="H302" s="590"/>
      <c r="I302" s="589">
        <f>IF($AK$5=0,0,$AK$5)</f>
        <v>0</v>
      </c>
      <c r="J302" s="590"/>
      <c r="K302" s="589">
        <f>IF($AL$5=0,0,$AL$5)</f>
        <v>0</v>
      </c>
      <c r="L302" s="590"/>
      <c r="M302" s="589">
        <f>IF($AM$5=0,0,$AM$5)</f>
        <v>0</v>
      </c>
      <c r="N302" s="590"/>
      <c r="O302" s="723">
        <f>IF($AN$5=0,0,$AN$5)</f>
        <v>0</v>
      </c>
      <c r="P302" s="588"/>
      <c r="Q302" s="589">
        <f>IF($AO$5=0,0,$AO$5)</f>
        <v>0</v>
      </c>
      <c r="R302" s="590"/>
      <c r="S302" s="589">
        <f>IF($AP$5=0,0,$AP$5)</f>
        <v>0</v>
      </c>
      <c r="T302" s="590"/>
      <c r="U302" s="589">
        <f>IF($AQ$5=0,0,$AQ$5)</f>
        <v>0</v>
      </c>
      <c r="V302" s="590"/>
      <c r="W302" s="589">
        <f>IF($AR$5=0,0,$AR$5)</f>
        <v>0</v>
      </c>
      <c r="X302" s="590"/>
      <c r="Y302" s="589">
        <f>IF($AS$5=0,0,$AS$5)</f>
        <v>0</v>
      </c>
      <c r="Z302" s="590"/>
      <c r="AA302" s="589">
        <f>IF($AT$5=0,0,$AT$5)</f>
        <v>0</v>
      </c>
      <c r="AB302" s="590"/>
      <c r="AC302" s="589">
        <f>IF($AU$5=0,0,$AU$5)</f>
        <v>0</v>
      </c>
      <c r="AD302" s="590"/>
      <c r="AE302" s="599">
        <f>IF($AV$5=0,0,$AV$5)</f>
        <v>0</v>
      </c>
      <c r="AF302" s="600"/>
      <c r="AG302" s="137"/>
      <c r="AH302" s="62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46"/>
      <c r="AT302" s="46"/>
    </row>
    <row r="303" spans="1:46" ht="12" customHeight="1" x14ac:dyDescent="0.2">
      <c r="A303" s="601" t="str">
        <f>$A$51</f>
        <v xml:space="preserve">   Unfall Art. 14 GAV</v>
      </c>
      <c r="B303" s="602"/>
      <c r="C303" s="602"/>
      <c r="D303" s="602"/>
      <c r="E303" s="602"/>
      <c r="F303" s="167" t="str">
        <f>$F$51</f>
        <v>u</v>
      </c>
      <c r="G303" s="589">
        <f>IF($AJ$6=0,0,$AJ$6)</f>
        <v>0</v>
      </c>
      <c r="H303" s="590"/>
      <c r="I303" s="589">
        <f>IF($AK$6=0,0,$AK$6)</f>
        <v>0</v>
      </c>
      <c r="J303" s="590"/>
      <c r="K303" s="589">
        <f>IF($AL$6=0,0,$AL$6)</f>
        <v>0</v>
      </c>
      <c r="L303" s="590"/>
      <c r="M303" s="589">
        <f>IF($AM$6=0,0,$AM$6)</f>
        <v>0</v>
      </c>
      <c r="N303" s="590"/>
      <c r="O303" s="723">
        <f>IF($AN$6=0,0,$AN$6)</f>
        <v>0</v>
      </c>
      <c r="P303" s="588"/>
      <c r="Q303" s="589">
        <f>IF($AO$6=0,0,$AO$6)</f>
        <v>0</v>
      </c>
      <c r="R303" s="590"/>
      <c r="S303" s="589">
        <f>IF($AP$6=0,0,$AP$6)</f>
        <v>0</v>
      </c>
      <c r="T303" s="590"/>
      <c r="U303" s="589">
        <f>IF($AQ$6=0,0,$AQ$6)</f>
        <v>0</v>
      </c>
      <c r="V303" s="590"/>
      <c r="W303" s="589">
        <f>IF($AR$6=0,0,$AR$6)</f>
        <v>0</v>
      </c>
      <c r="X303" s="590"/>
      <c r="Y303" s="589">
        <f>IF($AS$6=0,0,$AS$6)</f>
        <v>0</v>
      </c>
      <c r="Z303" s="590"/>
      <c r="AA303" s="589">
        <f>IF($AT$6=0,0,$AT$6)</f>
        <v>0</v>
      </c>
      <c r="AB303" s="590"/>
      <c r="AC303" s="589">
        <f>IF($AU$6=0,0,$AU$6)</f>
        <v>0</v>
      </c>
      <c r="AD303" s="590"/>
      <c r="AE303" s="599">
        <f>IF($AV$6=0,0,$AV$6)</f>
        <v>0</v>
      </c>
      <c r="AF303" s="600"/>
      <c r="AG303" s="137"/>
      <c r="AH303" s="62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46"/>
      <c r="AT303" s="46"/>
    </row>
    <row r="304" spans="1:46" ht="12" customHeight="1" x14ac:dyDescent="0.2">
      <c r="A304" s="601" t="str">
        <f>$A$52</f>
        <v xml:space="preserve">   Schwangerschaft/Mutterschaft Art. 15 GAV</v>
      </c>
      <c r="B304" s="602"/>
      <c r="C304" s="602"/>
      <c r="D304" s="602"/>
      <c r="E304" s="602"/>
      <c r="F304" s="167" t="str">
        <f>$F$52</f>
        <v>s</v>
      </c>
      <c r="G304" s="589">
        <f>IF($AJ$7=0,0,$AJ$7)</f>
        <v>0</v>
      </c>
      <c r="H304" s="590"/>
      <c r="I304" s="589">
        <f>IF($AK$7=0,0,$AK$7)</f>
        <v>0</v>
      </c>
      <c r="J304" s="590"/>
      <c r="K304" s="589">
        <f>IF($AL$7=0,0,$AL$7)</f>
        <v>0</v>
      </c>
      <c r="L304" s="590"/>
      <c r="M304" s="589">
        <f>IF($AM$7=0,0,$AM$7)</f>
        <v>0</v>
      </c>
      <c r="N304" s="590"/>
      <c r="O304" s="723">
        <f>IF($AN$7=0,0,$AN$7)</f>
        <v>0</v>
      </c>
      <c r="P304" s="588"/>
      <c r="Q304" s="589">
        <f>IF($AO$7=0,0,$AO$7)</f>
        <v>0</v>
      </c>
      <c r="R304" s="590"/>
      <c r="S304" s="589">
        <f>IF($AP$7=0,0,$AP$7)</f>
        <v>0</v>
      </c>
      <c r="T304" s="590"/>
      <c r="U304" s="589">
        <f>IF($AQ$7=0,0,$AQ$7)</f>
        <v>0</v>
      </c>
      <c r="V304" s="590"/>
      <c r="W304" s="589">
        <f>IF($AR$7=0,0,$AR$7)</f>
        <v>0</v>
      </c>
      <c r="X304" s="590"/>
      <c r="Y304" s="589">
        <f>IF($AS$7=0,0,$AS$7)</f>
        <v>0</v>
      </c>
      <c r="Z304" s="590"/>
      <c r="AA304" s="589">
        <f>IF($AT$7=0,0,$AT$7)</f>
        <v>0</v>
      </c>
      <c r="AB304" s="590"/>
      <c r="AC304" s="589">
        <f>IF($AU$7=0,0,$AU$7)</f>
        <v>0</v>
      </c>
      <c r="AD304" s="590"/>
      <c r="AE304" s="599">
        <f>IF($AV$7=0,0,$AV$7)</f>
        <v>0</v>
      </c>
      <c r="AF304" s="600"/>
      <c r="AG304" s="137"/>
      <c r="AH304" s="62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46"/>
      <c r="AT304" s="46"/>
    </row>
    <row r="305" spans="1:46" ht="12" customHeight="1" x14ac:dyDescent="0.2">
      <c r="A305" s="601" t="str">
        <f>$A$53</f>
        <v xml:space="preserve">   Militär/Beförderung/Zivilschutz Art. 16 GAV</v>
      </c>
      <c r="B305" s="602"/>
      <c r="C305" s="602"/>
      <c r="D305" s="602"/>
      <c r="E305" s="602"/>
      <c r="F305" s="167" t="str">
        <f>$F$53</f>
        <v>m</v>
      </c>
      <c r="G305" s="589">
        <f>IF($AJ$8=0,0,$AJ$8)</f>
        <v>0</v>
      </c>
      <c r="H305" s="590"/>
      <c r="I305" s="589">
        <f>IF($AK$8=0,0,$AK$8)</f>
        <v>0</v>
      </c>
      <c r="J305" s="590"/>
      <c r="K305" s="589">
        <f>IF($AL$8=0,0,$AL$8)</f>
        <v>0</v>
      </c>
      <c r="L305" s="590"/>
      <c r="M305" s="589">
        <f>IF($AM$8=0,0,$AM$8)</f>
        <v>0</v>
      </c>
      <c r="N305" s="590"/>
      <c r="O305" s="723">
        <f>IF($AN$8=0,0,$AN$8)</f>
        <v>0</v>
      </c>
      <c r="P305" s="588"/>
      <c r="Q305" s="589">
        <f>IF($AO$8=0,0,$AO$8)</f>
        <v>0</v>
      </c>
      <c r="R305" s="590"/>
      <c r="S305" s="589">
        <f>IF($AP$8=0,0,$AP$8)</f>
        <v>0</v>
      </c>
      <c r="T305" s="590"/>
      <c r="U305" s="589">
        <f>IF($AQ$8=0,0,$AQ$8)</f>
        <v>0</v>
      </c>
      <c r="V305" s="590"/>
      <c r="W305" s="589">
        <f>IF($AR$8=0,0,$AR$8)</f>
        <v>0</v>
      </c>
      <c r="X305" s="590"/>
      <c r="Y305" s="589">
        <f>IF($AS$8=0,0,$AS$8)</f>
        <v>0</v>
      </c>
      <c r="Z305" s="590"/>
      <c r="AA305" s="589">
        <f>IF($AT$8=0,0,$AT$8)</f>
        <v>0</v>
      </c>
      <c r="AB305" s="590"/>
      <c r="AC305" s="589">
        <f>IF($AU$8=0,0,$AU$8)</f>
        <v>0</v>
      </c>
      <c r="AD305" s="590"/>
      <c r="AE305" s="599">
        <f>IF($AV$8=0,0,$AV$8)</f>
        <v>0</v>
      </c>
      <c r="AF305" s="600"/>
      <c r="AG305" s="137"/>
      <c r="AH305" s="62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46"/>
      <c r="AT305" s="46"/>
    </row>
    <row r="306" spans="1:46" ht="12" customHeight="1" x14ac:dyDescent="0.2">
      <c r="A306" s="601" t="str">
        <f>$A$54</f>
        <v xml:space="preserve">   Kurzarbeit und Schlechtwetterausfälle</v>
      </c>
      <c r="B306" s="602"/>
      <c r="C306" s="602"/>
      <c r="D306" s="602"/>
      <c r="E306" s="602"/>
      <c r="F306" s="167" t="str">
        <f>$F$54</f>
        <v>ka</v>
      </c>
      <c r="G306" s="589">
        <f>IF($AJ$11=0,0,$AJ$11)</f>
        <v>0</v>
      </c>
      <c r="H306" s="590"/>
      <c r="I306" s="589">
        <f>IF($AK$11=0,0,$AK$11)</f>
        <v>0</v>
      </c>
      <c r="J306" s="590"/>
      <c r="K306" s="589">
        <f>IF($AL$11=0,0,$AL$11)</f>
        <v>0</v>
      </c>
      <c r="L306" s="590"/>
      <c r="M306" s="589">
        <f>IF($AM$11=0,0,$AM$11)</f>
        <v>0</v>
      </c>
      <c r="N306" s="590"/>
      <c r="O306" s="723">
        <f>IF($AN$11=0,0,$AN$11)</f>
        <v>0</v>
      </c>
      <c r="P306" s="588"/>
      <c r="Q306" s="589">
        <f>IF($AO$11=0,0,$AO$11)</f>
        <v>0</v>
      </c>
      <c r="R306" s="590"/>
      <c r="S306" s="589">
        <f>IF($AP$11=0,0,$AP$11)</f>
        <v>0</v>
      </c>
      <c r="T306" s="590"/>
      <c r="U306" s="589">
        <f>IF($AQ$11=0,0,$AQ$11)</f>
        <v>0</v>
      </c>
      <c r="V306" s="590"/>
      <c r="W306" s="589">
        <f>IF($AR$11=0,0,$AR$11)</f>
        <v>0</v>
      </c>
      <c r="X306" s="590"/>
      <c r="Y306" s="589">
        <f>IF($AS$11=0,0,$AS$11)</f>
        <v>0</v>
      </c>
      <c r="Z306" s="590"/>
      <c r="AA306" s="589">
        <f>IF($AT$11=0,0,$AT$11)</f>
        <v>0</v>
      </c>
      <c r="AB306" s="590"/>
      <c r="AC306" s="589">
        <f>IF($AU$11=0,0,$AU$11)</f>
        <v>0</v>
      </c>
      <c r="AD306" s="590"/>
      <c r="AE306" s="599">
        <f>IF($AV$11=0,0,$AV$11)</f>
        <v>0</v>
      </c>
      <c r="AF306" s="600"/>
      <c r="AG306" s="137"/>
      <c r="AH306" s="62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46"/>
      <c r="AT306" s="46"/>
    </row>
    <row r="307" spans="1:46" ht="12" customHeight="1" x14ac:dyDescent="0.2">
      <c r="A307" s="601" t="str">
        <f>$A$55</f>
        <v xml:space="preserve">   Berufsschule</v>
      </c>
      <c r="B307" s="602"/>
      <c r="C307" s="602"/>
      <c r="D307" s="602"/>
      <c r="E307" s="602"/>
      <c r="F307" s="168" t="str">
        <f>$F$55</f>
        <v>bs</v>
      </c>
      <c r="G307" s="589">
        <f>IF($AJ$9=0,0,$AJ$9)</f>
        <v>0</v>
      </c>
      <c r="H307" s="590"/>
      <c r="I307" s="589">
        <f>IF($AK$9=0,0,$AK$9)</f>
        <v>0</v>
      </c>
      <c r="J307" s="590"/>
      <c r="K307" s="589">
        <f>IF($AL$9=0,0,$AL$9)</f>
        <v>0</v>
      </c>
      <c r="L307" s="590"/>
      <c r="M307" s="589">
        <f>IF($AM$9=0,0,$AM$9)</f>
        <v>0</v>
      </c>
      <c r="N307" s="590"/>
      <c r="O307" s="723">
        <f>IF($AN$9=0,0,$AN$9)</f>
        <v>0</v>
      </c>
      <c r="P307" s="588"/>
      <c r="Q307" s="589">
        <f>IF($AO$9=0,0,$AO$9)</f>
        <v>0</v>
      </c>
      <c r="R307" s="590"/>
      <c r="S307" s="589">
        <f>IF($AP$9=0,0,$AP$9)</f>
        <v>0</v>
      </c>
      <c r="T307" s="590"/>
      <c r="U307" s="589">
        <f>IF($AQ$9=0,0,$AQ$9)</f>
        <v>0</v>
      </c>
      <c r="V307" s="590"/>
      <c r="W307" s="589">
        <f>IF($AR$9=0,0,$AR$9)</f>
        <v>0</v>
      </c>
      <c r="X307" s="590"/>
      <c r="Y307" s="589">
        <f>IF($AS$9=0,0,$AS$9)</f>
        <v>0</v>
      </c>
      <c r="Z307" s="590"/>
      <c r="AA307" s="589">
        <f>IF($AT$9=0,0,$AT$9)</f>
        <v>0</v>
      </c>
      <c r="AB307" s="590"/>
      <c r="AC307" s="589">
        <f>IF($AU$9=0,0,$AU$9)</f>
        <v>0</v>
      </c>
      <c r="AD307" s="590"/>
      <c r="AE307" s="599">
        <f>IF($AV$9=0,0,$AV$9)</f>
        <v>0</v>
      </c>
      <c r="AF307" s="600"/>
      <c r="AG307" s="137"/>
      <c r="AH307" s="62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46"/>
      <c r="AT307" s="46"/>
    </row>
    <row r="308" spans="1:46" ht="12" customHeight="1" x14ac:dyDescent="0.2">
      <c r="A308" s="615" t="str">
        <f>$A$56</f>
        <v xml:space="preserve">   Kurse</v>
      </c>
      <c r="B308" s="616"/>
      <c r="C308" s="616"/>
      <c r="D308" s="616"/>
      <c r="E308" s="616"/>
      <c r="F308" s="268" t="str">
        <f>$F$56</f>
        <v>ku</v>
      </c>
      <c r="G308" s="608">
        <f>IF($AJ$10=0,0,$AJ$10)</f>
        <v>0</v>
      </c>
      <c r="H308" s="609"/>
      <c r="I308" s="608">
        <f>IF($AK$10=0,0,$AK$10)</f>
        <v>0</v>
      </c>
      <c r="J308" s="609"/>
      <c r="K308" s="608">
        <f>IF($AL$10=0,0,$AL$10)</f>
        <v>0</v>
      </c>
      <c r="L308" s="609"/>
      <c r="M308" s="608">
        <f>IF($AM$10=0,0,$AM$10)</f>
        <v>0</v>
      </c>
      <c r="N308" s="609"/>
      <c r="O308" s="725">
        <f>IF($AN$10=0,0,$AN$10)</f>
        <v>0</v>
      </c>
      <c r="P308" s="618"/>
      <c r="Q308" s="608">
        <f>IF($AO$10=0,0,$AO$10)</f>
        <v>0</v>
      </c>
      <c r="R308" s="609"/>
      <c r="S308" s="608">
        <f>IF($AP$10=0,0,$AP$10)</f>
        <v>0</v>
      </c>
      <c r="T308" s="609"/>
      <c r="U308" s="608">
        <f>IF($AQ$10=0,0,$AQ$10)</f>
        <v>0</v>
      </c>
      <c r="V308" s="609"/>
      <c r="W308" s="608">
        <f>IF($AR$10=0,0,$AR$10)</f>
        <v>0</v>
      </c>
      <c r="X308" s="609"/>
      <c r="Y308" s="608">
        <f>IF($AS$10=0,0,$AS$10)</f>
        <v>0</v>
      </c>
      <c r="Z308" s="609"/>
      <c r="AA308" s="608">
        <f>IF($AT$10=0,0,$AT$10)</f>
        <v>0</v>
      </c>
      <c r="AB308" s="609"/>
      <c r="AC308" s="608">
        <f>IF($AU$10=0,0,$AU$10)</f>
        <v>0</v>
      </c>
      <c r="AD308" s="609"/>
      <c r="AE308" s="610">
        <f>IF($AV$10=0,0,$AV$10)</f>
        <v>0</v>
      </c>
      <c r="AF308" s="611"/>
      <c r="AG308" s="137"/>
      <c r="AH308" s="62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46"/>
      <c r="AT308" s="46"/>
    </row>
    <row r="309" spans="1:46" ht="12" customHeight="1" x14ac:dyDescent="0.2">
      <c r="A309" s="265" t="str">
        <f>$A$57</f>
        <v>Kompensations-Std</v>
      </c>
      <c r="B309" s="612" t="str">
        <f>$B$57</f>
        <v>aus Vorjahr</v>
      </c>
      <c r="C309" s="612"/>
      <c r="D309" s="612"/>
      <c r="E309" s="612"/>
      <c r="F309" s="266" t="str">
        <f>$F$57</f>
        <v>kv</v>
      </c>
      <c r="G309" s="604">
        <f>IF($AJ$12=0,0,$AJ$12)</f>
        <v>0</v>
      </c>
      <c r="H309" s="605"/>
      <c r="I309" s="604">
        <f>IF($AK$12=0,0,$AK$12)</f>
        <v>0</v>
      </c>
      <c r="J309" s="605"/>
      <c r="K309" s="604">
        <f>IF($AL$12=0,0,$AL$12)</f>
        <v>0</v>
      </c>
      <c r="L309" s="605"/>
      <c r="M309" s="604">
        <f>IF($AM$12=0,0,$AM$12)</f>
        <v>0</v>
      </c>
      <c r="N309" s="605"/>
      <c r="O309" s="727">
        <f>IF($AN$12=0,0,$AN$12)</f>
        <v>0</v>
      </c>
      <c r="P309" s="614"/>
      <c r="Q309" s="604">
        <f>IF($AO$12=0,0,$AO$12)</f>
        <v>0</v>
      </c>
      <c r="R309" s="605"/>
      <c r="S309" s="604">
        <f>IF($AP$12=0,0,$AP$12)</f>
        <v>0</v>
      </c>
      <c r="T309" s="605"/>
      <c r="U309" s="604">
        <f>IF($AQ$12=0,0,$AQ$12)</f>
        <v>0</v>
      </c>
      <c r="V309" s="605"/>
      <c r="W309" s="604">
        <f>IF($AR$12=0,0,$AR$12)</f>
        <v>0</v>
      </c>
      <c r="X309" s="605"/>
      <c r="Y309" s="604"/>
      <c r="Z309" s="605"/>
      <c r="AA309" s="604"/>
      <c r="AB309" s="605"/>
      <c r="AC309" s="604"/>
      <c r="AD309" s="605"/>
      <c r="AE309" s="606">
        <f>IF($AV$12=0,0,$AV$12)</f>
        <v>0</v>
      </c>
      <c r="AF309" s="607"/>
      <c r="AG309" s="137"/>
      <c r="AH309" s="62"/>
      <c r="AI309" s="39"/>
      <c r="AJ309" s="39"/>
      <c r="AM309" s="39"/>
      <c r="AN309" s="39"/>
      <c r="AO309" s="39"/>
      <c r="AP309" s="39"/>
      <c r="AQ309" s="39"/>
      <c r="AR309" s="39"/>
      <c r="AS309" s="46"/>
      <c r="AT309" s="46"/>
    </row>
    <row r="310" spans="1:46" ht="12" customHeight="1" x14ac:dyDescent="0.2">
      <c r="A310" s="269"/>
      <c r="B310" s="632" t="str">
        <f>$B$58</f>
        <v>aus laufendem Jahr (Kontrolle)</v>
      </c>
      <c r="C310" s="632"/>
      <c r="D310" s="632"/>
      <c r="E310" s="632"/>
      <c r="F310" s="270" t="str">
        <f>$F$58</f>
        <v>kj</v>
      </c>
      <c r="G310" s="627">
        <f>IF($AJ$14=0,0,$AJ$14)</f>
        <v>0</v>
      </c>
      <c r="H310" s="628"/>
      <c r="I310" s="627">
        <f>IF($AK$14=0,0,$AK$14)</f>
        <v>0</v>
      </c>
      <c r="J310" s="628"/>
      <c r="K310" s="627">
        <f>IF($AL$14=0,0,$AL$14)</f>
        <v>0</v>
      </c>
      <c r="L310" s="628"/>
      <c r="M310" s="627">
        <f>IF($AM$14=0,0,$AM$14)</f>
        <v>0</v>
      </c>
      <c r="N310" s="628"/>
      <c r="O310" s="726">
        <f>IF($AN$14=0,0,$AN$14)</f>
        <v>0</v>
      </c>
      <c r="P310" s="634"/>
      <c r="Q310" s="627">
        <f>IF($AO$14=0,0,$AO$14)</f>
        <v>0</v>
      </c>
      <c r="R310" s="628"/>
      <c r="S310" s="627">
        <f>IF($AP$14=0,0,$AP$14)</f>
        <v>0</v>
      </c>
      <c r="T310" s="628"/>
      <c r="U310" s="627">
        <f>IF($AQ$14=0,0,$AQ$14)</f>
        <v>0</v>
      </c>
      <c r="V310" s="628"/>
      <c r="W310" s="627">
        <f>IF($AR$14=0,0,$AR$14)</f>
        <v>0</v>
      </c>
      <c r="X310" s="628"/>
      <c r="Y310" s="627">
        <f>IF($AS$14=0,0,$AS$14)</f>
        <v>0</v>
      </c>
      <c r="Z310" s="628"/>
      <c r="AA310" s="627">
        <f>IF($AT$14=0,0,$AT$14)</f>
        <v>0</v>
      </c>
      <c r="AB310" s="628"/>
      <c r="AC310" s="627">
        <f>IF($AU$14=0,0,$AU$14)</f>
        <v>0</v>
      </c>
      <c r="AD310" s="628"/>
      <c r="AE310" s="629">
        <f>IF($AV$14=0,0,$AV$14)</f>
        <v>0</v>
      </c>
      <c r="AF310" s="630"/>
      <c r="AG310" s="137"/>
      <c r="AH310" s="62"/>
      <c r="AI310" s="39"/>
      <c r="AJ310" s="39"/>
      <c r="AM310" s="39"/>
      <c r="AN310" s="39"/>
      <c r="AO310" s="39"/>
      <c r="AP310" s="39"/>
      <c r="AQ310" s="39"/>
      <c r="AR310" s="39"/>
      <c r="AS310" s="46"/>
      <c r="AT310" s="46"/>
    </row>
    <row r="311" spans="1:46" ht="12" customHeight="1" x14ac:dyDescent="0.2">
      <c r="A311" s="271" t="str">
        <f>$A$59</f>
        <v>Auszahlung</v>
      </c>
      <c r="B311" s="612" t="str">
        <f>$B$59</f>
        <v>Stunden Vorjahressaldo</v>
      </c>
      <c r="C311" s="612"/>
      <c r="D311" s="612"/>
      <c r="E311" s="612"/>
      <c r="F311" s="631"/>
      <c r="G311" s="604">
        <f>IF($AJ$18=0,0,$AJ$18)</f>
        <v>0</v>
      </c>
      <c r="H311" s="605"/>
      <c r="I311" s="604">
        <f>IF($AK$18=0,0,$AK$18)</f>
        <v>0</v>
      </c>
      <c r="J311" s="605"/>
      <c r="K311" s="604">
        <f>IF($AL$18=0,0,$AL$18)</f>
        <v>0</v>
      </c>
      <c r="L311" s="605"/>
      <c r="M311" s="604">
        <f>IF($AM$18=0,0,$AM$18)</f>
        <v>0</v>
      </c>
      <c r="N311" s="605"/>
      <c r="O311" s="727">
        <f>IF($AN$18=0,0,$AN$18)</f>
        <v>0</v>
      </c>
      <c r="P311" s="614"/>
      <c r="Q311" s="604">
        <f>IF($AO$18=0,0,$AO$18)</f>
        <v>0</v>
      </c>
      <c r="R311" s="605"/>
      <c r="S311" s="604">
        <f>IF($AP$18=0,0,$AP$18)</f>
        <v>0</v>
      </c>
      <c r="T311" s="605"/>
      <c r="U311" s="604">
        <f>IF($AQ$18=0,0,$AQ$18)</f>
        <v>0</v>
      </c>
      <c r="V311" s="605"/>
      <c r="W311" s="604">
        <f>IF($AR$18=0,0,$AR$18)</f>
        <v>0</v>
      </c>
      <c r="X311" s="605"/>
      <c r="Y311" s="619"/>
      <c r="Z311" s="620"/>
      <c r="AA311" s="620"/>
      <c r="AB311" s="620"/>
      <c r="AC311" s="620"/>
      <c r="AD311" s="621"/>
      <c r="AE311" s="606">
        <f>IF($AV$18=0,0,$AV$18)</f>
        <v>0</v>
      </c>
      <c r="AF311" s="607"/>
      <c r="AG311" s="137"/>
      <c r="AH311" s="62"/>
      <c r="AI311" s="39"/>
      <c r="AJ311" s="39"/>
      <c r="AM311" s="39"/>
      <c r="AN311" s="39"/>
      <c r="AO311" s="39"/>
      <c r="AP311" s="39"/>
      <c r="AQ311" s="39"/>
      <c r="AR311" s="39"/>
      <c r="AS311" s="46"/>
      <c r="AT311" s="46"/>
    </row>
    <row r="312" spans="1:46" ht="12" customHeight="1" x14ac:dyDescent="0.2">
      <c r="A312" s="169" t="str">
        <f>$A$60</f>
        <v>Differenz</v>
      </c>
      <c r="B312" s="586" t="str">
        <f>$B$60</f>
        <v>nach Kompensation und Auszahlung</v>
      </c>
      <c r="C312" s="586"/>
      <c r="D312" s="586"/>
      <c r="E312" s="586"/>
      <c r="F312" s="622"/>
      <c r="G312" s="589">
        <f>IF(ROUND($P$4,3)=0,0,$P$4-SUM(G309+G311))</f>
        <v>0</v>
      </c>
      <c r="H312" s="590"/>
      <c r="I312" s="623">
        <f>IF(ROUND(G312,3)=0,0,G312-(SUM(I311+I309)))</f>
        <v>0</v>
      </c>
      <c r="J312" s="624"/>
      <c r="K312" s="623">
        <f>IF(ROUND(I312,3)=0,0,I312-(SUM(K311+K309)))</f>
        <v>0</v>
      </c>
      <c r="L312" s="624"/>
      <c r="M312" s="589">
        <f t="shared" ref="M312" si="101">IF(ROUND(K312,3)=0,0,K312-(SUM(M311+M309)))</f>
        <v>0</v>
      </c>
      <c r="N312" s="590"/>
      <c r="O312" s="723">
        <f t="shared" ref="O312" si="102">IF(ROUND(M312,3)=0,0,M312-(SUM(O311+O309)))</f>
        <v>0</v>
      </c>
      <c r="P312" s="588"/>
      <c r="Q312" s="623">
        <f t="shared" ref="Q312" si="103">IF(ROUND(O312,3)=0,0,O312-(SUM(Q311+Q309)))</f>
        <v>0</v>
      </c>
      <c r="R312" s="624"/>
      <c r="S312" s="623">
        <f t="shared" ref="S312" si="104">IF(ROUND(Q312,3)=0,0,Q312-(SUM(S311+S309)))</f>
        <v>0</v>
      </c>
      <c r="T312" s="624"/>
      <c r="U312" s="623">
        <f t="shared" ref="U312" si="105">IF(ROUND(S312,3)=0,0,S312-(SUM(U311+U309)))</f>
        <v>0</v>
      </c>
      <c r="V312" s="624"/>
      <c r="W312" s="623">
        <f t="shared" ref="W312" si="106">IF(ROUND(U312,3)=0,0,U312-(SUM(W311+W309)))</f>
        <v>0</v>
      </c>
      <c r="X312" s="624"/>
      <c r="Y312" s="636" t="str">
        <f>$Y$60</f>
        <v/>
      </c>
      <c r="Z312" s="637"/>
      <c r="AA312" s="637"/>
      <c r="AB312" s="637"/>
      <c r="AC312" s="637"/>
      <c r="AD312" s="637"/>
      <c r="AE312" s="637"/>
      <c r="AF312" s="638"/>
      <c r="AG312" s="137"/>
      <c r="AH312" s="62"/>
      <c r="AI312" s="39"/>
      <c r="AJ312" s="39"/>
      <c r="AM312" s="39"/>
      <c r="AN312" s="39"/>
      <c r="AO312" s="39"/>
      <c r="AP312" s="39"/>
      <c r="AQ312" s="39"/>
      <c r="AR312" s="39"/>
      <c r="AS312" s="46"/>
      <c r="AT312" s="46"/>
    </row>
    <row r="313" spans="1:46" ht="12" customHeight="1" x14ac:dyDescent="0.2">
      <c r="A313" s="169" t="str">
        <f>$A$61</f>
        <v>Auszahlung</v>
      </c>
      <c r="B313" s="639" t="str">
        <f>$B$61</f>
        <v>Stunden laufendes Jahr</v>
      </c>
      <c r="C313" s="639"/>
      <c r="D313" s="639"/>
      <c r="E313" s="639"/>
      <c r="F313" s="640"/>
      <c r="G313" s="589">
        <f>IF($AJ$19=0,0,$AJ$19)</f>
        <v>0</v>
      </c>
      <c r="H313" s="590"/>
      <c r="I313" s="589">
        <f>IF($AK$19=0,0,$AK$19)</f>
        <v>0</v>
      </c>
      <c r="J313" s="590"/>
      <c r="K313" s="589">
        <f>IF($AL$19=0,0,$AL$19)</f>
        <v>0</v>
      </c>
      <c r="L313" s="590"/>
      <c r="M313" s="589">
        <f>IF($AM$19=0,0,$AM$19)</f>
        <v>0</v>
      </c>
      <c r="N313" s="590"/>
      <c r="O313" s="723">
        <f>IF($AN$19=0,0,$AN$19)</f>
        <v>0</v>
      </c>
      <c r="P313" s="588"/>
      <c r="Q313" s="589">
        <f>IF($AO$19=0,0,$AO$19)</f>
        <v>0</v>
      </c>
      <c r="R313" s="590"/>
      <c r="S313" s="589">
        <f>IF($AP$19=0,0,$AP$19)</f>
        <v>0</v>
      </c>
      <c r="T313" s="590"/>
      <c r="U313" s="589">
        <f>IF($AQ$19=0,0,$AQ$19)</f>
        <v>0</v>
      </c>
      <c r="V313" s="590"/>
      <c r="W313" s="589">
        <f>IF($AR$19=0,0,$AR$19)</f>
        <v>0</v>
      </c>
      <c r="X313" s="590"/>
      <c r="Y313" s="589">
        <f>IF($AS$19=0,0,$AS$19)</f>
        <v>0</v>
      </c>
      <c r="Z313" s="590"/>
      <c r="AA313" s="589">
        <f>IF($AT$19=0,0,$AT$19)</f>
        <v>0</v>
      </c>
      <c r="AB313" s="590"/>
      <c r="AC313" s="589">
        <f>IF($AU$19=0,0,$AU$19)</f>
        <v>0</v>
      </c>
      <c r="AD313" s="590"/>
      <c r="AE313" s="599">
        <f>IF($AV$19=0,0,$AV$19)</f>
        <v>0</v>
      </c>
      <c r="AF313" s="600"/>
      <c r="AG313" s="137"/>
      <c r="AH313" s="62"/>
      <c r="AI313" s="39"/>
      <c r="AJ313" s="39"/>
      <c r="AM313" s="39"/>
      <c r="AN313" s="39"/>
      <c r="AO313" s="39"/>
      <c r="AP313" s="39"/>
      <c r="AQ313" s="39"/>
      <c r="AR313" s="39"/>
      <c r="AS313" s="46"/>
      <c r="AT313" s="46"/>
    </row>
    <row r="314" spans="1:46" ht="12" customHeight="1" x14ac:dyDescent="0.2">
      <c r="A314" s="170" t="str">
        <f>$A$62</f>
        <v>Fehlstunden</v>
      </c>
      <c r="B314" s="635" t="str">
        <f>$B$62</f>
        <v>laufendes Jahr (Kontrolle)</v>
      </c>
      <c r="C314" s="635"/>
      <c r="D314" s="635"/>
      <c r="E314" s="635"/>
      <c r="F314" s="267" t="str">
        <f>$F$62</f>
        <v>fe</v>
      </c>
      <c r="G314" s="627">
        <f>IF($AJ$13=0,0,$AJ$13)</f>
        <v>0</v>
      </c>
      <c r="H314" s="628"/>
      <c r="I314" s="627">
        <f>IF($AK$13=0,0,$AK$13)</f>
        <v>0</v>
      </c>
      <c r="J314" s="628"/>
      <c r="K314" s="627">
        <f>IF($AL$13=0,0,$AL$13)</f>
        <v>0</v>
      </c>
      <c r="L314" s="628"/>
      <c r="M314" s="627">
        <f>IF($AM$13=0,0,$AM$13)</f>
        <v>0</v>
      </c>
      <c r="N314" s="628"/>
      <c r="O314" s="726">
        <f>IF($AN$13=0,0,$AN$13)</f>
        <v>0</v>
      </c>
      <c r="P314" s="634"/>
      <c r="Q314" s="627">
        <f>IF($AO$13=0,0,$AO$13)</f>
        <v>0</v>
      </c>
      <c r="R314" s="628"/>
      <c r="S314" s="627">
        <f>IF($AP$13=0,0,$AP$13)</f>
        <v>0</v>
      </c>
      <c r="T314" s="628"/>
      <c r="U314" s="627">
        <f>IF($AQ$13=0,0,$AQ$13)</f>
        <v>0</v>
      </c>
      <c r="V314" s="628"/>
      <c r="W314" s="627">
        <f>IF($AR$13=0,0,$AR$13)</f>
        <v>0</v>
      </c>
      <c r="X314" s="628"/>
      <c r="Y314" s="627">
        <f>IF($AS$13=0,0,$AS$13)</f>
        <v>0</v>
      </c>
      <c r="Z314" s="628"/>
      <c r="AA314" s="627">
        <f>IF($AT$13=0,0,$AT$13)</f>
        <v>0</v>
      </c>
      <c r="AB314" s="628"/>
      <c r="AC314" s="627">
        <f>IF($AU$13=0,0,$AU$13)</f>
        <v>0</v>
      </c>
      <c r="AD314" s="628"/>
      <c r="AE314" s="629">
        <f>IF($AV$13=0,0,$AV$13)</f>
        <v>0</v>
      </c>
      <c r="AF314" s="630"/>
      <c r="AG314" s="137"/>
      <c r="AH314" s="62"/>
      <c r="AI314" s="39"/>
      <c r="AJ314" s="39"/>
      <c r="AM314" s="39"/>
      <c r="AN314" s="39"/>
      <c r="AO314" s="39"/>
      <c r="AP314" s="39"/>
      <c r="AQ314" s="39"/>
      <c r="AR314" s="39"/>
      <c r="AS314" s="46"/>
      <c r="AT314" s="46"/>
    </row>
    <row r="315" spans="1:46" ht="12" customHeight="1" x14ac:dyDescent="0.2">
      <c r="A315" s="171" t="str">
        <f>$A$63</f>
        <v>Total inkl. Zeitzuschläge</v>
      </c>
      <c r="B315" s="651" t="str">
        <f>$B$63</f>
        <v>Stunden produktiv und unproduktiv</v>
      </c>
      <c r="C315" s="651"/>
      <c r="D315" s="651"/>
      <c r="E315" s="651"/>
      <c r="F315" s="731"/>
      <c r="G315" s="732">
        <f>IF($AG$36=0,0,$AG$36)</f>
        <v>0</v>
      </c>
      <c r="H315" s="657"/>
      <c r="I315" s="656">
        <f>IF($AG$99=0,0,$AG$99)</f>
        <v>0</v>
      </c>
      <c r="J315" s="657"/>
      <c r="K315" s="641">
        <f>IF($AG$162=0,0,$AG$162)</f>
        <v>0</v>
      </c>
      <c r="L315" s="642"/>
      <c r="M315" s="641">
        <f>IF($AG$225=0,0,$AG$225)</f>
        <v>0</v>
      </c>
      <c r="N315" s="642"/>
      <c r="O315" s="733">
        <f>IF($AG$288=0,0,$AG$288)</f>
        <v>0</v>
      </c>
      <c r="P315" s="655"/>
      <c r="Q315" s="641">
        <f>IF($AG$351=0,0,$AG$351)</f>
        <v>0</v>
      </c>
      <c r="R315" s="642"/>
      <c r="S315" s="641">
        <f>IF($AG$414=0,0,$AG$414)</f>
        <v>0</v>
      </c>
      <c r="T315" s="642"/>
      <c r="U315" s="641">
        <f>IF($AG$477=0,0,$AG$477)</f>
        <v>0</v>
      </c>
      <c r="V315" s="642"/>
      <c r="W315" s="641">
        <f>IF($AG$540=0,0,$AG$540)</f>
        <v>0</v>
      </c>
      <c r="X315" s="642"/>
      <c r="Y315" s="641">
        <f>IF($AG$603=0,0,$AG$603)</f>
        <v>0</v>
      </c>
      <c r="Z315" s="642"/>
      <c r="AA315" s="641">
        <f>IF($AG$666=0,0,$AG$666)</f>
        <v>0</v>
      </c>
      <c r="AB315" s="642"/>
      <c r="AC315" s="641">
        <f>IF($AG$729=0,0,$AG$729)</f>
        <v>0</v>
      </c>
      <c r="AD315" s="642"/>
      <c r="AE315" s="570">
        <f>SUM($G$63:$AD$63)</f>
        <v>0</v>
      </c>
      <c r="AF315" s="571"/>
      <c r="AG315" s="137"/>
      <c r="AH315" s="62"/>
      <c r="AI315" s="39"/>
      <c r="AJ315" s="39"/>
      <c r="AM315" s="39"/>
      <c r="AN315" s="39"/>
      <c r="AO315" s="39"/>
      <c r="AP315" s="39"/>
      <c r="AQ315" s="39"/>
      <c r="AR315" s="39"/>
      <c r="AS315" s="46"/>
      <c r="AT315" s="46"/>
    </row>
    <row r="316" spans="1:46" ht="24.95" customHeight="1" x14ac:dyDescent="0.2">
      <c r="A316" s="173" t="str">
        <f>$A$64</f>
        <v>Vergleich</v>
      </c>
      <c r="B316" s="643" t="str">
        <f>$B$64</f>
        <v>Stunden zu Soll-Stunden (inkl. allfälli-
ge Minusstunden Vorjahr)</v>
      </c>
      <c r="C316" s="643"/>
      <c r="D316" s="643"/>
      <c r="E316" s="643"/>
      <c r="F316" s="644"/>
      <c r="G316" s="728">
        <f>$G$64</f>
        <v>-184</v>
      </c>
      <c r="H316" s="650"/>
      <c r="I316" s="647">
        <f>$I$64</f>
        <v>-160</v>
      </c>
      <c r="J316" s="648"/>
      <c r="K316" s="649">
        <f>$K$64</f>
        <v>-176</v>
      </c>
      <c r="L316" s="650"/>
      <c r="M316" s="649">
        <f>$M$64</f>
        <v>-176</v>
      </c>
      <c r="N316" s="650"/>
      <c r="O316" s="748">
        <f>$O$64</f>
        <v>-168</v>
      </c>
      <c r="P316" s="646"/>
      <c r="Q316" s="649">
        <f>$Q$64</f>
        <v>-176</v>
      </c>
      <c r="R316" s="650"/>
      <c r="S316" s="649">
        <f>$S$64</f>
        <v>-184</v>
      </c>
      <c r="T316" s="650"/>
      <c r="U316" s="649">
        <f>$U$64</f>
        <v>-168</v>
      </c>
      <c r="V316" s="650"/>
      <c r="W316" s="649">
        <f>$W$64</f>
        <v>-176</v>
      </c>
      <c r="X316" s="650"/>
      <c r="Y316" s="649">
        <f>$Y$64</f>
        <v>-176</v>
      </c>
      <c r="Z316" s="650"/>
      <c r="AA316" s="649">
        <f>$AA$64</f>
        <v>-168</v>
      </c>
      <c r="AB316" s="650"/>
      <c r="AC316" s="649">
        <f>$AC$64</f>
        <v>-184</v>
      </c>
      <c r="AD316" s="650"/>
      <c r="AE316" s="683">
        <f>$AE$64</f>
        <v>-2096</v>
      </c>
      <c r="AF316" s="684"/>
      <c r="AG316" s="137"/>
      <c r="AH316" s="62"/>
      <c r="AI316" s="39"/>
      <c r="AJ316" s="39"/>
      <c r="AM316" s="39"/>
      <c r="AN316" s="39"/>
      <c r="AO316" s="39"/>
      <c r="AP316" s="39"/>
      <c r="AQ316" s="39"/>
      <c r="AR316" s="39"/>
      <c r="AS316" s="46"/>
      <c r="AT316" s="46"/>
    </row>
    <row r="317" spans="1:46" ht="12" customHeight="1" x14ac:dyDescent="0.2">
      <c r="A317" s="172"/>
      <c r="B317" s="685" t="str">
        <f>$B$65</f>
        <v>Stunden zu Soll-Stunden (kumuliert)</v>
      </c>
      <c r="C317" s="685"/>
      <c r="D317" s="685"/>
      <c r="E317" s="685"/>
      <c r="F317" s="686"/>
      <c r="G317" s="749">
        <f>$G$65</f>
        <v>-184</v>
      </c>
      <c r="H317" s="718"/>
      <c r="I317" s="566">
        <f>$I$65</f>
        <v>-344</v>
      </c>
      <c r="J317" s="567"/>
      <c r="K317" s="566">
        <f>$K$65</f>
        <v>-520</v>
      </c>
      <c r="L317" s="567"/>
      <c r="M317" s="566">
        <f>$M$65</f>
        <v>-696</v>
      </c>
      <c r="N317" s="567"/>
      <c r="O317" s="719">
        <f>$O$65</f>
        <v>-864</v>
      </c>
      <c r="P317" s="575"/>
      <c r="Q317" s="566">
        <f>$Q$65</f>
        <v>-1040</v>
      </c>
      <c r="R317" s="567"/>
      <c r="S317" s="566">
        <f>$S$65</f>
        <v>-1224</v>
      </c>
      <c r="T317" s="567"/>
      <c r="U317" s="566">
        <f>$U$65</f>
        <v>-1392</v>
      </c>
      <c r="V317" s="567"/>
      <c r="W317" s="566">
        <f>$W$65</f>
        <v>-1568</v>
      </c>
      <c r="X317" s="567"/>
      <c r="Y317" s="566">
        <f>$Y$65</f>
        <v>-1744</v>
      </c>
      <c r="Z317" s="567"/>
      <c r="AA317" s="566">
        <f>$AA$65</f>
        <v>-1912</v>
      </c>
      <c r="AB317" s="567"/>
      <c r="AC317" s="566">
        <f>$AC$65</f>
        <v>-2096</v>
      </c>
      <c r="AD317" s="567"/>
      <c r="AE317" s="568">
        <f>$AE$65</f>
        <v>0</v>
      </c>
      <c r="AF317" s="569"/>
      <c r="AG317" s="137"/>
      <c r="AH317" s="62"/>
      <c r="AI317" s="39"/>
      <c r="AJ317" s="39"/>
      <c r="AM317" s="39"/>
      <c r="AN317" s="39"/>
      <c r="AO317" s="39"/>
      <c r="AP317" s="39"/>
      <c r="AQ317" s="39"/>
      <c r="AR317" s="39"/>
      <c r="AS317" s="46"/>
      <c r="AT317" s="46"/>
    </row>
    <row r="318" spans="1:46" ht="12.75" customHeight="1" x14ac:dyDescent="0.2">
      <c r="A318" s="658" t="str">
        <f>$A$66</f>
        <v>Ferienkontrolle</v>
      </c>
      <c r="B318" s="660" t="str">
        <f>$B$66</f>
        <v>Ferienguthaben Vorjahr</v>
      </c>
      <c r="C318" s="660"/>
      <c r="D318" s="660"/>
      <c r="E318" s="660"/>
      <c r="F318" s="661"/>
      <c r="G318" s="681">
        <f>IF($AA$4=0,0,$AA$4)</f>
        <v>0</v>
      </c>
      <c r="H318" s="665"/>
      <c r="I318" s="576" t="str">
        <f>$I$66</f>
        <v>Ferienguthaben nach 
Art. 12.1 GAV</v>
      </c>
      <c r="J318" s="577"/>
      <c r="K318" s="577"/>
      <c r="L318" s="578"/>
      <c r="M318" s="671">
        <f>IF($AA$5=0,0,$AA$5)</f>
        <v>0</v>
      </c>
      <c r="N318" s="672"/>
      <c r="O318" s="675" t="str">
        <f>$O$66</f>
        <v>Ferienguthaben total</v>
      </c>
      <c r="P318" s="676"/>
      <c r="Q318" s="676"/>
      <c r="R318" s="677"/>
      <c r="S318" s="681">
        <f>SUM(G318+M318)</f>
        <v>0</v>
      </c>
      <c r="T318" s="665"/>
      <c r="U318" s="675" t="str">
        <f>$U$66</f>
        <v>Ferien bezogen</v>
      </c>
      <c r="V318" s="676"/>
      <c r="W318" s="676"/>
      <c r="X318" s="677"/>
      <c r="Y318" s="681">
        <f>IF($AV$4=0,0,$AV$4)</f>
        <v>0</v>
      </c>
      <c r="Z318" s="665"/>
      <c r="AA318" s="576" t="str">
        <f>$AA$66</f>
        <v>Aktuelles Ferienguthaben</v>
      </c>
      <c r="AB318" s="577"/>
      <c r="AC318" s="577"/>
      <c r="AD318" s="578"/>
      <c r="AE318" s="681">
        <f>IF(S318=0,0,S318-Y318)</f>
        <v>0</v>
      </c>
      <c r="AF318" s="665"/>
      <c r="AG318" s="137"/>
      <c r="AH318" s="62"/>
      <c r="AI318" s="39"/>
      <c r="AJ318" s="39"/>
      <c r="AM318" s="39"/>
      <c r="AN318" s="39"/>
      <c r="AO318" s="39"/>
      <c r="AP318" s="39"/>
      <c r="AQ318" s="39"/>
      <c r="AR318" s="39"/>
      <c r="AS318" s="46"/>
      <c r="AT318" s="46"/>
    </row>
    <row r="319" spans="1:46" ht="12.75" customHeight="1" x14ac:dyDescent="0.2">
      <c r="A319" s="659"/>
      <c r="B319" s="662"/>
      <c r="C319" s="662"/>
      <c r="D319" s="662"/>
      <c r="E319" s="662"/>
      <c r="F319" s="663"/>
      <c r="G319" s="682"/>
      <c r="H319" s="667"/>
      <c r="I319" s="668"/>
      <c r="J319" s="669"/>
      <c r="K319" s="669"/>
      <c r="L319" s="670"/>
      <c r="M319" s="673"/>
      <c r="N319" s="674"/>
      <c r="O319" s="678"/>
      <c r="P319" s="679"/>
      <c r="Q319" s="679"/>
      <c r="R319" s="680"/>
      <c r="S319" s="682"/>
      <c r="T319" s="667"/>
      <c r="U319" s="678"/>
      <c r="V319" s="679"/>
      <c r="W319" s="679"/>
      <c r="X319" s="680"/>
      <c r="Y319" s="682"/>
      <c r="Z319" s="667"/>
      <c r="AA319" s="668"/>
      <c r="AB319" s="669"/>
      <c r="AC319" s="669"/>
      <c r="AD319" s="670"/>
      <c r="AE319" s="682"/>
      <c r="AF319" s="667"/>
      <c r="AG319" s="137"/>
      <c r="AH319" s="62"/>
      <c r="AI319" s="39"/>
      <c r="AJ319" s="39"/>
      <c r="AM319" s="39"/>
      <c r="AN319" s="39"/>
      <c r="AO319" s="39"/>
      <c r="AP319" s="39"/>
      <c r="AQ319" s="39"/>
      <c r="AR319" s="39"/>
      <c r="AS319" s="46"/>
      <c r="AT319" s="46"/>
    </row>
    <row r="320" spans="1:46" ht="12" customHeight="1" x14ac:dyDescent="0.25">
      <c r="A320" s="76"/>
      <c r="B320" s="76"/>
      <c r="C320" s="76"/>
      <c r="D320" s="76"/>
      <c r="E320" s="77"/>
      <c r="F320" s="77"/>
      <c r="G320" s="76"/>
      <c r="H320" s="697"/>
      <c r="I320" s="697"/>
      <c r="J320" s="697"/>
      <c r="K320" s="697"/>
      <c r="L320" s="697"/>
      <c r="M320" s="697"/>
      <c r="N320" s="697"/>
      <c r="O320" s="697"/>
      <c r="P320" s="697"/>
      <c r="Q320" s="697"/>
      <c r="R320" s="697"/>
      <c r="S320" s="697"/>
      <c r="T320" s="697"/>
      <c r="U320" s="697"/>
      <c r="V320" s="697"/>
      <c r="W320" s="697"/>
      <c r="X320" s="697"/>
      <c r="Y320" s="697"/>
      <c r="Z320" s="697"/>
      <c r="AA320" s="697"/>
      <c r="AB320" s="697"/>
      <c r="AC320" s="697"/>
      <c r="AD320" s="697"/>
      <c r="AE320" s="697"/>
      <c r="AF320" s="697"/>
      <c r="AG320" s="137"/>
      <c r="AH320" s="62"/>
      <c r="AI320" s="39"/>
      <c r="AJ320" s="39"/>
      <c r="AM320" s="39"/>
      <c r="AN320" s="39"/>
      <c r="AO320" s="39"/>
      <c r="AP320" s="39"/>
      <c r="AQ320" s="39"/>
      <c r="AR320" s="39"/>
      <c r="AS320" s="46"/>
      <c r="AT320" s="46"/>
    </row>
    <row r="321" spans="1:48" ht="20.100000000000001" customHeight="1" x14ac:dyDescent="0.2">
      <c r="A321" s="212" t="str">
        <f>$A$3</f>
        <v>Mitarbeiter/In</v>
      </c>
      <c r="B321" s="734" t="str">
        <f>IF($B$3="","",$B$3)</f>
        <v>Muster Peter</v>
      </c>
      <c r="C321" s="735"/>
      <c r="D321" s="735"/>
      <c r="E321" s="735"/>
      <c r="F321" s="735"/>
      <c r="G321" s="736"/>
      <c r="H321" s="228"/>
      <c r="I321" s="228"/>
      <c r="J321" s="228"/>
      <c r="K321" s="228"/>
      <c r="L321" s="228"/>
      <c r="M321" s="228"/>
      <c r="N321" s="228"/>
      <c r="O321" s="228"/>
      <c r="P321" s="228"/>
      <c r="Q321" s="228"/>
      <c r="R321" s="228"/>
      <c r="S321" s="228"/>
      <c r="T321" s="228"/>
      <c r="U321" s="228"/>
      <c r="V321" s="228"/>
      <c r="W321" s="228"/>
      <c r="X321" s="228"/>
      <c r="Y321" s="228"/>
      <c r="Z321" s="228"/>
      <c r="AA321" s="228"/>
      <c r="AB321" s="228"/>
      <c r="AC321" s="228"/>
      <c r="AD321" s="228"/>
      <c r="AE321" s="228"/>
      <c r="AF321" s="461">
        <f>AF3</f>
        <v>0</v>
      </c>
      <c r="AG321" s="137"/>
      <c r="AH321" s="62"/>
      <c r="AI321" s="39"/>
      <c r="AJ321" s="39"/>
      <c r="AM321" s="39"/>
      <c r="AN321" s="39"/>
      <c r="AO321" s="39"/>
      <c r="AP321" s="39"/>
      <c r="AQ321" s="39"/>
      <c r="AR321" s="39"/>
      <c r="AS321" s="52"/>
      <c r="AT321" s="52"/>
      <c r="AU321" s="5"/>
    </row>
    <row r="322" spans="1:48" ht="12" customHeight="1" x14ac:dyDescent="0.2">
      <c r="A322" s="219" t="str">
        <f>$A$4</f>
        <v>Anstellung %</v>
      </c>
      <c r="B322" s="701">
        <v>100</v>
      </c>
      <c r="C322" s="702"/>
      <c r="D322" s="703" t="str">
        <f>Labels!B94</f>
        <v>im Juni</v>
      </c>
      <c r="E322" s="704"/>
      <c r="F322" s="704"/>
      <c r="G322" s="705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  <c r="Z322" s="138"/>
      <c r="AA322" s="138"/>
      <c r="AB322" s="138"/>
      <c r="AC322" s="138"/>
      <c r="AD322" s="138"/>
      <c r="AE322" s="138"/>
      <c r="AF322" s="229"/>
      <c r="AG322" s="139"/>
      <c r="AH322" s="16"/>
      <c r="AI322" s="16"/>
      <c r="AJ322" s="16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6"/>
    </row>
    <row r="323" spans="1:48" ht="12" customHeight="1" x14ac:dyDescent="0.2">
      <c r="A323" s="220" t="str">
        <f>$A$5</f>
        <v>Saldo für das Jahr</v>
      </c>
      <c r="B323" s="134"/>
      <c r="C323" s="135"/>
      <c r="D323" s="501">
        <f>IF($AE$64=0,0,$AE$64)</f>
        <v>-2096</v>
      </c>
      <c r="E323" s="502"/>
      <c r="F323" s="502"/>
      <c r="G323" s="503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237"/>
      <c r="AG323" s="137"/>
      <c r="AH323" s="16"/>
      <c r="AI323" s="16"/>
      <c r="AJ323" s="16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6"/>
    </row>
    <row r="324" spans="1:48" s="3" customFormat="1" ht="21" customHeight="1" x14ac:dyDescent="0.25">
      <c r="A324" s="284" t="str">
        <f>TEXT(DATE(YEAR(AP28),MONTH(AP28)+5,1),"MMMM"&amp;Labels!B13)</f>
        <v>Juni</v>
      </c>
      <c r="B324" s="506" t="str">
        <f>$B$9</f>
        <v>Saldo Monat + / -</v>
      </c>
      <c r="C324" s="507"/>
      <c r="D324" s="507"/>
      <c r="E324" s="508"/>
      <c r="F324" s="695">
        <f>(AG327-(SUM(AG328:AG342)-AE349))*-1</f>
        <v>-176</v>
      </c>
      <c r="G324" s="696"/>
      <c r="H324" s="78"/>
      <c r="I324" s="79"/>
      <c r="J324" s="13"/>
      <c r="K324" s="45" t="str">
        <f>$K$9</f>
        <v xml:space="preserve"> = </v>
      </c>
      <c r="L324" s="43" t="str">
        <f>$L$9</f>
        <v>Gelbe Felder müssen ausgefüllt werden (die übrigen werden automatisch berechnet)</v>
      </c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511"/>
      <c r="AC324" s="511"/>
      <c r="AD324" s="511"/>
      <c r="AE324" s="511"/>
      <c r="AF324" s="512"/>
      <c r="AG324" s="310"/>
      <c r="AH324" s="740"/>
      <c r="AI324" s="741"/>
      <c r="AJ324" s="16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6"/>
    </row>
    <row r="325" spans="1:48" s="16" customFormat="1" ht="16.5" x14ac:dyDescent="0.3">
      <c r="A325" s="436" t="str">
        <f>$A$10</f>
        <v>Tag</v>
      </c>
      <c r="B325" s="214">
        <f>AF262+1</f>
        <v>43983</v>
      </c>
      <c r="C325" s="214">
        <f>B325+1</f>
        <v>43984</v>
      </c>
      <c r="D325" s="214">
        <f t="shared" ref="D325:AE325" si="107">C325+1</f>
        <v>43985</v>
      </c>
      <c r="E325" s="214">
        <f t="shared" si="107"/>
        <v>43986</v>
      </c>
      <c r="F325" s="214">
        <f t="shared" si="107"/>
        <v>43987</v>
      </c>
      <c r="G325" s="214">
        <f t="shared" si="107"/>
        <v>43988</v>
      </c>
      <c r="H325" s="214">
        <f t="shared" si="107"/>
        <v>43989</v>
      </c>
      <c r="I325" s="214">
        <f t="shared" si="107"/>
        <v>43990</v>
      </c>
      <c r="J325" s="214">
        <f t="shared" si="107"/>
        <v>43991</v>
      </c>
      <c r="K325" s="214">
        <f t="shared" si="107"/>
        <v>43992</v>
      </c>
      <c r="L325" s="214">
        <f t="shared" si="107"/>
        <v>43993</v>
      </c>
      <c r="M325" s="214">
        <f t="shared" si="107"/>
        <v>43994</v>
      </c>
      <c r="N325" s="214">
        <f t="shared" si="107"/>
        <v>43995</v>
      </c>
      <c r="O325" s="214">
        <f t="shared" si="107"/>
        <v>43996</v>
      </c>
      <c r="P325" s="214">
        <f t="shared" si="107"/>
        <v>43997</v>
      </c>
      <c r="Q325" s="214">
        <f t="shared" si="107"/>
        <v>43998</v>
      </c>
      <c r="R325" s="214">
        <f t="shared" si="107"/>
        <v>43999</v>
      </c>
      <c r="S325" s="214">
        <f t="shared" si="107"/>
        <v>44000</v>
      </c>
      <c r="T325" s="214">
        <f t="shared" si="107"/>
        <v>44001</v>
      </c>
      <c r="U325" s="214">
        <f t="shared" si="107"/>
        <v>44002</v>
      </c>
      <c r="V325" s="214">
        <f t="shared" si="107"/>
        <v>44003</v>
      </c>
      <c r="W325" s="214">
        <f t="shared" si="107"/>
        <v>44004</v>
      </c>
      <c r="X325" s="214">
        <f t="shared" si="107"/>
        <v>44005</v>
      </c>
      <c r="Y325" s="214">
        <f t="shared" si="107"/>
        <v>44006</v>
      </c>
      <c r="Z325" s="214">
        <f t="shared" si="107"/>
        <v>44007</v>
      </c>
      <c r="AA325" s="214">
        <f t="shared" si="107"/>
        <v>44008</v>
      </c>
      <c r="AB325" s="214">
        <f t="shared" si="107"/>
        <v>44009</v>
      </c>
      <c r="AC325" s="214">
        <f t="shared" si="107"/>
        <v>44010</v>
      </c>
      <c r="AD325" s="214">
        <f t="shared" si="107"/>
        <v>44011</v>
      </c>
      <c r="AE325" s="214">
        <f t="shared" si="107"/>
        <v>44012</v>
      </c>
      <c r="AF325" s="318"/>
      <c r="AG325" s="430" t="str">
        <f>COUNT(B327:AF327)&amp;" "&amp;Labels!$B$63</f>
        <v>22 Tage</v>
      </c>
      <c r="AJ325" s="118"/>
      <c r="AK325" s="118"/>
      <c r="AL325" s="118"/>
      <c r="AO325" s="116"/>
      <c r="AP325" s="117"/>
      <c r="AQ325" s="117"/>
      <c r="AR325" s="117"/>
      <c r="AS325" s="117"/>
      <c r="AT325" s="117"/>
      <c r="AU325" s="33"/>
    </row>
    <row r="326" spans="1:48" s="16" customFormat="1" hidden="1" x14ac:dyDescent="0.2">
      <c r="A326" s="177" t="str">
        <f>$A$11</f>
        <v>Kalenderwoche</v>
      </c>
      <c r="B326" s="291">
        <f t="shared" ref="B326:AF326" si="108">IF(B325="","",TRUNC((B325-DATE(YEAR(B325+3-MOD(B325-2,7)),1,MOD(B325-2,7)-9))/7))</f>
        <v>23</v>
      </c>
      <c r="C326" s="292">
        <f t="shared" si="108"/>
        <v>23</v>
      </c>
      <c r="D326" s="292">
        <f t="shared" si="108"/>
        <v>23</v>
      </c>
      <c r="E326" s="292">
        <f t="shared" si="108"/>
        <v>23</v>
      </c>
      <c r="F326" s="292">
        <f t="shared" si="108"/>
        <v>23</v>
      </c>
      <c r="G326" s="292">
        <f t="shared" si="108"/>
        <v>23</v>
      </c>
      <c r="H326" s="292">
        <f t="shared" si="108"/>
        <v>23</v>
      </c>
      <c r="I326" s="292">
        <f t="shared" si="108"/>
        <v>24</v>
      </c>
      <c r="J326" s="292">
        <f t="shared" si="108"/>
        <v>24</v>
      </c>
      <c r="K326" s="292">
        <f t="shared" si="108"/>
        <v>24</v>
      </c>
      <c r="L326" s="292">
        <f t="shared" si="108"/>
        <v>24</v>
      </c>
      <c r="M326" s="292">
        <f t="shared" si="108"/>
        <v>24</v>
      </c>
      <c r="N326" s="292">
        <f t="shared" si="108"/>
        <v>24</v>
      </c>
      <c r="O326" s="292">
        <f t="shared" si="108"/>
        <v>24</v>
      </c>
      <c r="P326" s="292">
        <f t="shared" si="108"/>
        <v>25</v>
      </c>
      <c r="Q326" s="292">
        <f t="shared" si="108"/>
        <v>25</v>
      </c>
      <c r="R326" s="292">
        <f t="shared" si="108"/>
        <v>25</v>
      </c>
      <c r="S326" s="292">
        <f t="shared" si="108"/>
        <v>25</v>
      </c>
      <c r="T326" s="292">
        <f t="shared" si="108"/>
        <v>25</v>
      </c>
      <c r="U326" s="292">
        <f t="shared" si="108"/>
        <v>25</v>
      </c>
      <c r="V326" s="292">
        <f t="shared" si="108"/>
        <v>25</v>
      </c>
      <c r="W326" s="292">
        <f t="shared" si="108"/>
        <v>26</v>
      </c>
      <c r="X326" s="292">
        <f t="shared" si="108"/>
        <v>26</v>
      </c>
      <c r="Y326" s="292">
        <f t="shared" si="108"/>
        <v>26</v>
      </c>
      <c r="Z326" s="292">
        <f t="shared" si="108"/>
        <v>26</v>
      </c>
      <c r="AA326" s="292">
        <f t="shared" si="108"/>
        <v>26</v>
      </c>
      <c r="AB326" s="292">
        <f t="shared" si="108"/>
        <v>26</v>
      </c>
      <c r="AC326" s="292">
        <f t="shared" si="108"/>
        <v>26</v>
      </c>
      <c r="AD326" s="292">
        <f t="shared" si="108"/>
        <v>27</v>
      </c>
      <c r="AE326" s="293">
        <f t="shared" si="108"/>
        <v>27</v>
      </c>
      <c r="AF326" s="317" t="str">
        <f t="shared" si="108"/>
        <v/>
      </c>
      <c r="AG326" s="85"/>
      <c r="AH326" s="742"/>
      <c r="AI326" s="687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V326" s="38"/>
    </row>
    <row r="327" spans="1:48" s="16" customFormat="1" ht="12" customHeight="1" thickBot="1" x14ac:dyDescent="0.25">
      <c r="A327" s="177" t="str">
        <f>$A$12</f>
        <v>Sollstunden</v>
      </c>
      <c r="B327" s="194">
        <f t="shared" ref="B327:AE327" si="109">IF(MOD(B325,7)&gt;=2,$J$7*$B$322%,"")</f>
        <v>8</v>
      </c>
      <c r="C327" s="194">
        <f t="shared" si="109"/>
        <v>8</v>
      </c>
      <c r="D327" s="194">
        <f t="shared" si="109"/>
        <v>8</v>
      </c>
      <c r="E327" s="194">
        <f t="shared" si="109"/>
        <v>8</v>
      </c>
      <c r="F327" s="194">
        <f t="shared" si="109"/>
        <v>8</v>
      </c>
      <c r="G327" s="194" t="str">
        <f t="shared" si="109"/>
        <v/>
      </c>
      <c r="H327" s="194" t="str">
        <f t="shared" si="109"/>
        <v/>
      </c>
      <c r="I327" s="194">
        <f t="shared" si="109"/>
        <v>8</v>
      </c>
      <c r="J327" s="194">
        <f t="shared" si="109"/>
        <v>8</v>
      </c>
      <c r="K327" s="194">
        <f t="shared" si="109"/>
        <v>8</v>
      </c>
      <c r="L327" s="194">
        <f t="shared" si="109"/>
        <v>8</v>
      </c>
      <c r="M327" s="194">
        <f t="shared" si="109"/>
        <v>8</v>
      </c>
      <c r="N327" s="194" t="str">
        <f t="shared" si="109"/>
        <v/>
      </c>
      <c r="O327" s="194" t="str">
        <f t="shared" si="109"/>
        <v/>
      </c>
      <c r="P327" s="194">
        <f t="shared" si="109"/>
        <v>8</v>
      </c>
      <c r="Q327" s="194">
        <f t="shared" si="109"/>
        <v>8</v>
      </c>
      <c r="R327" s="194">
        <f t="shared" si="109"/>
        <v>8</v>
      </c>
      <c r="S327" s="194">
        <f t="shared" si="109"/>
        <v>8</v>
      </c>
      <c r="T327" s="194">
        <f t="shared" si="109"/>
        <v>8</v>
      </c>
      <c r="U327" s="194" t="str">
        <f t="shared" si="109"/>
        <v/>
      </c>
      <c r="V327" s="194" t="str">
        <f t="shared" si="109"/>
        <v/>
      </c>
      <c r="W327" s="194">
        <f t="shared" si="109"/>
        <v>8</v>
      </c>
      <c r="X327" s="194">
        <f t="shared" si="109"/>
        <v>8</v>
      </c>
      <c r="Y327" s="194">
        <f t="shared" si="109"/>
        <v>8</v>
      </c>
      <c r="Z327" s="194">
        <f t="shared" si="109"/>
        <v>8</v>
      </c>
      <c r="AA327" s="194">
        <f t="shared" si="109"/>
        <v>8</v>
      </c>
      <c r="AB327" s="194" t="str">
        <f t="shared" si="109"/>
        <v/>
      </c>
      <c r="AC327" s="194" t="str">
        <f t="shared" si="109"/>
        <v/>
      </c>
      <c r="AD327" s="194">
        <f t="shared" si="109"/>
        <v>8</v>
      </c>
      <c r="AE327" s="194">
        <f t="shared" si="109"/>
        <v>8</v>
      </c>
      <c r="AF327" s="196"/>
      <c r="AG327" s="89">
        <f>SUM(B327:AF327)</f>
        <v>176</v>
      </c>
      <c r="AH327" s="478"/>
      <c r="AI327" s="477"/>
      <c r="AM327" s="19"/>
      <c r="AN327" s="19"/>
      <c r="AO327" s="19"/>
      <c r="AP327" s="19"/>
      <c r="AQ327" s="19"/>
      <c r="AR327" s="19"/>
      <c r="AS327" s="19"/>
      <c r="AT327" s="19"/>
    </row>
    <row r="328" spans="1:48" s="16" customFormat="1" ht="12" customHeight="1" x14ac:dyDescent="0.2">
      <c r="A328" s="177" t="str">
        <f>$A$13</f>
        <v>Absenz in Std</v>
      </c>
      <c r="B328" s="340">
        <f>B934</f>
        <v>0</v>
      </c>
      <c r="C328" s="340">
        <f t="shared" ref="C328:AE328" si="110">C934</f>
        <v>0</v>
      </c>
      <c r="D328" s="340">
        <f t="shared" si="110"/>
        <v>0</v>
      </c>
      <c r="E328" s="340">
        <f t="shared" si="110"/>
        <v>0</v>
      </c>
      <c r="F328" s="340">
        <f t="shared" si="110"/>
        <v>0</v>
      </c>
      <c r="G328" s="340">
        <f t="shared" si="110"/>
        <v>0</v>
      </c>
      <c r="H328" s="340">
        <f t="shared" si="110"/>
        <v>0</v>
      </c>
      <c r="I328" s="340">
        <f t="shared" si="110"/>
        <v>0</v>
      </c>
      <c r="J328" s="340">
        <f t="shared" si="110"/>
        <v>0</v>
      </c>
      <c r="K328" s="340">
        <f t="shared" si="110"/>
        <v>0</v>
      </c>
      <c r="L328" s="340">
        <f t="shared" si="110"/>
        <v>0</v>
      </c>
      <c r="M328" s="340">
        <f t="shared" si="110"/>
        <v>0</v>
      </c>
      <c r="N328" s="340">
        <f t="shared" si="110"/>
        <v>0</v>
      </c>
      <c r="O328" s="340">
        <f t="shared" si="110"/>
        <v>0</v>
      </c>
      <c r="P328" s="340">
        <f t="shared" si="110"/>
        <v>0</v>
      </c>
      <c r="Q328" s="340">
        <f t="shared" si="110"/>
        <v>0</v>
      </c>
      <c r="R328" s="340">
        <f t="shared" si="110"/>
        <v>0</v>
      </c>
      <c r="S328" s="340">
        <f t="shared" si="110"/>
        <v>0</v>
      </c>
      <c r="T328" s="340">
        <f t="shared" si="110"/>
        <v>0</v>
      </c>
      <c r="U328" s="340">
        <f t="shared" si="110"/>
        <v>0</v>
      </c>
      <c r="V328" s="340">
        <f t="shared" si="110"/>
        <v>0</v>
      </c>
      <c r="W328" s="340">
        <f t="shared" si="110"/>
        <v>0</v>
      </c>
      <c r="X328" s="340">
        <f t="shared" si="110"/>
        <v>0</v>
      </c>
      <c r="Y328" s="340">
        <f t="shared" si="110"/>
        <v>0</v>
      </c>
      <c r="Z328" s="340">
        <f t="shared" si="110"/>
        <v>0</v>
      </c>
      <c r="AA328" s="340">
        <f t="shared" si="110"/>
        <v>0</v>
      </c>
      <c r="AB328" s="340">
        <f t="shared" si="110"/>
        <v>0</v>
      </c>
      <c r="AC328" s="340">
        <f t="shared" si="110"/>
        <v>0</v>
      </c>
      <c r="AD328" s="340">
        <f t="shared" si="110"/>
        <v>0</v>
      </c>
      <c r="AE328" s="340">
        <f t="shared" si="110"/>
        <v>0</v>
      </c>
      <c r="AF328" s="198"/>
      <c r="AG328" s="85">
        <f>SUM(AO3:AO12)</f>
        <v>0</v>
      </c>
      <c r="AH328" s="67"/>
      <c r="AI328" s="68"/>
      <c r="AM328" s="19"/>
      <c r="AN328" s="19"/>
      <c r="AO328" s="19"/>
      <c r="AP328" s="19"/>
      <c r="AQ328" s="19"/>
      <c r="AR328" s="19"/>
      <c r="AS328" s="19"/>
      <c r="AT328" s="19"/>
    </row>
    <row r="329" spans="1:48" s="16" customFormat="1" ht="12" customHeight="1" thickBot="1" x14ac:dyDescent="0.25">
      <c r="A329" s="178" t="str">
        <f>$A$14</f>
        <v>Code</v>
      </c>
      <c r="B329" s="324" t="str">
        <f>IF(B934&lt;&gt;0,IF(MAX(B921:B933)&lt;B934,Labels!$B$163,INDEX($AH$921:$AH$933,MATCH(MAX(B921:B933),B921:B933,0))),"")</f>
        <v/>
      </c>
      <c r="C329" s="324" t="str">
        <f>IF(C934&lt;&gt;0,IF(MAX(C921:C933)&lt;C934,Labels!$B$163,INDEX($AH$921:$AH$933,MATCH(MAX(C921:C933),C921:C933,0))),"")</f>
        <v/>
      </c>
      <c r="D329" s="324" t="str">
        <f>IF(D934&lt;&gt;0,IF(MAX(D921:D933)&lt;D934,Labels!$B$163,INDEX($AH$921:$AH$933,MATCH(MAX(D921:D933),D921:D933,0))),"")</f>
        <v/>
      </c>
      <c r="E329" s="324" t="str">
        <f>IF(E934&lt;&gt;0,IF(MAX(E921:E933)&lt;E934,Labels!$B$163,INDEX($AH$921:$AH$933,MATCH(MAX(E921:E933),E921:E933,0))),"")</f>
        <v/>
      </c>
      <c r="F329" s="324" t="str">
        <f>IF(F934&lt;&gt;0,IF(MAX(F921:F933)&lt;F934,Labels!$B$163,INDEX($AH$921:$AH$933,MATCH(MAX(F921:F933),F921:F933,0))),"")</f>
        <v/>
      </c>
      <c r="G329" s="324" t="str">
        <f>IF(G934&lt;&gt;0,IF(MAX(G921:G933)&lt;G934,Labels!$B$163,INDEX($AH$921:$AH$933,MATCH(MAX(G921:G933),G921:G933,0))),"")</f>
        <v/>
      </c>
      <c r="H329" s="324" t="str">
        <f>IF(H934&lt;&gt;0,IF(MAX(H921:H933)&lt;H934,Labels!$B$163,INDEX($AH$921:$AH$933,MATCH(MAX(H921:H933),H921:H933,0))),"")</f>
        <v/>
      </c>
      <c r="I329" s="324" t="str">
        <f>IF(I934&lt;&gt;0,IF(MAX(I921:I933)&lt;I934,Labels!$B$163,INDEX($AH$921:$AH$933,MATCH(MAX(I921:I933),I921:I933,0))),"")</f>
        <v/>
      </c>
      <c r="J329" s="324" t="str">
        <f>IF(J934&lt;&gt;0,IF(MAX(J921:J933)&lt;J934,Labels!$B$163,INDEX($AH$921:$AH$933,MATCH(MAX(J921:J933),J921:J933,0))),"")</f>
        <v/>
      </c>
      <c r="K329" s="324" t="str">
        <f>IF(K934&lt;&gt;0,IF(MAX(K921:K933)&lt;K934,Labels!$B$163,INDEX($AH$921:$AH$933,MATCH(MAX(K921:K933),K921:K933,0))),"")</f>
        <v/>
      </c>
      <c r="L329" s="324" t="str">
        <f>IF(L934&lt;&gt;0,IF(MAX(L921:L933)&lt;L934,Labels!$B$163,INDEX($AH$921:$AH$933,MATCH(MAX(L921:L933),L921:L933,0))),"")</f>
        <v/>
      </c>
      <c r="M329" s="324" t="str">
        <f>IF(M934&lt;&gt;0,IF(MAX(M921:M933)&lt;M934,Labels!$B$163,INDEX($AH$921:$AH$933,MATCH(MAX(M921:M933),M921:M933,0))),"")</f>
        <v/>
      </c>
      <c r="N329" s="324" t="str">
        <f>IF(N934&lt;&gt;0,IF(MAX(N921:N933)&lt;N934,Labels!$B$163,INDEX($AH$921:$AH$933,MATCH(MAX(N921:N933),N921:N933,0))),"")</f>
        <v/>
      </c>
      <c r="O329" s="324" t="str">
        <f>IF(O934&lt;&gt;0,IF(MAX(O921:O933)&lt;O934,Labels!$B$163,INDEX($AH$921:$AH$933,MATCH(MAX(O921:O933),O921:O933,0))),"")</f>
        <v/>
      </c>
      <c r="P329" s="324" t="str">
        <f>IF(P934&lt;&gt;0,IF(MAX(P921:P933)&lt;P934,Labels!$B$163,INDEX($AH$921:$AH$933,MATCH(MAX(P921:P933),P921:P933,0))),"")</f>
        <v/>
      </c>
      <c r="Q329" s="324" t="str">
        <f>IF(Q934&lt;&gt;0,IF(MAX(Q921:Q933)&lt;Q934,Labels!$B$163,INDEX($AH$921:$AH$933,MATCH(MAX(Q921:Q933),Q921:Q933,0))),"")</f>
        <v/>
      </c>
      <c r="R329" s="324" t="str">
        <f>IF(R934&lt;&gt;0,IF(MAX(R921:R933)&lt;R934,Labels!$B$163,INDEX($AH$921:$AH$933,MATCH(MAX(R921:R933),R921:R933,0))),"")</f>
        <v/>
      </c>
      <c r="S329" s="324" t="str">
        <f>IF(S934&lt;&gt;0,IF(MAX(S921:S933)&lt;S934,Labels!$B$163,INDEX($AH$921:$AH$933,MATCH(MAX(S921:S933),S921:S933,0))),"")</f>
        <v/>
      </c>
      <c r="T329" s="324" t="str">
        <f>IF(T934&lt;&gt;0,IF(MAX(T921:T933)&lt;T934,Labels!$B$163,INDEX($AH$921:$AH$933,MATCH(MAX(T921:T933),T921:T933,0))),"")</f>
        <v/>
      </c>
      <c r="U329" s="324" t="str">
        <f>IF(U934&lt;&gt;0,IF(MAX(U921:U933)&lt;U934,Labels!$B$163,INDEX($AH$921:$AH$933,MATCH(MAX(U921:U933),U921:U933,0))),"")</f>
        <v/>
      </c>
      <c r="V329" s="324" t="str">
        <f>IF(V934&lt;&gt;0,IF(MAX(V921:V933)&lt;V934,Labels!$B$163,INDEX($AH$921:$AH$933,MATCH(MAX(V921:V933),V921:V933,0))),"")</f>
        <v/>
      </c>
      <c r="W329" s="324" t="str">
        <f>IF(W934&lt;&gt;0,IF(MAX(W921:W933)&lt;W934,Labels!$B$163,INDEX($AH$921:$AH$933,MATCH(MAX(W921:W933),W921:W933,0))),"")</f>
        <v/>
      </c>
      <c r="X329" s="324" t="str">
        <f>IF(X934&lt;&gt;0,IF(MAX(X921:X933)&lt;X934,Labels!$B$163,INDEX($AH$921:$AH$933,MATCH(MAX(X921:X933),X921:X933,0))),"")</f>
        <v/>
      </c>
      <c r="Y329" s="324" t="str">
        <f>IF(Y934&lt;&gt;0,IF(MAX(Y921:Y933)&lt;Y934,Labels!$B$163,INDEX($AH$921:$AH$933,MATCH(MAX(Y921:Y933),Y921:Y933,0))),"")</f>
        <v/>
      </c>
      <c r="Z329" s="324" t="str">
        <f>IF(Z934&lt;&gt;0,IF(MAX(Z921:Z933)&lt;Z934,Labels!$B$163,INDEX($AH$921:$AH$933,MATCH(MAX(Z921:Z933),Z921:Z933,0))),"")</f>
        <v/>
      </c>
      <c r="AA329" s="324" t="str">
        <f>IF(AA934&lt;&gt;0,IF(MAX(AA921:AA933)&lt;AA934,Labels!$B$163,INDEX($AH$921:$AH$933,MATCH(MAX(AA921:AA933),AA921:AA933,0))),"")</f>
        <v/>
      </c>
      <c r="AB329" s="324" t="str">
        <f>IF(AB934&lt;&gt;0,IF(MAX(AB921:AB933)&lt;AB934,Labels!$B$163,INDEX($AH$921:$AH$933,MATCH(MAX(AB921:AB933),AB921:AB933,0))),"")</f>
        <v/>
      </c>
      <c r="AC329" s="324" t="str">
        <f>IF(AC934&lt;&gt;0,IF(MAX(AC921:AC933)&lt;AC934,Labels!$B$163,INDEX($AH$921:$AH$933,MATCH(MAX(AC921:AC933),AC921:AC933,0))),"")</f>
        <v/>
      </c>
      <c r="AD329" s="324" t="str">
        <f>IF(AD934&lt;&gt;0,IF(MAX(AD921:AD933)&lt;AD934,Labels!$B$163,INDEX($AH$921:$AH$933,MATCH(MAX(AD921:AD933),AD921:AD933,0))),"")</f>
        <v/>
      </c>
      <c r="AE329" s="324" t="str">
        <f>IF(AE934&lt;&gt;0,IF(MAX(AE921:AE933)&lt;AE934,Labels!$B$163,INDEX($AH$921:$AH$933,MATCH(MAX(AE921:AE933),AE921:AE933,0))),"")</f>
        <v/>
      </c>
      <c r="AF329" s="198"/>
      <c r="AG329" s="103"/>
      <c r="AH329" s="67"/>
      <c r="AI329" s="68"/>
      <c r="AJ329" s="17"/>
      <c r="AM329" s="50"/>
      <c r="AN329" s="50"/>
      <c r="AO329" s="50"/>
      <c r="AP329" s="50"/>
      <c r="AQ329" s="50"/>
      <c r="AR329" s="50"/>
      <c r="AS329" s="50"/>
      <c r="AT329" s="50"/>
      <c r="AU329" s="17"/>
    </row>
    <row r="330" spans="1:48" s="16" customFormat="1" ht="12" customHeight="1" x14ac:dyDescent="0.2">
      <c r="A330" s="179" t="str">
        <f>$A$15</f>
        <v>00.00-06.00h</v>
      </c>
      <c r="B330" s="175"/>
      <c r="C330" s="175"/>
      <c r="D330" s="175"/>
      <c r="E330" s="175"/>
      <c r="F330" s="175"/>
      <c r="G330" s="175"/>
      <c r="H330" s="175"/>
      <c r="I330" s="175"/>
      <c r="J330" s="175"/>
      <c r="K330" s="175"/>
      <c r="L330" s="175"/>
      <c r="M330" s="175"/>
      <c r="N330" s="175"/>
      <c r="O330" s="175"/>
      <c r="P330" s="175"/>
      <c r="Q330" s="175"/>
      <c r="R330" s="175"/>
      <c r="S330" s="175"/>
      <c r="T330" s="175"/>
      <c r="U330" s="175"/>
      <c r="V330" s="175"/>
      <c r="W330" s="175"/>
      <c r="X330" s="175"/>
      <c r="Y330" s="175"/>
      <c r="Z330" s="175"/>
      <c r="AA330" s="175"/>
      <c r="AB330" s="175"/>
      <c r="AC330" s="175"/>
      <c r="AD330" s="175"/>
      <c r="AE330" s="175"/>
      <c r="AF330" s="198"/>
      <c r="AG330" s="87">
        <f>SUM(B330:AF330)</f>
        <v>0</v>
      </c>
      <c r="AH330" s="67"/>
      <c r="AI330" s="68"/>
      <c r="AJ330" s="17"/>
      <c r="AM330" s="50"/>
      <c r="AN330" s="50"/>
      <c r="AO330" s="50"/>
      <c r="AP330" s="50"/>
      <c r="AQ330" s="50"/>
      <c r="AR330" s="50"/>
      <c r="AS330" s="50"/>
      <c r="AT330" s="50"/>
      <c r="AU330" s="17"/>
    </row>
    <row r="331" spans="1:48" s="16" customFormat="1" ht="12" customHeight="1" x14ac:dyDescent="0.2">
      <c r="A331" s="180" t="str">
        <f>$A$16</f>
        <v>06.00-20.00h</v>
      </c>
      <c r="B331" s="175"/>
      <c r="C331" s="175"/>
      <c r="D331" s="175"/>
      <c r="E331" s="175"/>
      <c r="F331" s="175"/>
      <c r="G331" s="175"/>
      <c r="H331" s="175"/>
      <c r="I331" s="175"/>
      <c r="J331" s="175"/>
      <c r="K331" s="175"/>
      <c r="L331" s="175"/>
      <c r="M331" s="175"/>
      <c r="N331" s="175"/>
      <c r="O331" s="175"/>
      <c r="P331" s="175"/>
      <c r="Q331" s="175"/>
      <c r="R331" s="175"/>
      <c r="S331" s="175"/>
      <c r="T331" s="175"/>
      <c r="U331" s="175"/>
      <c r="V331" s="175"/>
      <c r="W331" s="175"/>
      <c r="X331" s="175"/>
      <c r="Y331" s="175"/>
      <c r="Z331" s="175"/>
      <c r="AA331" s="175"/>
      <c r="AB331" s="175"/>
      <c r="AC331" s="175"/>
      <c r="AD331" s="175"/>
      <c r="AE331" s="175"/>
      <c r="AF331" s="198"/>
      <c r="AG331" s="88">
        <f>SUM(B331:AF331)</f>
        <v>0</v>
      </c>
      <c r="AH331" s="67"/>
      <c r="AI331" s="68"/>
      <c r="AJ331" s="17"/>
      <c r="AM331" s="50"/>
      <c r="AN331" s="50"/>
      <c r="AO331" s="50"/>
      <c r="AP331" s="50"/>
      <c r="AQ331" s="50"/>
      <c r="AR331" s="50"/>
      <c r="AS331" s="50"/>
      <c r="AT331" s="50"/>
      <c r="AU331" s="17"/>
    </row>
    <row r="332" spans="1:48" s="16" customFormat="1" ht="12" customHeight="1" x14ac:dyDescent="0.2">
      <c r="A332" s="179" t="str">
        <f>$A$17</f>
        <v>20.00-24.00h</v>
      </c>
      <c r="B332" s="175"/>
      <c r="C332" s="175"/>
      <c r="D332" s="175"/>
      <c r="E332" s="175"/>
      <c r="F332" s="175"/>
      <c r="G332" s="175"/>
      <c r="H332" s="175"/>
      <c r="I332" s="175"/>
      <c r="J332" s="175"/>
      <c r="K332" s="175"/>
      <c r="L332" s="175"/>
      <c r="M332" s="175"/>
      <c r="N332" s="175"/>
      <c r="O332" s="175"/>
      <c r="P332" s="175"/>
      <c r="Q332" s="175"/>
      <c r="R332" s="175"/>
      <c r="S332" s="175"/>
      <c r="T332" s="175"/>
      <c r="U332" s="175"/>
      <c r="V332" s="175"/>
      <c r="W332" s="175"/>
      <c r="X332" s="175"/>
      <c r="Y332" s="175"/>
      <c r="Z332" s="175"/>
      <c r="AA332" s="175"/>
      <c r="AB332" s="175"/>
      <c r="AC332" s="175"/>
      <c r="AD332" s="175"/>
      <c r="AE332" s="175"/>
      <c r="AF332" s="198"/>
      <c r="AG332" s="86">
        <f>SUM(B332:AF332)</f>
        <v>0</v>
      </c>
      <c r="AH332" s="65" t="s">
        <v>414</v>
      </c>
      <c r="AI332" s="68"/>
      <c r="AJ332" s="17"/>
      <c r="AM332" s="50"/>
      <c r="AN332" s="50"/>
      <c r="AO332" s="50"/>
      <c r="AP332" s="50"/>
      <c r="AQ332" s="50"/>
      <c r="AR332" s="50"/>
      <c r="AS332" s="50"/>
      <c r="AT332" s="50"/>
      <c r="AU332" s="17"/>
    </row>
    <row r="333" spans="1:48" s="16" customFormat="1" ht="12" customHeight="1" x14ac:dyDescent="0.2">
      <c r="A333" s="180" t="str">
        <f>$A$18</f>
        <v>Feiertag "ft"</v>
      </c>
      <c r="B333" s="181" t="str">
        <f>IF(WEEKDAY(B325,2)&lt;=6,IF(KALENDER!E13="x",Labels!$B$118,""),"")</f>
        <v/>
      </c>
      <c r="C333" s="181" t="str">
        <f>IF(WEEKDAY(C325,2)&lt;=6,IF(KALENDER!F13="x",Labels!$B$118,""),"")</f>
        <v/>
      </c>
      <c r="D333" s="181" t="str">
        <f>IF(WEEKDAY(D325,2)&lt;=6,IF(KALENDER!G13="x",Labels!$B$118,""),"")</f>
        <v/>
      </c>
      <c r="E333" s="181" t="str">
        <f>IF(WEEKDAY(E325,2)&lt;=6,IF(KALENDER!H13="x",Labels!$B$118,""),"")</f>
        <v/>
      </c>
      <c r="F333" s="181" t="str">
        <f>IF(WEEKDAY(F325,2)&lt;=6,IF(KALENDER!I13="x",Labels!$B$118,""),"")</f>
        <v/>
      </c>
      <c r="G333" s="181" t="str">
        <f>IF(WEEKDAY(G325,2)&lt;=6,IF(KALENDER!J13="x",Labels!$B$118,""),"")</f>
        <v/>
      </c>
      <c r="H333" s="181" t="str">
        <f>IF(WEEKDAY(H325,2)&lt;=6,IF(KALENDER!K13="x",Labels!$B$118,""),"")</f>
        <v/>
      </c>
      <c r="I333" s="181" t="str">
        <f>IF(WEEKDAY(I325,2)&lt;=6,IF(KALENDER!L13="x",Labels!$B$118,""),"")</f>
        <v/>
      </c>
      <c r="J333" s="181" t="str">
        <f>IF(WEEKDAY(J325,2)&lt;=6,IF(KALENDER!M13="x",Labels!$B$118,""),"")</f>
        <v/>
      </c>
      <c r="K333" s="181" t="str">
        <f>IF(WEEKDAY(K325,2)&lt;=6,IF(KALENDER!N13="x",Labels!$B$118,""),"")</f>
        <v/>
      </c>
      <c r="L333" s="181" t="str">
        <f>IF(WEEKDAY(L325,2)&lt;=6,IF(KALENDER!O13="x",Labels!$B$118,""),"")</f>
        <v/>
      </c>
      <c r="M333" s="181" t="str">
        <f>IF(WEEKDAY(M325,2)&lt;=6,IF(KALENDER!P13="x",Labels!$B$118,""),"")</f>
        <v/>
      </c>
      <c r="N333" s="181" t="str">
        <f>IF(WEEKDAY(N325,2)&lt;=6,IF(KALENDER!Q13="x",Labels!$B$118,""),"")</f>
        <v/>
      </c>
      <c r="O333" s="181" t="str">
        <f>IF(WEEKDAY(O325,2)&lt;=6,IF(KALENDER!R13="x",Labels!$B$118,""),"")</f>
        <v/>
      </c>
      <c r="P333" s="181" t="str">
        <f>IF(WEEKDAY(P325,2)&lt;=6,IF(KALENDER!S13="x",Labels!$B$118,""),"")</f>
        <v/>
      </c>
      <c r="Q333" s="181" t="str">
        <f>IF(WEEKDAY(Q325,2)&lt;=6,IF(KALENDER!T13="x",Labels!$B$118,""),"")</f>
        <v/>
      </c>
      <c r="R333" s="181" t="str">
        <f>IF(WEEKDAY(R325,2)&lt;=6,IF(KALENDER!U13="x",Labels!$B$118,""),"")</f>
        <v/>
      </c>
      <c r="S333" s="181" t="str">
        <f>IF(WEEKDAY(S325,2)&lt;=6,IF(KALENDER!V13="x",Labels!$B$118,""),"")</f>
        <v/>
      </c>
      <c r="T333" s="181" t="str">
        <f>IF(WEEKDAY(T325,2)&lt;=6,IF(KALENDER!W13="x",Labels!$B$118,""),"")</f>
        <v/>
      </c>
      <c r="U333" s="181" t="str">
        <f>IF(WEEKDAY(U325,2)&lt;=6,IF(KALENDER!X13="x",Labels!$B$118,""),"")</f>
        <v/>
      </c>
      <c r="V333" s="181" t="str">
        <f>IF(WEEKDAY(V325,2)&lt;=6,IF(KALENDER!Y13="x",Labels!$B$118,""),"")</f>
        <v/>
      </c>
      <c r="W333" s="181" t="str">
        <f>IF(WEEKDAY(W325,2)&lt;=6,IF(KALENDER!Z13="x",Labels!$B$118,""),"")</f>
        <v/>
      </c>
      <c r="X333" s="181" t="str">
        <f>IF(WEEKDAY(X325,2)&lt;=6,IF(KALENDER!AA13="x",Labels!$B$118,""),"")</f>
        <v/>
      </c>
      <c r="Y333" s="181" t="str">
        <f>IF(WEEKDAY(Y325,2)&lt;=6,IF(KALENDER!AB13="x",Labels!$B$118,""),"")</f>
        <v/>
      </c>
      <c r="Z333" s="181" t="str">
        <f>IF(WEEKDAY(Z325,2)&lt;=6,IF(KALENDER!AC13="x",Labels!$B$118,""),"")</f>
        <v/>
      </c>
      <c r="AA333" s="181" t="str">
        <f>IF(WEEKDAY(AA325,2)&lt;=6,IF(KALENDER!AD13="x",Labels!$B$118,""),"")</f>
        <v/>
      </c>
      <c r="AB333" s="181" t="str">
        <f>IF(WEEKDAY(AB325,2)&lt;=6,IF(KALENDER!AE13="x",Labels!$B$118,""),"")</f>
        <v/>
      </c>
      <c r="AC333" s="181" t="str">
        <f>IF(WEEKDAY(AC325,2)&lt;=6,IF(KALENDER!AF13="x",Labels!$B$118,""),"")</f>
        <v/>
      </c>
      <c r="AD333" s="181" t="str">
        <f>IF(WEEKDAY(AD325,2)&lt;=6,IF(KALENDER!AG13="x",Labels!$B$118,""),"")</f>
        <v/>
      </c>
      <c r="AE333" s="181" t="str">
        <f>IF(WEEKDAY(AE325,2)&lt;=6,IF(KALENDER!AH13="x",Labels!$B$118,""),"")</f>
        <v/>
      </c>
      <c r="AF333" s="198" t="str">
        <f>IF(WEEKDAY(AF325,2)&lt;=6,IF(KALENDER!AI13="x",Labels!$B$118,""),"")</f>
        <v/>
      </c>
      <c r="AG333" s="86"/>
      <c r="AH333" s="132"/>
      <c r="AI333" s="133"/>
      <c r="AM333" s="19"/>
      <c r="AN333" s="19"/>
      <c r="AO333" s="19"/>
      <c r="AP333" s="19"/>
      <c r="AQ333" s="19"/>
      <c r="AR333" s="19"/>
      <c r="AS333" s="19"/>
      <c r="AT333" s="19"/>
    </row>
    <row r="334" spans="1:48" s="16" customFormat="1" ht="12" customHeight="1" x14ac:dyDescent="0.25">
      <c r="A334" s="182" t="str">
        <f>$A$19</f>
        <v>Gutschrift "ft"</v>
      </c>
      <c r="B334" s="184" t="str">
        <f>IF(AND(B333=Labels!$B$118,WEEKDAY(B325,2)&lt;6),$J$7*$B$322%,"")</f>
        <v/>
      </c>
      <c r="C334" s="184" t="str">
        <f>IF(AND(C333=Labels!$B$118,WEEKDAY(C325,2)&lt;6),$J$7*$B$322%,"")</f>
        <v/>
      </c>
      <c r="D334" s="184" t="str">
        <f>IF(AND(D333=Labels!$B$118,WEEKDAY(D325,2)&lt;6),$J$7*$B$322%,"")</f>
        <v/>
      </c>
      <c r="E334" s="184" t="str">
        <f>IF(AND(E333=Labels!$B$118,WEEKDAY(E325,2)&lt;6),$J$7*$B$322%,"")</f>
        <v/>
      </c>
      <c r="F334" s="184" t="str">
        <f>IF(AND(F333=Labels!$B$118,WEEKDAY(F325,2)&lt;6),$J$7*$B$322%,"")</f>
        <v/>
      </c>
      <c r="G334" s="184" t="str">
        <f>IF(AND(G333=Labels!$B$118,WEEKDAY(G325,2)&lt;6),$J$7*$B$322%,"")</f>
        <v/>
      </c>
      <c r="H334" s="184" t="str">
        <f>IF(AND(H333=Labels!$B$118,WEEKDAY(H325,2)&lt;6),$J$7*$B$322%,"")</f>
        <v/>
      </c>
      <c r="I334" s="184" t="str">
        <f>IF(AND(I333=Labels!$B$118,WEEKDAY(I325,2)&lt;6),$J$7*$B$322%,"")</f>
        <v/>
      </c>
      <c r="J334" s="184" t="str">
        <f>IF(AND(J333=Labels!$B$118,WEEKDAY(J325,2)&lt;6),$J$7*$B$322%,"")</f>
        <v/>
      </c>
      <c r="K334" s="184" t="str">
        <f>IF(AND(K333=Labels!$B$118,WEEKDAY(K325,2)&lt;6),$J$7*$B$322%,"")</f>
        <v/>
      </c>
      <c r="L334" s="184" t="str">
        <f>IF(AND(L333=Labels!$B$118,WEEKDAY(L325,2)&lt;6),$J$7*$B$322%,"")</f>
        <v/>
      </c>
      <c r="M334" s="184" t="str">
        <f>IF(AND(M333=Labels!$B$118,WEEKDAY(M325,2)&lt;6),$J$7*$B$322%,"")</f>
        <v/>
      </c>
      <c r="N334" s="184" t="str">
        <f>IF(AND(N333=Labels!$B$118,WEEKDAY(N325,2)&lt;6),$J$7*$B$322%,"")</f>
        <v/>
      </c>
      <c r="O334" s="184" t="str">
        <f>IF(AND(O333=Labels!$B$118,WEEKDAY(O325,2)&lt;6),$J$7*$B$322%,"")</f>
        <v/>
      </c>
      <c r="P334" s="184" t="str">
        <f>IF(AND(P333=Labels!$B$118,WEEKDAY(P325,2)&lt;6),$J$7*$B$322%,"")</f>
        <v/>
      </c>
      <c r="Q334" s="184" t="str">
        <f>IF(AND(Q333=Labels!$B$118,WEEKDAY(Q325,2)&lt;6),$J$7*$B$322%,"")</f>
        <v/>
      </c>
      <c r="R334" s="184" t="str">
        <f>IF(AND(R333=Labels!$B$118,WEEKDAY(R325,2)&lt;6),$J$7*$B$322%,"")</f>
        <v/>
      </c>
      <c r="S334" s="184" t="str">
        <f>IF(AND(S333=Labels!$B$118,WEEKDAY(S325,2)&lt;6),$J$7*$B$322%,"")</f>
        <v/>
      </c>
      <c r="T334" s="184" t="str">
        <f>IF(AND(T333=Labels!$B$118,WEEKDAY(T325,2)&lt;6),$J$7*$B$322%,"")</f>
        <v/>
      </c>
      <c r="U334" s="184" t="str">
        <f>IF(AND(U333=Labels!$B$118,WEEKDAY(U325,2)&lt;6),$J$7*$B$322%,"")</f>
        <v/>
      </c>
      <c r="V334" s="184" t="str">
        <f>IF(AND(V333=Labels!$B$118,WEEKDAY(V325,2)&lt;6),$J$7*$B$322%,"")</f>
        <v/>
      </c>
      <c r="W334" s="184" t="str">
        <f>IF(AND(W333=Labels!$B$118,WEEKDAY(W325,2)&lt;6),$J$7*$B$322%,"")</f>
        <v/>
      </c>
      <c r="X334" s="184" t="str">
        <f>IF(AND(X333=Labels!$B$118,WEEKDAY(X325,2)&lt;6),$J$7*$B$322%,"")</f>
        <v/>
      </c>
      <c r="Y334" s="184" t="str">
        <f>IF(AND(Y333=Labels!$B$118,WEEKDAY(Y325,2)&lt;6),$J$7*$B$322%,"")</f>
        <v/>
      </c>
      <c r="Z334" s="184" t="str">
        <f>IF(AND(Z333=Labels!$B$118,WEEKDAY(Z325,2)&lt;6),$J$7*$B$322%,"")</f>
        <v/>
      </c>
      <c r="AA334" s="184" t="str">
        <f>IF(AND(AA333=Labels!$B$118,WEEKDAY(AA325,2)&lt;6),$J$7*$B$322%,"")</f>
        <v/>
      </c>
      <c r="AB334" s="184" t="str">
        <f>IF(AND(AB333=Labels!$B$118,WEEKDAY(AB325,2)&lt;6),$J$7*$B$322%,"")</f>
        <v/>
      </c>
      <c r="AC334" s="184" t="str">
        <f>IF(AND(AC333=Labels!$B$118,WEEKDAY(AC325,2)&lt;6),$J$7*$B$322%,"")</f>
        <v/>
      </c>
      <c r="AD334" s="184" t="str">
        <f>IF(AND(AD333=Labels!$B$118,WEEKDAY(AD325,2)&lt;6),$J$7*$B$322%,"")</f>
        <v/>
      </c>
      <c r="AE334" s="184" t="str">
        <f>IF(AND(AE333=Labels!$B$118,WEEKDAY(AE325,2)&lt;6),$J$7*$B$322%,"")</f>
        <v/>
      </c>
      <c r="AF334" s="208" t="str">
        <f>IF(AND(AF333=Labels!$B$118,WEEKDAY(AF325,2)&lt;6),$J$7*$B$322%,"")</f>
        <v/>
      </c>
      <c r="AG334" s="86">
        <f>SUM(B334:AF334)</f>
        <v>0</v>
      </c>
      <c r="AH334" s="132"/>
      <c r="AI334" s="133"/>
      <c r="AM334" s="19"/>
      <c r="AN334" s="19"/>
      <c r="AO334" s="19"/>
      <c r="AP334" s="19"/>
      <c r="AQ334" s="19"/>
      <c r="AR334" s="19"/>
      <c r="AS334" s="19"/>
      <c r="AT334" s="19"/>
    </row>
    <row r="335" spans="1:48" s="16" customFormat="1" ht="12" hidden="1" customHeight="1" x14ac:dyDescent="0.2">
      <c r="A335" s="182" t="str">
        <f>$A$20</f>
        <v>Tagestotal</v>
      </c>
      <c r="B335" s="183">
        <f>SUM(B330:B332)</f>
        <v>0</v>
      </c>
      <c r="C335" s="183">
        <f t="shared" ref="C335:AE335" si="111">SUM(C330:C332)</f>
        <v>0</v>
      </c>
      <c r="D335" s="183">
        <f t="shared" si="111"/>
        <v>0</v>
      </c>
      <c r="E335" s="183">
        <f t="shared" si="111"/>
        <v>0</v>
      </c>
      <c r="F335" s="183">
        <f t="shared" si="111"/>
        <v>0</v>
      </c>
      <c r="G335" s="183">
        <f t="shared" si="111"/>
        <v>0</v>
      </c>
      <c r="H335" s="183">
        <f t="shared" si="111"/>
        <v>0</v>
      </c>
      <c r="I335" s="183">
        <f t="shared" si="111"/>
        <v>0</v>
      </c>
      <c r="J335" s="183">
        <f t="shared" si="111"/>
        <v>0</v>
      </c>
      <c r="K335" s="183">
        <f t="shared" si="111"/>
        <v>0</v>
      </c>
      <c r="L335" s="183">
        <f t="shared" si="111"/>
        <v>0</v>
      </c>
      <c r="M335" s="183">
        <f t="shared" si="111"/>
        <v>0</v>
      </c>
      <c r="N335" s="183">
        <f t="shared" si="111"/>
        <v>0</v>
      </c>
      <c r="O335" s="183">
        <f t="shared" si="111"/>
        <v>0</v>
      </c>
      <c r="P335" s="183">
        <f t="shared" si="111"/>
        <v>0</v>
      </c>
      <c r="Q335" s="183">
        <f t="shared" si="111"/>
        <v>0</v>
      </c>
      <c r="R335" s="183">
        <f t="shared" si="111"/>
        <v>0</v>
      </c>
      <c r="S335" s="183">
        <f t="shared" si="111"/>
        <v>0</v>
      </c>
      <c r="T335" s="183">
        <f t="shared" si="111"/>
        <v>0</v>
      </c>
      <c r="U335" s="183">
        <f t="shared" si="111"/>
        <v>0</v>
      </c>
      <c r="V335" s="183">
        <f t="shared" si="111"/>
        <v>0</v>
      </c>
      <c r="W335" s="183">
        <f t="shared" si="111"/>
        <v>0</v>
      </c>
      <c r="X335" s="183">
        <f t="shared" si="111"/>
        <v>0</v>
      </c>
      <c r="Y335" s="183">
        <f t="shared" si="111"/>
        <v>0</v>
      </c>
      <c r="Z335" s="183">
        <f t="shared" si="111"/>
        <v>0</v>
      </c>
      <c r="AA335" s="183">
        <f t="shared" si="111"/>
        <v>0</v>
      </c>
      <c r="AB335" s="183">
        <f t="shared" si="111"/>
        <v>0</v>
      </c>
      <c r="AC335" s="183">
        <f t="shared" si="111"/>
        <v>0</v>
      </c>
      <c r="AD335" s="183">
        <f t="shared" si="111"/>
        <v>0</v>
      </c>
      <c r="AE335" s="183">
        <f t="shared" si="111"/>
        <v>0</v>
      </c>
      <c r="AF335" s="198"/>
      <c r="AG335" s="86"/>
      <c r="AH335" s="132"/>
      <c r="AI335" s="133"/>
      <c r="AM335" s="19"/>
      <c r="AN335" s="19"/>
      <c r="AO335" s="19"/>
      <c r="AP335" s="19"/>
      <c r="AQ335" s="19"/>
      <c r="AR335" s="19"/>
      <c r="AS335" s="19"/>
      <c r="AT335" s="19"/>
    </row>
    <row r="336" spans="1:48" s="16" customFormat="1" ht="12" hidden="1" customHeight="1" x14ac:dyDescent="0.2">
      <c r="A336" s="180" t="str">
        <f>$A$21</f>
        <v>.</v>
      </c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1"/>
      <c r="N336" s="181"/>
      <c r="O336" s="181"/>
      <c r="P336" s="181"/>
      <c r="Q336" s="181"/>
      <c r="R336" s="181"/>
      <c r="S336" s="181"/>
      <c r="T336" s="181"/>
      <c r="U336" s="181"/>
      <c r="V336" s="181"/>
      <c r="W336" s="181"/>
      <c r="X336" s="181"/>
      <c r="Y336" s="181"/>
      <c r="Z336" s="181"/>
      <c r="AA336" s="181"/>
      <c r="AB336" s="181"/>
      <c r="AC336" s="181"/>
      <c r="AD336" s="181"/>
      <c r="AE336" s="181"/>
      <c r="AF336" s="313"/>
      <c r="AG336" s="299"/>
      <c r="AH336" s="19"/>
      <c r="AI336" s="19"/>
      <c r="AJ336" s="19"/>
      <c r="AM336" s="19"/>
      <c r="AN336" s="19"/>
      <c r="AO336" s="19"/>
      <c r="AP336" s="19"/>
      <c r="AQ336" s="19"/>
      <c r="AR336" s="19"/>
      <c r="AS336" s="19"/>
      <c r="AT336" s="19"/>
      <c r="AU336" s="19"/>
    </row>
    <row r="337" spans="1:47" s="16" customFormat="1" ht="12" hidden="1" customHeight="1" x14ac:dyDescent="0.2">
      <c r="A337" s="180" t="str">
        <f>$A$22</f>
        <v>.</v>
      </c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1"/>
      <c r="N337" s="181"/>
      <c r="O337" s="181"/>
      <c r="P337" s="181"/>
      <c r="Q337" s="181"/>
      <c r="R337" s="181"/>
      <c r="S337" s="181"/>
      <c r="T337" s="181"/>
      <c r="U337" s="181"/>
      <c r="V337" s="181"/>
      <c r="W337" s="181"/>
      <c r="X337" s="181"/>
      <c r="Y337" s="181"/>
      <c r="Z337" s="181"/>
      <c r="AA337" s="181"/>
      <c r="AB337" s="181"/>
      <c r="AC337" s="181"/>
      <c r="AD337" s="181"/>
      <c r="AE337" s="181"/>
      <c r="AF337" s="313"/>
      <c r="AG337" s="299"/>
      <c r="AH337" s="19"/>
      <c r="AI337" s="19"/>
      <c r="AJ337" s="19"/>
      <c r="AM337" s="19"/>
      <c r="AN337" s="19"/>
      <c r="AO337" s="19"/>
      <c r="AP337" s="19"/>
      <c r="AQ337" s="19"/>
      <c r="AR337" s="19"/>
      <c r="AS337" s="19"/>
      <c r="AT337" s="19"/>
      <c r="AU337" s="19"/>
    </row>
    <row r="338" spans="1:47" s="16" customFormat="1" ht="12" hidden="1" customHeight="1" x14ac:dyDescent="0.2">
      <c r="A338" s="180" t="str">
        <f>$A$23</f>
        <v>Monatsübergang</v>
      </c>
      <c r="B338" s="181" t="str">
        <f>IF(WEEKDAY(B325)=1,TEXT(B325-1,"MMM"&amp;Labels!B13),"")</f>
        <v/>
      </c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1"/>
      <c r="N338" s="181"/>
      <c r="O338" s="181"/>
      <c r="P338" s="181"/>
      <c r="Q338" s="181"/>
      <c r="R338" s="181"/>
      <c r="S338" s="181"/>
      <c r="T338" s="181"/>
      <c r="U338" s="181"/>
      <c r="V338" s="181"/>
      <c r="W338" s="181"/>
      <c r="X338" s="181"/>
      <c r="Y338" s="181"/>
      <c r="Z338" s="181"/>
      <c r="AA338" s="181"/>
      <c r="AB338" s="181"/>
      <c r="AC338" s="181"/>
      <c r="AD338" s="181"/>
      <c r="AE338" s="181" t="str">
        <f>IF(AND(WEEKDAY(AE325)&gt;1,WEEKDAY(AE325)&lt;7),TEXT(DATE($B$5,MONTH(AE325)+1,1),"MMM"&amp;Labels!B13),"")</f>
        <v>Jul</v>
      </c>
      <c r="AF338" s="198"/>
      <c r="AG338" s="299"/>
      <c r="AH338" s="19"/>
      <c r="AI338" s="19"/>
      <c r="AJ338" s="19"/>
      <c r="AM338" s="19"/>
      <c r="AN338" s="19"/>
      <c r="AO338" s="19"/>
      <c r="AP338" s="19"/>
      <c r="AQ338" s="19"/>
      <c r="AR338" s="19"/>
      <c r="AS338" s="19"/>
      <c r="AT338" s="19"/>
      <c r="AU338" s="19"/>
    </row>
    <row r="339" spans="1:47" s="16" customFormat="1" ht="12" customHeight="1" x14ac:dyDescent="0.2">
      <c r="A339" s="177" t="str">
        <f>$A$24</f>
        <v>Wochentotal</v>
      </c>
      <c r="B339" s="296" t="str">
        <f>IF(WEEKDAY(B325)=7,SUMIF($B263:$AF263,B326,$B272:$AF272)+SUMIF($B326:$AF326,B326,$B335:$AF335)+SUMIF($B389:$AF389,B326,$B398:$AF398),B338)</f>
        <v/>
      </c>
      <c r="C339" s="297" t="str">
        <f t="shared" ref="C339:AD339" si="112">IF(WEEKDAY(C325)=7,SUMIF($B263:$AF263,C326,$B272:$AF272)+SUMIF($B326:$AF326,C326,$B335:$AF335)+SUMIF($B389:$AF389,C326,$B398:$AF398),"")</f>
        <v/>
      </c>
      <c r="D339" s="297" t="str">
        <f t="shared" si="112"/>
        <v/>
      </c>
      <c r="E339" s="297" t="str">
        <f t="shared" si="112"/>
        <v/>
      </c>
      <c r="F339" s="297" t="str">
        <f t="shared" si="112"/>
        <v/>
      </c>
      <c r="G339" s="297">
        <f t="shared" si="112"/>
        <v>0</v>
      </c>
      <c r="H339" s="297" t="str">
        <f t="shared" si="112"/>
        <v/>
      </c>
      <c r="I339" s="297" t="str">
        <f t="shared" si="112"/>
        <v/>
      </c>
      <c r="J339" s="297" t="str">
        <f t="shared" si="112"/>
        <v/>
      </c>
      <c r="K339" s="297" t="str">
        <f t="shared" si="112"/>
        <v/>
      </c>
      <c r="L339" s="297" t="str">
        <f t="shared" si="112"/>
        <v/>
      </c>
      <c r="M339" s="297" t="str">
        <f t="shared" si="112"/>
        <v/>
      </c>
      <c r="N339" s="297">
        <f t="shared" si="112"/>
        <v>0</v>
      </c>
      <c r="O339" s="297" t="str">
        <f t="shared" si="112"/>
        <v/>
      </c>
      <c r="P339" s="297" t="str">
        <f t="shared" si="112"/>
        <v/>
      </c>
      <c r="Q339" s="297" t="str">
        <f t="shared" si="112"/>
        <v/>
      </c>
      <c r="R339" s="297" t="str">
        <f t="shared" si="112"/>
        <v/>
      </c>
      <c r="S339" s="297" t="str">
        <f t="shared" si="112"/>
        <v/>
      </c>
      <c r="T339" s="297" t="str">
        <f t="shared" si="112"/>
        <v/>
      </c>
      <c r="U339" s="297">
        <f t="shared" si="112"/>
        <v>0</v>
      </c>
      <c r="V339" s="297" t="str">
        <f t="shared" si="112"/>
        <v/>
      </c>
      <c r="W339" s="297" t="str">
        <f t="shared" si="112"/>
        <v/>
      </c>
      <c r="X339" s="297" t="str">
        <f t="shared" si="112"/>
        <v/>
      </c>
      <c r="Y339" s="297" t="str">
        <f t="shared" si="112"/>
        <v/>
      </c>
      <c r="Z339" s="297" t="str">
        <f t="shared" si="112"/>
        <v/>
      </c>
      <c r="AA339" s="297" t="str">
        <f t="shared" si="112"/>
        <v/>
      </c>
      <c r="AB339" s="297">
        <f t="shared" si="112"/>
        <v>0</v>
      </c>
      <c r="AC339" s="297" t="str">
        <f t="shared" si="112"/>
        <v/>
      </c>
      <c r="AD339" s="297" t="str">
        <f t="shared" si="112"/>
        <v/>
      </c>
      <c r="AE339" s="298" t="str">
        <f>IF(WEEKDAY(AE325)=7,SUMIF($B263:$AF263,AE326,$B272:$AF272)+SUMIF($B326:$AF326,AE326,$B335:$AF335)+SUMIF($B389:$AF389,AE326,$B398:$AF398),AE338)</f>
        <v>Jul</v>
      </c>
      <c r="AF339" s="196"/>
      <c r="AG339" s="86"/>
      <c r="AH339" s="742"/>
      <c r="AI339" s="687"/>
      <c r="AJ339" s="2"/>
      <c r="AM339" s="51"/>
      <c r="AN339" s="51"/>
      <c r="AO339" s="51"/>
      <c r="AP339" s="51"/>
      <c r="AQ339" s="51"/>
      <c r="AR339" s="51"/>
      <c r="AS339" s="51"/>
      <c r="AT339" s="51"/>
      <c r="AU339" s="2"/>
    </row>
    <row r="340" spans="1:47" s="16" customFormat="1" ht="12" customHeight="1" x14ac:dyDescent="0.25">
      <c r="A340" s="182" t="str">
        <f>$A$25</f>
        <v>Zeitzuschlag 1)</v>
      </c>
      <c r="B340" s="302" t="str">
        <f>IF(B347="FALSCH","",B347)</f>
        <v/>
      </c>
      <c r="C340" s="303" t="str">
        <f t="shared" ref="C340:AE340" si="113">IF(C347="FALSCH","",C347)</f>
        <v/>
      </c>
      <c r="D340" s="303" t="str">
        <f t="shared" si="113"/>
        <v/>
      </c>
      <c r="E340" s="303" t="str">
        <f t="shared" si="113"/>
        <v/>
      </c>
      <c r="F340" s="303" t="str">
        <f t="shared" si="113"/>
        <v/>
      </c>
      <c r="G340" s="303" t="str">
        <f t="shared" si="113"/>
        <v/>
      </c>
      <c r="H340" s="303" t="str">
        <f t="shared" si="113"/>
        <v/>
      </c>
      <c r="I340" s="303" t="str">
        <f t="shared" si="113"/>
        <v/>
      </c>
      <c r="J340" s="303" t="str">
        <f t="shared" si="113"/>
        <v/>
      </c>
      <c r="K340" s="303" t="str">
        <f t="shared" si="113"/>
        <v/>
      </c>
      <c r="L340" s="303" t="str">
        <f t="shared" si="113"/>
        <v/>
      </c>
      <c r="M340" s="303" t="str">
        <f t="shared" si="113"/>
        <v/>
      </c>
      <c r="N340" s="303" t="str">
        <f t="shared" si="113"/>
        <v/>
      </c>
      <c r="O340" s="303" t="str">
        <f t="shared" si="113"/>
        <v/>
      </c>
      <c r="P340" s="303" t="str">
        <f t="shared" si="113"/>
        <v/>
      </c>
      <c r="Q340" s="303" t="str">
        <f t="shared" si="113"/>
        <v/>
      </c>
      <c r="R340" s="303" t="str">
        <f t="shared" si="113"/>
        <v/>
      </c>
      <c r="S340" s="303" t="str">
        <f t="shared" si="113"/>
        <v/>
      </c>
      <c r="T340" s="303" t="str">
        <f t="shared" si="113"/>
        <v/>
      </c>
      <c r="U340" s="303" t="str">
        <f t="shared" si="113"/>
        <v/>
      </c>
      <c r="V340" s="303" t="str">
        <f t="shared" si="113"/>
        <v/>
      </c>
      <c r="W340" s="303" t="str">
        <f t="shared" si="113"/>
        <v/>
      </c>
      <c r="X340" s="303" t="str">
        <f t="shared" si="113"/>
        <v/>
      </c>
      <c r="Y340" s="303" t="str">
        <f t="shared" si="113"/>
        <v/>
      </c>
      <c r="Z340" s="303" t="str">
        <f t="shared" si="113"/>
        <v/>
      </c>
      <c r="AA340" s="303" t="str">
        <f t="shared" si="113"/>
        <v/>
      </c>
      <c r="AB340" s="303" t="str">
        <f t="shared" si="113"/>
        <v/>
      </c>
      <c r="AC340" s="303" t="str">
        <f t="shared" si="113"/>
        <v/>
      </c>
      <c r="AD340" s="303" t="str">
        <f t="shared" si="113"/>
        <v/>
      </c>
      <c r="AE340" s="304" t="str">
        <f t="shared" si="113"/>
        <v/>
      </c>
      <c r="AF340" s="196"/>
      <c r="AG340" s="86">
        <f t="shared" ref="AG340:AG346" si="114">SUM(B340:AF340)</f>
        <v>0</v>
      </c>
      <c r="AH340" s="69"/>
      <c r="AI340" s="69"/>
      <c r="AJ340" s="39"/>
      <c r="AK340" s="39"/>
      <c r="AL340" s="39"/>
      <c r="AM340" s="39"/>
      <c r="AN340" s="39"/>
      <c r="AO340" s="39"/>
      <c r="AP340" s="39"/>
      <c r="AQ340" s="39"/>
      <c r="AR340" s="39"/>
      <c r="AS340" s="46"/>
      <c r="AT340" s="46"/>
      <c r="AU340" s="12"/>
    </row>
    <row r="341" spans="1:47" s="16" customFormat="1" ht="12" customHeight="1" x14ac:dyDescent="0.2">
      <c r="A341" s="182" t="str">
        <f>$A$26</f>
        <v>Zeitzuschlag 2)</v>
      </c>
      <c r="B341" s="183" t="str">
        <f>IF((B330+B332)=0,"",SUM(B330,B332))</f>
        <v/>
      </c>
      <c r="C341" s="184" t="str">
        <f t="shared" ref="C341:AE341" si="115">IF((C330+C332)=0,"",SUM(C330,C332))</f>
        <v/>
      </c>
      <c r="D341" s="184" t="str">
        <f t="shared" si="115"/>
        <v/>
      </c>
      <c r="E341" s="184" t="str">
        <f t="shared" si="115"/>
        <v/>
      </c>
      <c r="F341" s="184" t="str">
        <f t="shared" si="115"/>
        <v/>
      </c>
      <c r="G341" s="184" t="str">
        <f t="shared" si="115"/>
        <v/>
      </c>
      <c r="H341" s="184" t="str">
        <f t="shared" si="115"/>
        <v/>
      </c>
      <c r="I341" s="184" t="str">
        <f t="shared" si="115"/>
        <v/>
      </c>
      <c r="J341" s="184" t="str">
        <f t="shared" si="115"/>
        <v/>
      </c>
      <c r="K341" s="184" t="str">
        <f t="shared" si="115"/>
        <v/>
      </c>
      <c r="L341" s="184" t="str">
        <f t="shared" si="115"/>
        <v/>
      </c>
      <c r="M341" s="184" t="str">
        <f t="shared" si="115"/>
        <v/>
      </c>
      <c r="N341" s="184" t="str">
        <f t="shared" si="115"/>
        <v/>
      </c>
      <c r="O341" s="184" t="str">
        <f t="shared" si="115"/>
        <v/>
      </c>
      <c r="P341" s="184" t="str">
        <f t="shared" si="115"/>
        <v/>
      </c>
      <c r="Q341" s="184" t="str">
        <f t="shared" si="115"/>
        <v/>
      </c>
      <c r="R341" s="184" t="str">
        <f t="shared" si="115"/>
        <v/>
      </c>
      <c r="S341" s="184" t="str">
        <f t="shared" si="115"/>
        <v/>
      </c>
      <c r="T341" s="184" t="str">
        <f t="shared" si="115"/>
        <v/>
      </c>
      <c r="U341" s="184" t="str">
        <f t="shared" si="115"/>
        <v/>
      </c>
      <c r="V341" s="184" t="str">
        <f t="shared" si="115"/>
        <v/>
      </c>
      <c r="W341" s="184" t="str">
        <f t="shared" si="115"/>
        <v/>
      </c>
      <c r="X341" s="184" t="str">
        <f t="shared" si="115"/>
        <v/>
      </c>
      <c r="Y341" s="184" t="str">
        <f t="shared" si="115"/>
        <v/>
      </c>
      <c r="Z341" s="184" t="str">
        <f t="shared" si="115"/>
        <v/>
      </c>
      <c r="AA341" s="184" t="str">
        <f t="shared" si="115"/>
        <v/>
      </c>
      <c r="AB341" s="184" t="str">
        <f t="shared" si="115"/>
        <v/>
      </c>
      <c r="AC341" s="184" t="str">
        <f t="shared" si="115"/>
        <v/>
      </c>
      <c r="AD341" s="184" t="str">
        <f t="shared" si="115"/>
        <v/>
      </c>
      <c r="AE341" s="184" t="str">
        <f t="shared" si="115"/>
        <v/>
      </c>
      <c r="AF341" s="198"/>
      <c r="AG341" s="86">
        <f t="shared" si="114"/>
        <v>0</v>
      </c>
      <c r="AH341" s="12" t="s">
        <v>403</v>
      </c>
      <c r="AI341" s="56"/>
      <c r="AJ341" s="2"/>
      <c r="AK341" s="2"/>
      <c r="AL341" s="2"/>
      <c r="AM341" s="2"/>
      <c r="AN341" s="2"/>
      <c r="AO341" s="2"/>
      <c r="AP341" s="39"/>
      <c r="AQ341" s="39"/>
      <c r="AR341" s="39"/>
      <c r="AS341" s="46"/>
      <c r="AT341" s="46"/>
      <c r="AU341" s="12"/>
    </row>
    <row r="342" spans="1:47" ht="12" customHeight="1" x14ac:dyDescent="0.25">
      <c r="A342" s="182" t="str">
        <f>$A$27</f>
        <v>Zeitzuschlag 3)</v>
      </c>
      <c r="B342" s="183">
        <f>SUM(B343:B346)</f>
        <v>0</v>
      </c>
      <c r="C342" s="184">
        <f t="shared" ref="C342:AE342" si="116">SUM(C343:C346)</f>
        <v>0</v>
      </c>
      <c r="D342" s="184">
        <f t="shared" si="116"/>
        <v>0</v>
      </c>
      <c r="E342" s="184">
        <f t="shared" si="116"/>
        <v>0</v>
      </c>
      <c r="F342" s="184">
        <f t="shared" si="116"/>
        <v>0</v>
      </c>
      <c r="G342" s="184">
        <f t="shared" si="116"/>
        <v>0</v>
      </c>
      <c r="H342" s="184">
        <f t="shared" si="116"/>
        <v>0</v>
      </c>
      <c r="I342" s="184">
        <f t="shared" si="116"/>
        <v>0</v>
      </c>
      <c r="J342" s="184">
        <f t="shared" si="116"/>
        <v>0</v>
      </c>
      <c r="K342" s="184">
        <f t="shared" si="116"/>
        <v>0</v>
      </c>
      <c r="L342" s="184">
        <f t="shared" si="116"/>
        <v>0</v>
      </c>
      <c r="M342" s="184">
        <f t="shared" si="116"/>
        <v>0</v>
      </c>
      <c r="N342" s="184">
        <f t="shared" si="116"/>
        <v>0</v>
      </c>
      <c r="O342" s="184">
        <f t="shared" si="116"/>
        <v>0</v>
      </c>
      <c r="P342" s="184">
        <f t="shared" si="116"/>
        <v>0</v>
      </c>
      <c r="Q342" s="184">
        <f t="shared" si="116"/>
        <v>0</v>
      </c>
      <c r="R342" s="184">
        <f t="shared" si="116"/>
        <v>0</v>
      </c>
      <c r="S342" s="184">
        <f t="shared" si="116"/>
        <v>0</v>
      </c>
      <c r="T342" s="184">
        <f t="shared" si="116"/>
        <v>0</v>
      </c>
      <c r="U342" s="184">
        <f t="shared" si="116"/>
        <v>0</v>
      </c>
      <c r="V342" s="184">
        <f t="shared" si="116"/>
        <v>0</v>
      </c>
      <c r="W342" s="184">
        <f t="shared" si="116"/>
        <v>0</v>
      </c>
      <c r="X342" s="184">
        <f t="shared" si="116"/>
        <v>0</v>
      </c>
      <c r="Y342" s="184">
        <f t="shared" si="116"/>
        <v>0</v>
      </c>
      <c r="Z342" s="184">
        <f t="shared" si="116"/>
        <v>0</v>
      </c>
      <c r="AA342" s="184">
        <f t="shared" si="116"/>
        <v>0</v>
      </c>
      <c r="AB342" s="184">
        <f t="shared" si="116"/>
        <v>0</v>
      </c>
      <c r="AC342" s="184">
        <f t="shared" si="116"/>
        <v>0</v>
      </c>
      <c r="AD342" s="184">
        <f t="shared" si="116"/>
        <v>0</v>
      </c>
      <c r="AE342" s="184">
        <f t="shared" si="116"/>
        <v>0</v>
      </c>
      <c r="AF342" s="208"/>
      <c r="AG342" s="86">
        <f>SUM(B342:AF342)</f>
        <v>0</v>
      </c>
      <c r="AH342" s="12" t="s">
        <v>404</v>
      </c>
      <c r="AI342" s="56"/>
      <c r="AJ342" s="2"/>
      <c r="AK342" s="2"/>
      <c r="AL342" s="2"/>
      <c r="AM342" s="2"/>
      <c r="AN342" s="2"/>
      <c r="AO342" s="2"/>
      <c r="AP342" s="39"/>
      <c r="AQ342" s="39"/>
      <c r="AR342" s="39"/>
      <c r="AS342" s="46"/>
      <c r="AT342" s="46"/>
    </row>
    <row r="343" spans="1:47" ht="12" hidden="1" customHeight="1" x14ac:dyDescent="0.25">
      <c r="A343" s="182" t="str">
        <f>$A$28</f>
        <v>Sonntag Tag</v>
      </c>
      <c r="B343" s="183" t="str">
        <f>IF(WEEKDAY(B325)=1,B331,"")</f>
        <v/>
      </c>
      <c r="C343" s="184" t="str">
        <f t="shared" ref="C343:AE343" si="117">IF(WEEKDAY(C325)=1,C331,"")</f>
        <v/>
      </c>
      <c r="D343" s="184" t="str">
        <f t="shared" si="117"/>
        <v/>
      </c>
      <c r="E343" s="184" t="str">
        <f t="shared" si="117"/>
        <v/>
      </c>
      <c r="F343" s="184" t="str">
        <f t="shared" si="117"/>
        <v/>
      </c>
      <c r="G343" s="184" t="str">
        <f t="shared" si="117"/>
        <v/>
      </c>
      <c r="H343" s="184">
        <f t="shared" si="117"/>
        <v>0</v>
      </c>
      <c r="I343" s="184" t="str">
        <f t="shared" si="117"/>
        <v/>
      </c>
      <c r="J343" s="184" t="str">
        <f t="shared" si="117"/>
        <v/>
      </c>
      <c r="K343" s="184" t="str">
        <f t="shared" si="117"/>
        <v/>
      </c>
      <c r="L343" s="184" t="str">
        <f t="shared" si="117"/>
        <v/>
      </c>
      <c r="M343" s="184" t="str">
        <f t="shared" si="117"/>
        <v/>
      </c>
      <c r="N343" s="184" t="str">
        <f t="shared" si="117"/>
        <v/>
      </c>
      <c r="O343" s="184">
        <f t="shared" si="117"/>
        <v>0</v>
      </c>
      <c r="P343" s="184" t="str">
        <f t="shared" si="117"/>
        <v/>
      </c>
      <c r="Q343" s="184" t="str">
        <f t="shared" si="117"/>
        <v/>
      </c>
      <c r="R343" s="184" t="str">
        <f t="shared" si="117"/>
        <v/>
      </c>
      <c r="S343" s="184" t="str">
        <f t="shared" si="117"/>
        <v/>
      </c>
      <c r="T343" s="184" t="str">
        <f t="shared" si="117"/>
        <v/>
      </c>
      <c r="U343" s="184" t="str">
        <f t="shared" si="117"/>
        <v/>
      </c>
      <c r="V343" s="184">
        <f t="shared" si="117"/>
        <v>0</v>
      </c>
      <c r="W343" s="184" t="str">
        <f t="shared" si="117"/>
        <v/>
      </c>
      <c r="X343" s="184" t="str">
        <f t="shared" si="117"/>
        <v/>
      </c>
      <c r="Y343" s="184" t="str">
        <f t="shared" si="117"/>
        <v/>
      </c>
      <c r="Z343" s="184" t="str">
        <f t="shared" si="117"/>
        <v/>
      </c>
      <c r="AA343" s="184" t="str">
        <f t="shared" si="117"/>
        <v/>
      </c>
      <c r="AB343" s="184" t="str">
        <f t="shared" si="117"/>
        <v/>
      </c>
      <c r="AC343" s="184">
        <f t="shared" si="117"/>
        <v>0</v>
      </c>
      <c r="AD343" s="184" t="str">
        <f t="shared" si="117"/>
        <v/>
      </c>
      <c r="AE343" s="184" t="str">
        <f t="shared" si="117"/>
        <v/>
      </c>
      <c r="AF343" s="208"/>
      <c r="AG343" s="86">
        <f t="shared" si="114"/>
        <v>0</v>
      </c>
      <c r="AH343" s="12" t="s">
        <v>405</v>
      </c>
      <c r="AI343" s="2"/>
      <c r="AJ343" s="2"/>
      <c r="AK343" s="2"/>
      <c r="AL343" s="2"/>
      <c r="AM343" s="2"/>
      <c r="AN343" s="2"/>
      <c r="AO343" s="2"/>
      <c r="AP343" s="39"/>
      <c r="AQ343" s="39"/>
      <c r="AR343" s="39"/>
      <c r="AS343" s="46"/>
      <c r="AT343" s="46"/>
    </row>
    <row r="344" spans="1:47" ht="12" hidden="1" customHeight="1" x14ac:dyDescent="0.25">
      <c r="A344" s="182" t="str">
        <f>$A$29</f>
        <v>Sonntag Nacht</v>
      </c>
      <c r="B344" s="183" t="str">
        <f>IF(WEEKDAY(B325)=1,SUM(B330+B332),"")</f>
        <v/>
      </c>
      <c r="C344" s="184" t="str">
        <f t="shared" ref="C344:AE344" si="118">IF(WEEKDAY(C325)=1,SUM(C330+C332),"")</f>
        <v/>
      </c>
      <c r="D344" s="184" t="str">
        <f t="shared" si="118"/>
        <v/>
      </c>
      <c r="E344" s="184" t="str">
        <f t="shared" si="118"/>
        <v/>
      </c>
      <c r="F344" s="184" t="str">
        <f t="shared" si="118"/>
        <v/>
      </c>
      <c r="G344" s="184" t="str">
        <f t="shared" si="118"/>
        <v/>
      </c>
      <c r="H344" s="184">
        <f t="shared" si="118"/>
        <v>0</v>
      </c>
      <c r="I344" s="184" t="str">
        <f t="shared" si="118"/>
        <v/>
      </c>
      <c r="J344" s="184" t="str">
        <f t="shared" si="118"/>
        <v/>
      </c>
      <c r="K344" s="184" t="str">
        <f t="shared" si="118"/>
        <v/>
      </c>
      <c r="L344" s="184" t="str">
        <f t="shared" si="118"/>
        <v/>
      </c>
      <c r="M344" s="184" t="str">
        <f t="shared" si="118"/>
        <v/>
      </c>
      <c r="N344" s="184" t="str">
        <f t="shared" si="118"/>
        <v/>
      </c>
      <c r="O344" s="184">
        <f t="shared" si="118"/>
        <v>0</v>
      </c>
      <c r="P344" s="184" t="str">
        <f t="shared" si="118"/>
        <v/>
      </c>
      <c r="Q344" s="184" t="str">
        <f t="shared" si="118"/>
        <v/>
      </c>
      <c r="R344" s="184" t="str">
        <f t="shared" si="118"/>
        <v/>
      </c>
      <c r="S344" s="184" t="str">
        <f t="shared" si="118"/>
        <v/>
      </c>
      <c r="T344" s="184" t="str">
        <f t="shared" si="118"/>
        <v/>
      </c>
      <c r="U344" s="184" t="str">
        <f t="shared" si="118"/>
        <v/>
      </c>
      <c r="V344" s="184">
        <f t="shared" si="118"/>
        <v>0</v>
      </c>
      <c r="W344" s="184" t="str">
        <f t="shared" si="118"/>
        <v/>
      </c>
      <c r="X344" s="184" t="str">
        <f t="shared" si="118"/>
        <v/>
      </c>
      <c r="Y344" s="184" t="str">
        <f t="shared" si="118"/>
        <v/>
      </c>
      <c r="Z344" s="184" t="str">
        <f t="shared" si="118"/>
        <v/>
      </c>
      <c r="AA344" s="184" t="str">
        <f t="shared" si="118"/>
        <v/>
      </c>
      <c r="AB344" s="184" t="str">
        <f t="shared" si="118"/>
        <v/>
      </c>
      <c r="AC344" s="184">
        <f t="shared" si="118"/>
        <v>0</v>
      </c>
      <c r="AD344" s="184" t="str">
        <f t="shared" si="118"/>
        <v/>
      </c>
      <c r="AE344" s="184" t="str">
        <f t="shared" si="118"/>
        <v/>
      </c>
      <c r="AF344" s="208"/>
      <c r="AG344" s="86">
        <f t="shared" si="114"/>
        <v>0</v>
      </c>
      <c r="AH344" s="12" t="s">
        <v>406</v>
      </c>
      <c r="AI344" s="2"/>
      <c r="AJ344" s="2"/>
      <c r="AM344" s="2"/>
      <c r="AN344" s="2"/>
      <c r="AO344" s="2"/>
      <c r="AP344" s="39"/>
      <c r="AQ344" s="39"/>
      <c r="AR344" s="39"/>
      <c r="AS344" s="46"/>
      <c r="AT344" s="46"/>
    </row>
    <row r="345" spans="1:47" ht="12" hidden="1" customHeight="1" x14ac:dyDescent="0.25">
      <c r="A345" s="182" t="str">
        <f>$A$30</f>
        <v>ft-Tazuschlag</v>
      </c>
      <c r="B345" s="183" t="str">
        <f>IF(B333=Labels!$B$118,B331,"")</f>
        <v/>
      </c>
      <c r="C345" s="184" t="str">
        <f>IF(C333=Labels!$B$118,C331,"")</f>
        <v/>
      </c>
      <c r="D345" s="184" t="str">
        <f>IF(D333=Labels!$B$118,D331,"")</f>
        <v/>
      </c>
      <c r="E345" s="184" t="str">
        <f>IF(E333=Labels!$B$118,E331,"")</f>
        <v/>
      </c>
      <c r="F345" s="184" t="str">
        <f>IF(F333=Labels!$B$118,F331,"")</f>
        <v/>
      </c>
      <c r="G345" s="184" t="str">
        <f>IF(G333=Labels!$B$118,G331,"")</f>
        <v/>
      </c>
      <c r="H345" s="184" t="str">
        <f>IF(H333=Labels!$B$118,H331,"")</f>
        <v/>
      </c>
      <c r="I345" s="184" t="str">
        <f>IF(I333=Labels!$B$118,I331,"")</f>
        <v/>
      </c>
      <c r="J345" s="184" t="str">
        <f>IF(J333=Labels!$B$118,J331,"")</f>
        <v/>
      </c>
      <c r="K345" s="184" t="str">
        <f>IF(K333=Labels!$B$118,K331,"")</f>
        <v/>
      </c>
      <c r="L345" s="184" t="str">
        <f>IF(L333=Labels!$B$118,L331,"")</f>
        <v/>
      </c>
      <c r="M345" s="184" t="str">
        <f>IF(M333=Labels!$B$118,M331,"")</f>
        <v/>
      </c>
      <c r="N345" s="184" t="str">
        <f>IF(N333=Labels!$B$118,N331,"")</f>
        <v/>
      </c>
      <c r="O345" s="184" t="str">
        <f>IF(O333=Labels!$B$118,O331,"")</f>
        <v/>
      </c>
      <c r="P345" s="184" t="str">
        <f>IF(P333=Labels!$B$118,P331,"")</f>
        <v/>
      </c>
      <c r="Q345" s="184" t="str">
        <f>IF(Q333=Labels!$B$118,Q331,"")</f>
        <v/>
      </c>
      <c r="R345" s="184" t="str">
        <f>IF(R333=Labels!$B$118,R331,"")</f>
        <v/>
      </c>
      <c r="S345" s="184" t="str">
        <f>IF(S333=Labels!$B$118,S331,"")</f>
        <v/>
      </c>
      <c r="T345" s="184" t="str">
        <f>IF(T333=Labels!$B$118,T331,"")</f>
        <v/>
      </c>
      <c r="U345" s="184" t="str">
        <f>IF(U333=Labels!$B$118,U331,"")</f>
        <v/>
      </c>
      <c r="V345" s="184" t="str">
        <f>IF(V333=Labels!$B$118,V331,"")</f>
        <v/>
      </c>
      <c r="W345" s="184" t="str">
        <f>IF(W333=Labels!$B$118,W331,"")</f>
        <v/>
      </c>
      <c r="X345" s="184" t="str">
        <f>IF(X333=Labels!$B$118,X331,"")</f>
        <v/>
      </c>
      <c r="Y345" s="184" t="str">
        <f>IF(Y333=Labels!$B$118,Y331,"")</f>
        <v/>
      </c>
      <c r="Z345" s="184" t="str">
        <f>IF(Z333=Labels!$B$118,Z331,"")</f>
        <v/>
      </c>
      <c r="AA345" s="184" t="str">
        <f>IF(AA333=Labels!$B$118,AA331,"")</f>
        <v/>
      </c>
      <c r="AB345" s="184" t="str">
        <f>IF(AB333=Labels!$B$118,AB331,"")</f>
        <v/>
      </c>
      <c r="AC345" s="184" t="str">
        <f>IF(AC333=Labels!$B$118,AC331,"")</f>
        <v/>
      </c>
      <c r="AD345" s="184" t="str">
        <f>IF(AD333=Labels!$B$118,AD331,"")</f>
        <v/>
      </c>
      <c r="AE345" s="184" t="str">
        <f>IF(AE333=Labels!$B$118,AE331,"")</f>
        <v/>
      </c>
      <c r="AF345" s="208"/>
      <c r="AG345" s="86">
        <f t="shared" si="114"/>
        <v>0</v>
      </c>
      <c r="AH345" s="12" t="s">
        <v>407</v>
      </c>
      <c r="AI345" s="2"/>
      <c r="AJ345" s="2"/>
      <c r="AM345" s="2"/>
      <c r="AN345" s="2"/>
      <c r="AO345" s="2"/>
      <c r="AP345" s="39"/>
      <c r="AQ345" s="39"/>
      <c r="AR345" s="39"/>
      <c r="AS345" s="46"/>
      <c r="AT345" s="46"/>
    </row>
    <row r="346" spans="1:47" ht="12" hidden="1" customHeight="1" x14ac:dyDescent="0.25">
      <c r="A346" s="182" t="str">
        <f>$A$31</f>
        <v>ft-Nazuschlag</v>
      </c>
      <c r="B346" s="183" t="str">
        <f>IF(B333=Labels!$B$118,SUM(B330,B332),"")</f>
        <v/>
      </c>
      <c r="C346" s="184" t="str">
        <f>IF(C333=Labels!$B$118,SUM(C330,C332),"")</f>
        <v/>
      </c>
      <c r="D346" s="184" t="str">
        <f>IF(D333=Labels!$B$118,SUM(D330,D332),"")</f>
        <v/>
      </c>
      <c r="E346" s="184" t="str">
        <f>IF(E333=Labels!$B$118,SUM(E330,E332),"")</f>
        <v/>
      </c>
      <c r="F346" s="184" t="str">
        <f>IF(F333=Labels!$B$118,SUM(F330,F332),"")</f>
        <v/>
      </c>
      <c r="G346" s="184" t="str">
        <f>IF(G333=Labels!$B$118,SUM(G330,G332),"")</f>
        <v/>
      </c>
      <c r="H346" s="184" t="str">
        <f>IF(H333=Labels!$B$118,SUM(H330,H332),"")</f>
        <v/>
      </c>
      <c r="I346" s="184" t="str">
        <f>IF(I333=Labels!$B$118,SUM(I330,I332),"")</f>
        <v/>
      </c>
      <c r="J346" s="184" t="str">
        <f>IF(J333=Labels!$B$118,SUM(J330,J332),"")</f>
        <v/>
      </c>
      <c r="K346" s="184" t="str">
        <f>IF(K333=Labels!$B$118,SUM(K330,K332),"")</f>
        <v/>
      </c>
      <c r="L346" s="184" t="str">
        <f>IF(L333=Labels!$B$118,SUM(L330,L332),"")</f>
        <v/>
      </c>
      <c r="M346" s="184" t="str">
        <f>IF(M333=Labels!$B$118,SUM(M330,M332),"")</f>
        <v/>
      </c>
      <c r="N346" s="184" t="str">
        <f>IF(N333=Labels!$B$118,SUM(N330,N332),"")</f>
        <v/>
      </c>
      <c r="O346" s="184" t="str">
        <f>IF(O333=Labels!$B$118,SUM(O330,O332),"")</f>
        <v/>
      </c>
      <c r="P346" s="184" t="str">
        <f>IF(P333=Labels!$B$118,SUM(P330,P332),"")</f>
        <v/>
      </c>
      <c r="Q346" s="184" t="str">
        <f>IF(Q333=Labels!$B$118,SUM(Q330,Q332),"")</f>
        <v/>
      </c>
      <c r="R346" s="184" t="str">
        <f>IF(R333=Labels!$B$118,SUM(R330,R332),"")</f>
        <v/>
      </c>
      <c r="S346" s="184" t="str">
        <f>IF(S333=Labels!$B$118,SUM(S330,S332),"")</f>
        <v/>
      </c>
      <c r="T346" s="184" t="str">
        <f>IF(T333=Labels!$B$118,SUM(T330,T332),"")</f>
        <v/>
      </c>
      <c r="U346" s="184" t="str">
        <f>IF(U333=Labels!$B$118,SUM(U330,U332),"")</f>
        <v/>
      </c>
      <c r="V346" s="184" t="str">
        <f>IF(V333=Labels!$B$118,SUM(V330,V332),"")</f>
        <v/>
      </c>
      <c r="W346" s="184" t="str">
        <f>IF(W333=Labels!$B$118,SUM(W330,W332),"")</f>
        <v/>
      </c>
      <c r="X346" s="184" t="str">
        <f>IF(X333=Labels!$B$118,SUM(X330,X332),"")</f>
        <v/>
      </c>
      <c r="Y346" s="184" t="str">
        <f>IF(Y333=Labels!$B$118,SUM(Y330,Y332),"")</f>
        <v/>
      </c>
      <c r="Z346" s="184" t="str">
        <f>IF(Z333=Labels!$B$118,SUM(Z330,Z332),"")</f>
        <v/>
      </c>
      <c r="AA346" s="184" t="str">
        <f>IF(AA333=Labels!$B$118,SUM(AA330,AA332),"")</f>
        <v/>
      </c>
      <c r="AB346" s="184" t="str">
        <f>IF(AB333=Labels!$B$118,SUM(AB330,AB332),"")</f>
        <v/>
      </c>
      <c r="AC346" s="184" t="str">
        <f>IF(AC333=Labels!$B$118,SUM(AC330,AC332),"")</f>
        <v/>
      </c>
      <c r="AD346" s="184" t="str">
        <f>IF(AD333=Labels!$B$118,SUM(AD330,AD332),"")</f>
        <v/>
      </c>
      <c r="AE346" s="184" t="str">
        <f>IF(AE333=Labels!$B$118,SUM(AE330,AE332),"")</f>
        <v/>
      </c>
      <c r="AF346" s="208"/>
      <c r="AG346" s="86">
        <f t="shared" si="114"/>
        <v>0</v>
      </c>
      <c r="AH346" s="12" t="s">
        <v>408</v>
      </c>
      <c r="AI346" s="39"/>
      <c r="AJ346" s="39"/>
      <c r="AM346" s="39"/>
      <c r="AN346" s="39"/>
      <c r="AO346" s="39"/>
      <c r="AP346" s="39"/>
      <c r="AQ346" s="39"/>
      <c r="AR346" s="39"/>
      <c r="AS346" s="46"/>
      <c r="AT346" s="46"/>
    </row>
    <row r="347" spans="1:47" ht="12" hidden="1" customHeight="1" x14ac:dyDescent="0.25">
      <c r="A347" s="182" t="str">
        <f>$A$32</f>
        <v>Zuschlag  blind (Wochentotal)</v>
      </c>
      <c r="B347" s="302" t="str">
        <f>IF(OR(ISTEXT(B339),B339="",B339&lt;$B$7),"",ROUND(((B339-$B$7)*25%)/25,4)*25)</f>
        <v/>
      </c>
      <c r="C347" s="303" t="str">
        <f t="shared" ref="C347:AE347" si="119">IF(OR(ISTEXT(C339),C339="",C339&lt;$B$7),"",ROUND(((C339-$B$7)*25%)/25,4)*25)</f>
        <v/>
      </c>
      <c r="D347" s="303" t="str">
        <f t="shared" si="119"/>
        <v/>
      </c>
      <c r="E347" s="303" t="str">
        <f t="shared" si="119"/>
        <v/>
      </c>
      <c r="F347" s="303" t="str">
        <f t="shared" si="119"/>
        <v/>
      </c>
      <c r="G347" s="303" t="str">
        <f t="shared" si="119"/>
        <v/>
      </c>
      <c r="H347" s="303" t="str">
        <f t="shared" si="119"/>
        <v/>
      </c>
      <c r="I347" s="303" t="str">
        <f t="shared" si="119"/>
        <v/>
      </c>
      <c r="J347" s="303" t="str">
        <f t="shared" si="119"/>
        <v/>
      </c>
      <c r="K347" s="303" t="str">
        <f t="shared" si="119"/>
        <v/>
      </c>
      <c r="L347" s="303" t="str">
        <f t="shared" si="119"/>
        <v/>
      </c>
      <c r="M347" s="303" t="str">
        <f t="shared" si="119"/>
        <v/>
      </c>
      <c r="N347" s="303" t="str">
        <f t="shared" si="119"/>
        <v/>
      </c>
      <c r="O347" s="303" t="str">
        <f t="shared" si="119"/>
        <v/>
      </c>
      <c r="P347" s="303" t="str">
        <f t="shared" si="119"/>
        <v/>
      </c>
      <c r="Q347" s="303" t="str">
        <f t="shared" si="119"/>
        <v/>
      </c>
      <c r="R347" s="303" t="str">
        <f t="shared" si="119"/>
        <v/>
      </c>
      <c r="S347" s="303" t="str">
        <f t="shared" si="119"/>
        <v/>
      </c>
      <c r="T347" s="303" t="str">
        <f t="shared" si="119"/>
        <v/>
      </c>
      <c r="U347" s="303" t="str">
        <f t="shared" si="119"/>
        <v/>
      </c>
      <c r="V347" s="303" t="str">
        <f t="shared" si="119"/>
        <v/>
      </c>
      <c r="W347" s="303" t="str">
        <f t="shared" si="119"/>
        <v/>
      </c>
      <c r="X347" s="303" t="str">
        <f t="shared" si="119"/>
        <v/>
      </c>
      <c r="Y347" s="303" t="str">
        <f t="shared" si="119"/>
        <v/>
      </c>
      <c r="Z347" s="303" t="str">
        <f t="shared" si="119"/>
        <v/>
      </c>
      <c r="AA347" s="303" t="str">
        <f t="shared" si="119"/>
        <v/>
      </c>
      <c r="AB347" s="303" t="str">
        <f t="shared" si="119"/>
        <v/>
      </c>
      <c r="AC347" s="303" t="str">
        <f t="shared" si="119"/>
        <v/>
      </c>
      <c r="AD347" s="303" t="str">
        <f t="shared" si="119"/>
        <v/>
      </c>
      <c r="AE347" s="304" t="str">
        <f t="shared" si="119"/>
        <v/>
      </c>
      <c r="AF347" s="208"/>
      <c r="AG347" s="86">
        <f>AG331</f>
        <v>0</v>
      </c>
      <c r="AH347" s="12" t="s">
        <v>409</v>
      </c>
      <c r="AI347" s="48"/>
      <c r="AJ347" s="48"/>
      <c r="AM347" s="48"/>
      <c r="AN347" s="48"/>
      <c r="AO347" s="39"/>
      <c r="AP347" s="48"/>
      <c r="AQ347" s="48"/>
      <c r="AR347" s="48"/>
      <c r="AS347" s="46"/>
      <c r="AT347" s="46"/>
    </row>
    <row r="348" spans="1:47" ht="12" customHeight="1" x14ac:dyDescent="0.25">
      <c r="A348" s="186"/>
      <c r="B348" s="187" t="str">
        <f>$B$33</f>
        <v>1)   25% Zeitzuschlag für Überschreitung Wochentotal</v>
      </c>
      <c r="C348" s="187"/>
      <c r="D348" s="187"/>
      <c r="E348" s="187"/>
      <c r="F348" s="187"/>
      <c r="G348" s="187"/>
      <c r="H348" s="187"/>
      <c r="I348" s="187"/>
      <c r="J348" s="187"/>
      <c r="K348" s="58"/>
      <c r="L348" s="188" t="str">
        <f>$L$33</f>
        <v>2) 100% Zeitzuschlag für Nachtarbeit</v>
      </c>
      <c r="M348" s="187"/>
      <c r="N348" s="187"/>
      <c r="O348" s="187"/>
      <c r="P348" s="187"/>
      <c r="Q348" s="58"/>
      <c r="R348" s="187"/>
      <c r="S348" s="58"/>
      <c r="T348" s="187" t="str">
        <f>$T$33</f>
        <v>Eingabe der ausbezahlten Stunden Vorjahressaldo</v>
      </c>
      <c r="U348" s="58"/>
      <c r="V348" s="58"/>
      <c r="W348" s="189"/>
      <c r="X348" s="189"/>
      <c r="Y348" s="189"/>
      <c r="Z348" s="189"/>
      <c r="AA348" s="189"/>
      <c r="AB348" s="189"/>
      <c r="AC348" s="189"/>
      <c r="AD348" s="189"/>
      <c r="AE348" s="489"/>
      <c r="AF348" s="490"/>
      <c r="AG348" s="86">
        <f>SUM(AG330+AG332)</f>
        <v>0</v>
      </c>
      <c r="AH348" s="12" t="s">
        <v>410</v>
      </c>
      <c r="AO348" s="48"/>
      <c r="AP348" s="48"/>
      <c r="AQ348" s="48"/>
      <c r="AR348" s="48"/>
      <c r="AS348" s="46"/>
      <c r="AT348" s="46"/>
    </row>
    <row r="349" spans="1:47" ht="12" customHeight="1" x14ac:dyDescent="0.25">
      <c r="A349" s="190"/>
      <c r="B349" s="202" t="str">
        <f>$B$34</f>
        <v>3) 100% Zeitzuschlag für Sonn- und Feiertagsarbeit</v>
      </c>
      <c r="C349" s="202"/>
      <c r="D349" s="202"/>
      <c r="E349" s="202"/>
      <c r="F349" s="202"/>
      <c r="G349" s="202"/>
      <c r="H349" s="202"/>
      <c r="I349" s="202"/>
      <c r="J349" s="202"/>
      <c r="K349" s="202"/>
      <c r="L349" s="202"/>
      <c r="M349" s="202"/>
      <c r="N349" s="202"/>
      <c r="O349" s="58"/>
      <c r="P349" s="58"/>
      <c r="Q349" s="202"/>
      <c r="R349" s="202"/>
      <c r="S349" s="203"/>
      <c r="T349" s="202" t="str">
        <f>$T$34</f>
        <v>Eingabe der ausbezahlten Stunden laufendes Jahr (Überstunden)</v>
      </c>
      <c r="U349" s="58"/>
      <c r="V349" s="58"/>
      <c r="W349" s="202"/>
      <c r="X349" s="202"/>
      <c r="Y349" s="202"/>
      <c r="Z349" s="202"/>
      <c r="AA349" s="145"/>
      <c r="AB349" s="145"/>
      <c r="AC349" s="145"/>
      <c r="AD349" s="145"/>
      <c r="AE349" s="491"/>
      <c r="AF349" s="492"/>
      <c r="AG349" s="86">
        <f>SUM(AG330:AG332)</f>
        <v>0</v>
      </c>
      <c r="AH349" s="12" t="s">
        <v>411</v>
      </c>
      <c r="AI349" s="48"/>
      <c r="AJ349" s="48"/>
      <c r="AM349" s="48"/>
      <c r="AN349" s="48"/>
      <c r="AO349" s="48"/>
      <c r="AP349" s="39"/>
      <c r="AQ349" s="39"/>
      <c r="AR349" s="39"/>
      <c r="AS349" s="54"/>
      <c r="AT349" s="54"/>
      <c r="AU349" s="15"/>
    </row>
    <row r="350" spans="1:47" ht="12" customHeight="1" x14ac:dyDescent="0.25">
      <c r="A350" s="192" t="str">
        <f>$A$35</f>
        <v>Bemerkungen</v>
      </c>
      <c r="B350" s="493"/>
      <c r="C350" s="494"/>
      <c r="D350" s="494"/>
      <c r="E350" s="494"/>
      <c r="F350" s="494"/>
      <c r="G350" s="494"/>
      <c r="H350" s="494"/>
      <c r="I350" s="494"/>
      <c r="J350" s="494"/>
      <c r="K350" s="494"/>
      <c r="L350" s="494"/>
      <c r="M350" s="494"/>
      <c r="N350" s="494"/>
      <c r="O350" s="494"/>
      <c r="P350" s="494"/>
      <c r="Q350" s="494"/>
      <c r="R350" s="494"/>
      <c r="S350" s="494"/>
      <c r="T350" s="494"/>
      <c r="U350" s="494"/>
      <c r="V350" s="494"/>
      <c r="W350" s="494"/>
      <c r="X350" s="494"/>
      <c r="Y350" s="494"/>
      <c r="Z350" s="494"/>
      <c r="AA350" s="494"/>
      <c r="AB350" s="494"/>
      <c r="AC350" s="494"/>
      <c r="AD350" s="494"/>
      <c r="AE350" s="494"/>
      <c r="AF350" s="495"/>
      <c r="AG350" s="86">
        <f>SUM(AG328+AG334)</f>
        <v>0</v>
      </c>
      <c r="AH350" s="12" t="s">
        <v>412</v>
      </c>
      <c r="AI350" s="39"/>
      <c r="AJ350" s="39"/>
      <c r="AM350" s="39"/>
      <c r="AN350" s="39"/>
      <c r="AO350" s="39"/>
      <c r="AP350" s="39"/>
      <c r="AQ350" s="39"/>
      <c r="AR350" s="39"/>
      <c r="AS350" s="46"/>
      <c r="AT350" s="46"/>
    </row>
    <row r="351" spans="1:47" ht="12" customHeight="1" x14ac:dyDescent="0.25">
      <c r="A351" s="193"/>
      <c r="B351" s="496"/>
      <c r="C351" s="497"/>
      <c r="D351" s="497"/>
      <c r="E351" s="497"/>
      <c r="F351" s="497"/>
      <c r="G351" s="497"/>
      <c r="H351" s="497"/>
      <c r="I351" s="497"/>
      <c r="J351" s="497"/>
      <c r="K351" s="497"/>
      <c r="L351" s="497"/>
      <c r="M351" s="497"/>
      <c r="N351" s="497"/>
      <c r="O351" s="497"/>
      <c r="P351" s="497"/>
      <c r="Q351" s="497"/>
      <c r="R351" s="497"/>
      <c r="S351" s="497"/>
      <c r="T351" s="497"/>
      <c r="U351" s="497"/>
      <c r="V351" s="497"/>
      <c r="W351" s="497"/>
      <c r="X351" s="497"/>
      <c r="Y351" s="497"/>
      <c r="Z351" s="497"/>
      <c r="AA351" s="497"/>
      <c r="AB351" s="497"/>
      <c r="AC351" s="497"/>
      <c r="AD351" s="497"/>
      <c r="AE351" s="497"/>
      <c r="AF351" s="498"/>
      <c r="AG351" s="86">
        <f>SUM(AG328:AG342)</f>
        <v>0</v>
      </c>
      <c r="AH351" s="12" t="s">
        <v>413</v>
      </c>
      <c r="AI351" s="39"/>
      <c r="AJ351" s="39"/>
      <c r="AM351" s="39"/>
      <c r="AN351" s="39"/>
      <c r="AO351" s="39"/>
      <c r="AP351" s="39"/>
      <c r="AQ351" s="39"/>
      <c r="AR351" s="39"/>
      <c r="AS351" s="46"/>
      <c r="AT351" s="46"/>
    </row>
    <row r="352" spans="1:47" s="10" customFormat="1" ht="12" customHeight="1" x14ac:dyDescent="0.35">
      <c r="A352" s="193"/>
      <c r="B352" s="541"/>
      <c r="C352" s="542"/>
      <c r="D352" s="542"/>
      <c r="E352" s="542"/>
      <c r="F352" s="542"/>
      <c r="G352" s="542"/>
      <c r="H352" s="542"/>
      <c r="I352" s="542"/>
      <c r="J352" s="542"/>
      <c r="K352" s="542"/>
      <c r="L352" s="542"/>
      <c r="M352" s="542"/>
      <c r="N352" s="542"/>
      <c r="O352" s="542"/>
      <c r="P352" s="542"/>
      <c r="Q352" s="542"/>
      <c r="R352" s="542"/>
      <c r="S352" s="542"/>
      <c r="T352" s="542"/>
      <c r="U352" s="542"/>
      <c r="V352" s="542"/>
      <c r="W352" s="542"/>
      <c r="X352" s="542"/>
      <c r="Y352" s="542"/>
      <c r="Z352" s="542"/>
      <c r="AA352" s="542"/>
      <c r="AB352" s="542"/>
      <c r="AC352" s="542"/>
      <c r="AD352" s="542"/>
      <c r="AE352" s="542"/>
      <c r="AF352" s="543"/>
      <c r="AG352" s="86">
        <f>AG327</f>
        <v>176</v>
      </c>
      <c r="AH352" s="62"/>
      <c r="AI352" s="39"/>
      <c r="AJ352" s="39"/>
      <c r="AM352" s="39"/>
      <c r="AN352" s="39"/>
      <c r="AO352" s="39"/>
      <c r="AP352" s="39"/>
      <c r="AQ352" s="39"/>
      <c r="AR352" s="39"/>
      <c r="AS352" s="46"/>
      <c r="AT352" s="46"/>
      <c r="AU352" s="12"/>
    </row>
    <row r="353" spans="1:47" s="10" customFormat="1" ht="12" customHeight="1" x14ac:dyDescent="0.35">
      <c r="A353" s="238"/>
      <c r="B353" s="161"/>
      <c r="C353" s="161"/>
      <c r="D353" s="161"/>
      <c r="E353" s="161"/>
      <c r="F353" s="16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  <c r="Z353" s="161"/>
      <c r="AA353" s="161"/>
      <c r="AB353" s="161"/>
      <c r="AC353" s="161"/>
      <c r="AD353" s="161"/>
      <c r="AE353" s="161"/>
      <c r="AF353" s="239"/>
      <c r="AG353" s="160">
        <f>SUM(AG351-AG327)</f>
        <v>-176</v>
      </c>
      <c r="AH353" s="62"/>
      <c r="AI353" s="39"/>
      <c r="AJ353" s="39"/>
      <c r="AM353" s="39"/>
      <c r="AN353" s="39"/>
      <c r="AO353" s="39"/>
      <c r="AP353" s="39"/>
      <c r="AQ353" s="39"/>
      <c r="AR353" s="39"/>
      <c r="AS353" s="46"/>
      <c r="AT353" s="46"/>
      <c r="AU353" s="12"/>
    </row>
    <row r="354" spans="1:47" s="10" customFormat="1" ht="15" customHeight="1" x14ac:dyDescent="0.35">
      <c r="A354" s="709" t="str">
        <f>$A$39</f>
        <v>Zusammenstellung</v>
      </c>
      <c r="B354" s="545"/>
      <c r="C354" s="545"/>
      <c r="D354" s="545"/>
      <c r="E354" s="545"/>
      <c r="F354" s="546"/>
      <c r="G354" s="710" t="str">
        <f>$G$39</f>
        <v>Jan</v>
      </c>
      <c r="H354" s="710"/>
      <c r="I354" s="531" t="str">
        <f>$I$39</f>
        <v>Feb</v>
      </c>
      <c r="J354" s="531"/>
      <c r="K354" s="531" t="str">
        <f>$K$39</f>
        <v>Mrz</v>
      </c>
      <c r="L354" s="531"/>
      <c r="M354" s="710" t="str">
        <f>$M$39</f>
        <v>Apr</v>
      </c>
      <c r="N354" s="710"/>
      <c r="O354" s="710" t="str">
        <f>$O$39</f>
        <v>Mai</v>
      </c>
      <c r="P354" s="710"/>
      <c r="Q354" s="548" t="str">
        <f>$Q$39</f>
        <v>Jun</v>
      </c>
      <c r="R354" s="548"/>
      <c r="S354" s="531" t="str">
        <f>$S$39</f>
        <v>Jul</v>
      </c>
      <c r="T354" s="531"/>
      <c r="U354" s="531" t="str">
        <f>$U$39</f>
        <v>Aug</v>
      </c>
      <c r="V354" s="531"/>
      <c r="W354" s="531" t="str">
        <f>$W$39</f>
        <v>Sep</v>
      </c>
      <c r="X354" s="531"/>
      <c r="Y354" s="531" t="str">
        <f>$Y$39</f>
        <v>Okt</v>
      </c>
      <c r="Z354" s="531"/>
      <c r="AA354" s="531" t="str">
        <f>$AA$39</f>
        <v>Nov</v>
      </c>
      <c r="AB354" s="531"/>
      <c r="AC354" s="531" t="str">
        <f>$AC$39</f>
        <v>Dez</v>
      </c>
      <c r="AD354" s="531"/>
      <c r="AE354" s="532" t="str">
        <f>$AE$39</f>
        <v>Jahr</v>
      </c>
      <c r="AF354" s="533"/>
      <c r="AG354" s="137"/>
      <c r="AH354" s="62"/>
      <c r="AI354" s="39"/>
      <c r="AJ354" s="39"/>
      <c r="AM354" s="39"/>
      <c r="AN354" s="39"/>
      <c r="AO354" s="39"/>
      <c r="AP354" s="39"/>
      <c r="AQ354" s="39"/>
      <c r="AR354" s="39"/>
      <c r="AS354" s="46"/>
      <c r="AT354" s="46"/>
      <c r="AU354" s="12"/>
    </row>
    <row r="355" spans="1:47" s="10" customFormat="1" ht="12" customHeight="1" x14ac:dyDescent="0.35">
      <c r="A355" s="534" t="str">
        <f>$A$40</f>
        <v>Anstellung %</v>
      </c>
      <c r="B355" s="535"/>
      <c r="C355" s="535"/>
      <c r="D355" s="535"/>
      <c r="E355" s="535"/>
      <c r="F355" s="536"/>
      <c r="G355" s="706">
        <f>IF($B$4=0,0,$B$4)</f>
        <v>100</v>
      </c>
      <c r="H355" s="707"/>
      <c r="I355" s="539">
        <f>IF($B$70=0,0,$B$70)</f>
        <v>100</v>
      </c>
      <c r="J355" s="540"/>
      <c r="K355" s="539">
        <f>IF($B$133=0,0,$B$133)</f>
        <v>100</v>
      </c>
      <c r="L355" s="540"/>
      <c r="M355" s="706">
        <f>IF($B$196=0,0,$B$196)</f>
        <v>100</v>
      </c>
      <c r="N355" s="707"/>
      <c r="O355" s="706">
        <f>IF($B$259=0,0,$B$259)</f>
        <v>100</v>
      </c>
      <c r="P355" s="707"/>
      <c r="Q355" s="708">
        <f>IF($B$322=0,0,$B$322)</f>
        <v>100</v>
      </c>
      <c r="R355" s="538"/>
      <c r="S355" s="539">
        <f>IF($B$385=0,0,$B$385)</f>
        <v>100</v>
      </c>
      <c r="T355" s="540"/>
      <c r="U355" s="539">
        <f>IF($B$448=0,0,$B$448)</f>
        <v>100</v>
      </c>
      <c r="V355" s="540"/>
      <c r="W355" s="539">
        <f>IF($B$511=0,0,$B$511)</f>
        <v>100</v>
      </c>
      <c r="X355" s="540"/>
      <c r="Y355" s="539">
        <f>IF($B$574=0,0,$B$574)</f>
        <v>100</v>
      </c>
      <c r="Z355" s="540"/>
      <c r="AA355" s="539">
        <f>IF($B$637=0,0,$B$637)</f>
        <v>100</v>
      </c>
      <c r="AB355" s="540"/>
      <c r="AC355" s="539">
        <f>IF($B$700=0,0,$B$700)</f>
        <v>100</v>
      </c>
      <c r="AD355" s="540"/>
      <c r="AE355" s="559"/>
      <c r="AF355" s="560"/>
      <c r="AG355" s="137"/>
      <c r="AH355" s="62"/>
      <c r="AI355" s="39"/>
      <c r="AJ355" s="39"/>
      <c r="AM355" s="39"/>
      <c r="AN355" s="39"/>
      <c r="AO355" s="39"/>
      <c r="AP355" s="39"/>
      <c r="AQ355" s="39"/>
      <c r="AR355" s="39"/>
      <c r="AS355" s="46"/>
      <c r="AT355" s="46"/>
      <c r="AU355" s="12"/>
    </row>
    <row r="356" spans="1:47" s="10" customFormat="1" ht="12" customHeight="1" x14ac:dyDescent="0.35">
      <c r="A356" s="561" t="str">
        <f>$A$41</f>
        <v>Sollstunden gemäss GAV</v>
      </c>
      <c r="B356" s="562"/>
      <c r="C356" s="562"/>
      <c r="D356" s="562"/>
      <c r="E356" s="562"/>
      <c r="F356" s="563"/>
      <c r="G356" s="714">
        <f>IF($AG$37=0,0,$AG$37)</f>
        <v>184</v>
      </c>
      <c r="H356" s="715"/>
      <c r="I356" s="557">
        <f>IF($AG$100=0,0,$AG$100)</f>
        <v>160</v>
      </c>
      <c r="J356" s="558"/>
      <c r="K356" s="557">
        <f>IF($AG$138=0,0,$AG$138)</f>
        <v>176</v>
      </c>
      <c r="L356" s="558"/>
      <c r="M356" s="714">
        <f>IF($AG$226=0,0,$AG$226)</f>
        <v>176</v>
      </c>
      <c r="N356" s="715"/>
      <c r="O356" s="714">
        <f>IF($AG$289=0,0,$AG$289)</f>
        <v>168</v>
      </c>
      <c r="P356" s="715"/>
      <c r="Q356" s="716">
        <f>IF($AG$352=0,0,$AG$352)</f>
        <v>176</v>
      </c>
      <c r="R356" s="565"/>
      <c r="S356" s="557">
        <f>IF($AG$415=0,0,$AG$415)</f>
        <v>184</v>
      </c>
      <c r="T356" s="558"/>
      <c r="U356" s="557">
        <f>IF($AG$478=0,0,$AG$478)</f>
        <v>168</v>
      </c>
      <c r="V356" s="558"/>
      <c r="W356" s="557">
        <f>IF($AG$541=0,0,$AG$541)</f>
        <v>176</v>
      </c>
      <c r="X356" s="558"/>
      <c r="Y356" s="557">
        <f>IF($AG$604=0,0,$AG$604)</f>
        <v>176</v>
      </c>
      <c r="Z356" s="558"/>
      <c r="AA356" s="557">
        <f>IF($AG$667=0,0,$AG$667)</f>
        <v>168</v>
      </c>
      <c r="AB356" s="558"/>
      <c r="AC356" s="557">
        <f>IF($AG$730=0,0,$AG$730)</f>
        <v>184</v>
      </c>
      <c r="AD356" s="558"/>
      <c r="AE356" s="549">
        <f>SUM(G356:AD356)</f>
        <v>2096</v>
      </c>
      <c r="AF356" s="550"/>
      <c r="AG356" s="137"/>
      <c r="AH356" s="62"/>
      <c r="AI356" s="39"/>
      <c r="AJ356" s="39"/>
      <c r="AM356" s="39"/>
      <c r="AN356" s="39"/>
      <c r="AO356" s="39"/>
      <c r="AP356" s="39"/>
      <c r="AQ356" s="39"/>
      <c r="AR356" s="39"/>
      <c r="AS356" s="46"/>
      <c r="AT356" s="46"/>
      <c r="AU356" s="12"/>
    </row>
    <row r="357" spans="1:47" s="10" customFormat="1" ht="12" customHeight="1" x14ac:dyDescent="0.35">
      <c r="A357" s="163" t="str">
        <f>$A$42</f>
        <v>Produktive Stunden</v>
      </c>
      <c r="B357" s="551" t="str">
        <f>$B$42</f>
        <v>06.00 - 20.00 Uhr</v>
      </c>
      <c r="C357" s="551"/>
      <c r="D357" s="551"/>
      <c r="E357" s="551"/>
      <c r="F357" s="552"/>
      <c r="G357" s="711">
        <f>IF($AG$32=0,0,$AG$32)</f>
        <v>0</v>
      </c>
      <c r="H357" s="712"/>
      <c r="I357" s="555">
        <f>IF($AG$95=0,0,$AG$95)</f>
        <v>0</v>
      </c>
      <c r="J357" s="556"/>
      <c r="K357" s="555">
        <f>IF($AG$158=0,0,$AG$158)</f>
        <v>0</v>
      </c>
      <c r="L357" s="556"/>
      <c r="M357" s="711">
        <f>IF($AG$221=0,0,$AG$221)</f>
        <v>0</v>
      </c>
      <c r="N357" s="712"/>
      <c r="O357" s="711">
        <f>IF($AG$284=0,0,$AG$284)</f>
        <v>0</v>
      </c>
      <c r="P357" s="712"/>
      <c r="Q357" s="713">
        <f>IF($AG$347=0,0,$AG$347)</f>
        <v>0</v>
      </c>
      <c r="R357" s="554"/>
      <c r="S357" s="555">
        <f>IF($AG$410=0,0,$AG$410)</f>
        <v>0</v>
      </c>
      <c r="T357" s="556"/>
      <c r="U357" s="555">
        <f>IF($AG$473=0,0,$AG$473)</f>
        <v>0</v>
      </c>
      <c r="V357" s="556"/>
      <c r="W357" s="555">
        <f>IF($AG$536=0,0,$AG$536)</f>
        <v>0</v>
      </c>
      <c r="X357" s="556"/>
      <c r="Y357" s="555">
        <f>IF($AG$599=0,0,$AG$599)</f>
        <v>0</v>
      </c>
      <c r="Z357" s="556"/>
      <c r="AA357" s="555">
        <f>IF($AG$662=0,0,$AG$662)</f>
        <v>0</v>
      </c>
      <c r="AB357" s="556"/>
      <c r="AC357" s="555">
        <f>IF($AG$725=0,0,$AG$725)</f>
        <v>0</v>
      </c>
      <c r="AD357" s="556"/>
      <c r="AE357" s="570">
        <f>SUM(G357:AD357)</f>
        <v>0</v>
      </c>
      <c r="AF357" s="571"/>
      <c r="AG357" s="137"/>
      <c r="AH357" s="62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46"/>
      <c r="AT357" s="46"/>
      <c r="AU357" s="12"/>
    </row>
    <row r="358" spans="1:47" s="10" customFormat="1" ht="12" customHeight="1" x14ac:dyDescent="0.35">
      <c r="A358" s="164"/>
      <c r="B358" s="572" t="str">
        <f>$B$43</f>
        <v>Nacht-, Sonn-, Feiertagsarbeit</v>
      </c>
      <c r="C358" s="572"/>
      <c r="D358" s="572"/>
      <c r="E358" s="572"/>
      <c r="F358" s="573"/>
      <c r="G358" s="717">
        <f>IF($AG$33=0,0,$AG$33)</f>
        <v>0</v>
      </c>
      <c r="H358" s="718"/>
      <c r="I358" s="566">
        <f>IF($AG$96=0,0,$AG$96)</f>
        <v>0</v>
      </c>
      <c r="J358" s="567"/>
      <c r="K358" s="566">
        <f>IF($AG$159=0,0,$AG$159)</f>
        <v>0</v>
      </c>
      <c r="L358" s="567"/>
      <c r="M358" s="717">
        <f>IF($AG$222=0,0,$AG$222)</f>
        <v>0</v>
      </c>
      <c r="N358" s="718"/>
      <c r="O358" s="717">
        <f>IF($AG$285=0,0,$AG$285)</f>
        <v>0</v>
      </c>
      <c r="P358" s="718"/>
      <c r="Q358" s="719">
        <f>IF($AG$348=0,0,$AG$348)</f>
        <v>0</v>
      </c>
      <c r="R358" s="575"/>
      <c r="S358" s="566">
        <f>IF($AG$411=0,0,$AG$411)</f>
        <v>0</v>
      </c>
      <c r="T358" s="567"/>
      <c r="U358" s="566">
        <f>IF($AG$474=0,0,$AG$474)</f>
        <v>0</v>
      </c>
      <c r="V358" s="567"/>
      <c r="W358" s="566">
        <f>IF($AG$537=0,0,$AG$537)</f>
        <v>0</v>
      </c>
      <c r="X358" s="567"/>
      <c r="Y358" s="566">
        <f>IF($AG$600=0,0,$AG$600)</f>
        <v>0</v>
      </c>
      <c r="Z358" s="567"/>
      <c r="AA358" s="566">
        <f>IF($AG$663=0,0,$AG$663)</f>
        <v>0</v>
      </c>
      <c r="AB358" s="567"/>
      <c r="AC358" s="566">
        <f>IF($AG$726=0,0,$AG$726)</f>
        <v>0</v>
      </c>
      <c r="AD358" s="567"/>
      <c r="AE358" s="568">
        <f>SUM(G358:AD358)</f>
        <v>0</v>
      </c>
      <c r="AF358" s="569"/>
      <c r="AG358" s="137"/>
      <c r="AH358" s="62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46"/>
      <c r="AT358" s="46"/>
      <c r="AU358" s="12"/>
    </row>
    <row r="359" spans="1:47" s="10" customFormat="1" ht="12" customHeight="1" x14ac:dyDescent="0.35">
      <c r="A359" s="163" t="str">
        <f>$A$44</f>
        <v>Zeitzuschläge</v>
      </c>
      <c r="B359" s="551" t="str">
        <f>$B$44</f>
        <v>aus Wochentotal</v>
      </c>
      <c r="C359" s="551"/>
      <c r="D359" s="551"/>
      <c r="E359" s="551"/>
      <c r="F359" s="552"/>
      <c r="G359" s="711">
        <f>IF($AG$25=0,0,$AG$25)</f>
        <v>0</v>
      </c>
      <c r="H359" s="712"/>
      <c r="I359" s="555">
        <f>IF($AG$88=0,0,$AG$88)</f>
        <v>0</v>
      </c>
      <c r="J359" s="556"/>
      <c r="K359" s="555">
        <f>IF($AG$151=0,0,$AG$151)</f>
        <v>0</v>
      </c>
      <c r="L359" s="556"/>
      <c r="M359" s="711">
        <f>IF($AG$214=0,0,$AG$214)</f>
        <v>0</v>
      </c>
      <c r="N359" s="712"/>
      <c r="O359" s="711">
        <f>IF($AG$277=0,0,$AG$277)</f>
        <v>0</v>
      </c>
      <c r="P359" s="712"/>
      <c r="Q359" s="713">
        <f>IF($AG$340=0,0,$AG$340)</f>
        <v>0</v>
      </c>
      <c r="R359" s="554"/>
      <c r="S359" s="555">
        <f>IF($AG$403=0,0,$AG$403)</f>
        <v>0</v>
      </c>
      <c r="T359" s="556"/>
      <c r="U359" s="555">
        <f>IF($AG$466=0,0,$AG$466)</f>
        <v>0</v>
      </c>
      <c r="V359" s="556"/>
      <c r="W359" s="555">
        <f>IF($AG$529=0,0,$AG$529)</f>
        <v>0</v>
      </c>
      <c r="X359" s="556"/>
      <c r="Y359" s="555">
        <f>IF($AG$592=0,0,$AG$592)</f>
        <v>0</v>
      </c>
      <c r="Z359" s="556"/>
      <c r="AA359" s="555">
        <f>IF($AG$655=0,0,$AG$655)</f>
        <v>0</v>
      </c>
      <c r="AB359" s="556"/>
      <c r="AC359" s="555">
        <f>IF($AG$718=0,0,$AG$718)</f>
        <v>0</v>
      </c>
      <c r="AD359" s="556"/>
      <c r="AE359" s="570">
        <f>SUM(G359:AD359)</f>
        <v>0</v>
      </c>
      <c r="AF359" s="571"/>
      <c r="AG359" s="137"/>
      <c r="AH359" s="62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46"/>
      <c r="AT359" s="46"/>
      <c r="AU359" s="12"/>
    </row>
    <row r="360" spans="1:47" s="10" customFormat="1" ht="12" customHeight="1" x14ac:dyDescent="0.35">
      <c r="A360" s="164"/>
      <c r="B360" s="572" t="str">
        <f>$B$45</f>
        <v>aus Nacht-, Sonn-, Feiertagsarbeiten</v>
      </c>
      <c r="C360" s="572"/>
      <c r="D360" s="572"/>
      <c r="E360" s="572"/>
      <c r="F360" s="573"/>
      <c r="G360" s="717">
        <f>IF($AJ$20=0,0,$AJ$20)</f>
        <v>0</v>
      </c>
      <c r="H360" s="718"/>
      <c r="I360" s="566">
        <f>IF($AK$20=0,0,$AK$20)</f>
        <v>0</v>
      </c>
      <c r="J360" s="567"/>
      <c r="K360" s="566">
        <f>IF($AL$20=0,0,$AL$20)</f>
        <v>0</v>
      </c>
      <c r="L360" s="567"/>
      <c r="M360" s="717">
        <f>IF($AM$20=0,0,$AM$20)</f>
        <v>0</v>
      </c>
      <c r="N360" s="718"/>
      <c r="O360" s="717">
        <f>IF($AN$20=0,0,$AN$20)</f>
        <v>0</v>
      </c>
      <c r="P360" s="718"/>
      <c r="Q360" s="719">
        <f>IF($AO$20=0,0,$AO$20)</f>
        <v>0</v>
      </c>
      <c r="R360" s="575"/>
      <c r="S360" s="566">
        <f>IF($AP$20=0,0,$AP$20)</f>
        <v>0</v>
      </c>
      <c r="T360" s="567"/>
      <c r="U360" s="566">
        <f>IF($AQ$20=0,0,$AQ$20)</f>
        <v>0</v>
      </c>
      <c r="V360" s="567"/>
      <c r="W360" s="566">
        <f>IF($AR$20=0,0,$AR$20)</f>
        <v>0</v>
      </c>
      <c r="X360" s="567"/>
      <c r="Y360" s="566">
        <f>IF($AS$20=0,0,$AS$20)</f>
        <v>0</v>
      </c>
      <c r="Z360" s="567"/>
      <c r="AA360" s="566">
        <f>IF($AT$20=0,0,$AT$20)</f>
        <v>0</v>
      </c>
      <c r="AB360" s="567"/>
      <c r="AC360" s="566">
        <f>IF($AU$20=0,0,$AU$20)</f>
        <v>0</v>
      </c>
      <c r="AD360" s="567"/>
      <c r="AE360" s="568">
        <f>SUM(G360:AD360)</f>
        <v>0</v>
      </c>
      <c r="AF360" s="569"/>
      <c r="AG360" s="137"/>
      <c r="AH360" s="62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46"/>
      <c r="AT360" s="46"/>
      <c r="AU360" s="12"/>
    </row>
    <row r="361" spans="1:47" s="10" customFormat="1" ht="12" customHeight="1" x14ac:dyDescent="0.35">
      <c r="A361" s="576" t="str">
        <f>$A$46</f>
        <v>Unproduktive Stunden</v>
      </c>
      <c r="B361" s="577"/>
      <c r="C361" s="577"/>
      <c r="D361" s="577"/>
      <c r="E361" s="577"/>
      <c r="F361" s="578"/>
      <c r="G361" s="720"/>
      <c r="H361" s="721"/>
      <c r="I361" s="581"/>
      <c r="J361" s="582"/>
      <c r="K361" s="581"/>
      <c r="L361" s="582"/>
      <c r="M361" s="720"/>
      <c r="N361" s="721"/>
      <c r="O361" s="720"/>
      <c r="P361" s="721"/>
      <c r="Q361" s="722"/>
      <c r="R361" s="580"/>
      <c r="S361" s="581"/>
      <c r="T361" s="582"/>
      <c r="U361" s="581"/>
      <c r="V361" s="582"/>
      <c r="W361" s="581"/>
      <c r="X361" s="582"/>
      <c r="Y361" s="581"/>
      <c r="Z361" s="582"/>
      <c r="AA361" s="581"/>
      <c r="AB361" s="582"/>
      <c r="AC361" s="581"/>
      <c r="AD361" s="582"/>
      <c r="AE361" s="593"/>
      <c r="AF361" s="594"/>
      <c r="AG361" s="137"/>
      <c r="AH361" s="62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46"/>
      <c r="AT361" s="46"/>
      <c r="AU361" s="12"/>
    </row>
    <row r="362" spans="1:47" s="10" customFormat="1" ht="12" customHeight="1" x14ac:dyDescent="0.35">
      <c r="A362" s="595" t="str">
        <f>$A$47</f>
        <v xml:space="preserve">   Absenzen, Kurzabsenzen Art. 11 GAV</v>
      </c>
      <c r="B362" s="596"/>
      <c r="C362" s="596"/>
      <c r="D362" s="596"/>
      <c r="E362" s="596"/>
      <c r="F362" s="165" t="str">
        <f>$F$47</f>
        <v>a</v>
      </c>
      <c r="G362" s="591">
        <f>IF($AJ$3=0,0,$AJ$3)</f>
        <v>0</v>
      </c>
      <c r="H362" s="592"/>
      <c r="I362" s="591">
        <f>IF($AK$3=0,0,$AK$3)</f>
        <v>0</v>
      </c>
      <c r="J362" s="592"/>
      <c r="K362" s="591">
        <f>IF($AL$3=0,0,$AL$3)</f>
        <v>0</v>
      </c>
      <c r="L362" s="592"/>
      <c r="M362" s="591">
        <f>IF($AM$3=0,0,$AM$3)</f>
        <v>0</v>
      </c>
      <c r="N362" s="592"/>
      <c r="O362" s="591">
        <f>IF($AN$3=0,0,$AN$3)</f>
        <v>0</v>
      </c>
      <c r="P362" s="592"/>
      <c r="Q362" s="724">
        <f>IF($AO$3=0,0,$AO$3)</f>
        <v>0</v>
      </c>
      <c r="R362" s="598"/>
      <c r="S362" s="591">
        <f>IF($AP$3=0,0,$AP$3)</f>
        <v>0</v>
      </c>
      <c r="T362" s="592"/>
      <c r="U362" s="591">
        <f>IF($AQ$3=0,0,$AQ$3)</f>
        <v>0</v>
      </c>
      <c r="V362" s="592"/>
      <c r="W362" s="591">
        <f>IF($AR$3=0,0,$AR$3)</f>
        <v>0</v>
      </c>
      <c r="X362" s="592"/>
      <c r="Y362" s="591">
        <f>IF($AS$3=0,0,$AS$3)</f>
        <v>0</v>
      </c>
      <c r="Z362" s="592"/>
      <c r="AA362" s="591">
        <f>IF(AT$3=0,0,$AT$3)</f>
        <v>0</v>
      </c>
      <c r="AB362" s="592"/>
      <c r="AC362" s="591">
        <f>IF($AU$3=0,0,$AU$3)</f>
        <v>0</v>
      </c>
      <c r="AD362" s="592"/>
      <c r="AE362" s="583">
        <f>IF($AV$3=0,0,$AV$3)</f>
        <v>0</v>
      </c>
      <c r="AF362" s="584"/>
      <c r="AG362" s="137"/>
      <c r="AH362" s="62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46"/>
      <c r="AT362" s="46"/>
      <c r="AU362" s="12"/>
    </row>
    <row r="363" spans="1:47" s="10" customFormat="1" ht="12" customHeight="1" x14ac:dyDescent="0.35">
      <c r="A363" s="585" t="str">
        <f>$A$48</f>
        <v xml:space="preserve">   Ferien Art. 12.1 GAV</v>
      </c>
      <c r="B363" s="586"/>
      <c r="C363" s="586"/>
      <c r="D363" s="586"/>
      <c r="E363" s="586"/>
      <c r="F363" s="166" t="str">
        <f>$F$48</f>
        <v>f</v>
      </c>
      <c r="G363" s="589">
        <f>IF($AJ$4=0,0,$AJ$4)</f>
        <v>0</v>
      </c>
      <c r="H363" s="590"/>
      <c r="I363" s="589">
        <f>IF($AK$4=0,0,$AK$4)</f>
        <v>0</v>
      </c>
      <c r="J363" s="590"/>
      <c r="K363" s="589">
        <f>IF($AL$4=0,0,$AL$4)</f>
        <v>0</v>
      </c>
      <c r="L363" s="590"/>
      <c r="M363" s="589">
        <f>IF($AM$4=0,0,$AM$4)</f>
        <v>0</v>
      </c>
      <c r="N363" s="590"/>
      <c r="O363" s="589">
        <f>IF($AN$4=0,0,$AN$4)</f>
        <v>0</v>
      </c>
      <c r="P363" s="590"/>
      <c r="Q363" s="723">
        <f>IF($AO$4=0,0,$AO$4)</f>
        <v>0</v>
      </c>
      <c r="R363" s="588"/>
      <c r="S363" s="589">
        <f>IF($AP$4=0,0,$AP$4)</f>
        <v>0</v>
      </c>
      <c r="T363" s="590"/>
      <c r="U363" s="589">
        <f>IF($AQ$4=0,0,$AQ$4)</f>
        <v>0</v>
      </c>
      <c r="V363" s="590"/>
      <c r="W363" s="589">
        <f>IF($AR$4=0,0,$AR$4)</f>
        <v>0</v>
      </c>
      <c r="X363" s="590"/>
      <c r="Y363" s="589">
        <f>IF($AS$4=0,0,$AS$4)</f>
        <v>0</v>
      </c>
      <c r="Z363" s="590"/>
      <c r="AA363" s="589">
        <f>IF($AT$4=0,0,$AT$4)</f>
        <v>0</v>
      </c>
      <c r="AB363" s="590"/>
      <c r="AC363" s="589">
        <f>IF($AU$4=0,0,$AU$4)</f>
        <v>0</v>
      </c>
      <c r="AD363" s="590"/>
      <c r="AE363" s="599">
        <f>IF($AV$4=0,0,$AV$4)</f>
        <v>0</v>
      </c>
      <c r="AF363" s="600"/>
      <c r="AG363" s="137"/>
      <c r="AH363" s="62"/>
      <c r="AI363" s="39"/>
      <c r="AJ363" s="39"/>
      <c r="AM363" s="39"/>
      <c r="AN363" s="39"/>
      <c r="AO363" s="39"/>
      <c r="AP363" s="39"/>
      <c r="AQ363" s="39"/>
      <c r="AR363" s="39"/>
      <c r="AS363" s="46"/>
      <c r="AT363" s="46"/>
      <c r="AU363" s="12"/>
    </row>
    <row r="364" spans="1:47" s="10" customFormat="1" ht="12" customHeight="1" x14ac:dyDescent="0.35">
      <c r="A364" s="601" t="str">
        <f>$A$49</f>
        <v xml:space="preserve">   Feiertage Art. 12.2 GAV</v>
      </c>
      <c r="B364" s="602"/>
      <c r="C364" s="222" t="str">
        <f>IF($AJ$17="","",$AJ$17)</f>
        <v/>
      </c>
      <c r="D364" s="221"/>
      <c r="E364" s="221"/>
      <c r="F364" s="167" t="str">
        <f>$F$49</f>
        <v>ft</v>
      </c>
      <c r="G364" s="589">
        <f>IF($AJ$15=0,0,$AJ$15)</f>
        <v>0</v>
      </c>
      <c r="H364" s="590"/>
      <c r="I364" s="589">
        <f>IF($AK$15=0,0,$AK$15)</f>
        <v>0</v>
      </c>
      <c r="J364" s="590"/>
      <c r="K364" s="589">
        <f>IF($AL$15=0,0,$AL$15)</f>
        <v>0</v>
      </c>
      <c r="L364" s="590"/>
      <c r="M364" s="589">
        <f>IF($AM$15=0,0,$AM$15)</f>
        <v>0</v>
      </c>
      <c r="N364" s="590"/>
      <c r="O364" s="589">
        <f>IF($AN$15=0,0,$AN$15)</f>
        <v>0</v>
      </c>
      <c r="P364" s="590"/>
      <c r="Q364" s="723">
        <f>IF($AO$15=0,0,$AO$15)</f>
        <v>0</v>
      </c>
      <c r="R364" s="588"/>
      <c r="S364" s="589">
        <f>IF($AP$15=0,0,$AP$15)</f>
        <v>0</v>
      </c>
      <c r="T364" s="590"/>
      <c r="U364" s="589">
        <f>IF($AQ$15=0,0,$AQ$15)</f>
        <v>0</v>
      </c>
      <c r="V364" s="590"/>
      <c r="W364" s="589">
        <f>IF($AR$15=0,0,$AR$15)</f>
        <v>0</v>
      </c>
      <c r="X364" s="590"/>
      <c r="Y364" s="589">
        <f>IF($AS$15=0,0,$AS$15)</f>
        <v>0</v>
      </c>
      <c r="Z364" s="590"/>
      <c r="AA364" s="589">
        <f>IF($AT$15=0,0,$AT$15)</f>
        <v>0</v>
      </c>
      <c r="AB364" s="590"/>
      <c r="AC364" s="589">
        <f>IF($AU$15=0,0,$AU$15)</f>
        <v>0</v>
      </c>
      <c r="AD364" s="590"/>
      <c r="AE364" s="599">
        <f>IF($AV$15=0,0,$AV$15)</f>
        <v>0</v>
      </c>
      <c r="AF364" s="600"/>
      <c r="AG364" s="137"/>
      <c r="AH364" s="62"/>
      <c r="AI364" s="39"/>
      <c r="AJ364" s="39"/>
      <c r="AM364" s="39"/>
      <c r="AN364" s="39"/>
      <c r="AO364" s="39"/>
      <c r="AP364" s="39"/>
      <c r="AQ364" s="39"/>
      <c r="AR364" s="39"/>
      <c r="AS364" s="46"/>
      <c r="AT364" s="46"/>
      <c r="AU364" s="12"/>
    </row>
    <row r="365" spans="1:47" s="10" customFormat="1" ht="12" customHeight="1" x14ac:dyDescent="0.35">
      <c r="A365" s="601" t="str">
        <f>$A$50</f>
        <v xml:space="preserve">   Krankheit Art. 13 GAV</v>
      </c>
      <c r="B365" s="602"/>
      <c r="C365" s="602"/>
      <c r="D365" s="602"/>
      <c r="E365" s="602"/>
      <c r="F365" s="167" t="str">
        <f>$F$50</f>
        <v>k</v>
      </c>
      <c r="G365" s="589">
        <f>IF($AJ$5=0,0,$AJ$5)</f>
        <v>0</v>
      </c>
      <c r="H365" s="590"/>
      <c r="I365" s="589">
        <f>IF($AK$5=0,0,$AK$5)</f>
        <v>0</v>
      </c>
      <c r="J365" s="590"/>
      <c r="K365" s="589">
        <f>IF($AL$5=0,0,$AL$5)</f>
        <v>0</v>
      </c>
      <c r="L365" s="590"/>
      <c r="M365" s="589">
        <f>IF($AM$5=0,0,$AM$5)</f>
        <v>0</v>
      </c>
      <c r="N365" s="590"/>
      <c r="O365" s="589">
        <f>IF($AN$5=0,0,$AN$5)</f>
        <v>0</v>
      </c>
      <c r="P365" s="590"/>
      <c r="Q365" s="723">
        <f>IF($AO$5=0,0,$AO$5)</f>
        <v>0</v>
      </c>
      <c r="R365" s="588"/>
      <c r="S365" s="589">
        <f>IF($AP$5=0,0,$AP$5)</f>
        <v>0</v>
      </c>
      <c r="T365" s="590"/>
      <c r="U365" s="589">
        <f>IF($AQ$5=0,0,$AQ$5)</f>
        <v>0</v>
      </c>
      <c r="V365" s="590"/>
      <c r="W365" s="589">
        <f>IF($AR$5=0,0,$AR$5)</f>
        <v>0</v>
      </c>
      <c r="X365" s="590"/>
      <c r="Y365" s="589">
        <f>IF($AS$5=0,0,$AS$5)</f>
        <v>0</v>
      </c>
      <c r="Z365" s="590"/>
      <c r="AA365" s="589">
        <f>IF($AT$5=0,0,$AT$5)</f>
        <v>0</v>
      </c>
      <c r="AB365" s="590"/>
      <c r="AC365" s="589">
        <f>IF($AU$5=0,0,$AU$5)</f>
        <v>0</v>
      </c>
      <c r="AD365" s="590"/>
      <c r="AE365" s="599">
        <f>IF($AV$5=0,0,$AV$5)</f>
        <v>0</v>
      </c>
      <c r="AF365" s="600"/>
      <c r="AG365" s="137"/>
      <c r="AH365" s="62"/>
      <c r="AI365" s="39"/>
      <c r="AJ365" s="39"/>
      <c r="AM365" s="39"/>
      <c r="AN365" s="39"/>
      <c r="AO365" s="39"/>
      <c r="AP365" s="39"/>
      <c r="AQ365" s="39"/>
      <c r="AR365" s="39"/>
      <c r="AS365" s="46"/>
      <c r="AT365" s="46"/>
      <c r="AU365" s="12"/>
    </row>
    <row r="366" spans="1:47" s="10" customFormat="1" ht="12" customHeight="1" x14ac:dyDescent="0.35">
      <c r="A366" s="601" t="str">
        <f>$A$51</f>
        <v xml:space="preserve">   Unfall Art. 14 GAV</v>
      </c>
      <c r="B366" s="602"/>
      <c r="C366" s="602"/>
      <c r="D366" s="602"/>
      <c r="E366" s="602"/>
      <c r="F366" s="167" t="str">
        <f>$F$51</f>
        <v>u</v>
      </c>
      <c r="G366" s="589">
        <f>IF($AJ$6=0,0,$AJ$6)</f>
        <v>0</v>
      </c>
      <c r="H366" s="590"/>
      <c r="I366" s="589">
        <f>IF($AK$6=0,0,$AK$6)</f>
        <v>0</v>
      </c>
      <c r="J366" s="590"/>
      <c r="K366" s="589">
        <f>IF($AL$6=0,0,$AL$6)</f>
        <v>0</v>
      </c>
      <c r="L366" s="590"/>
      <c r="M366" s="589">
        <f>IF($AM$6=0,0,$AM$6)</f>
        <v>0</v>
      </c>
      <c r="N366" s="590"/>
      <c r="O366" s="589">
        <f>IF($AN$6=0,0,$AN$6)</f>
        <v>0</v>
      </c>
      <c r="P366" s="590"/>
      <c r="Q366" s="723">
        <f>IF($AO$6=0,0,$AO$6)</f>
        <v>0</v>
      </c>
      <c r="R366" s="588"/>
      <c r="S366" s="589">
        <f>IF($AP$6=0,0,$AP$6)</f>
        <v>0</v>
      </c>
      <c r="T366" s="590"/>
      <c r="U366" s="589">
        <f>IF($AQ$6=0,0,$AQ$6)</f>
        <v>0</v>
      </c>
      <c r="V366" s="590"/>
      <c r="W366" s="589">
        <f>IF($AR$6=0,0,$AR$6)</f>
        <v>0</v>
      </c>
      <c r="X366" s="590"/>
      <c r="Y366" s="589">
        <f>IF($AS$6=0,0,$AS$6)</f>
        <v>0</v>
      </c>
      <c r="Z366" s="590"/>
      <c r="AA366" s="589">
        <f>IF($AT$6=0,0,$AT$6)</f>
        <v>0</v>
      </c>
      <c r="AB366" s="590"/>
      <c r="AC366" s="589">
        <f>IF($AU$6=0,0,$AU$6)</f>
        <v>0</v>
      </c>
      <c r="AD366" s="590"/>
      <c r="AE366" s="599">
        <f>IF($AV$6=0,0,$AV$6)</f>
        <v>0</v>
      </c>
      <c r="AF366" s="600"/>
      <c r="AG366" s="137"/>
      <c r="AH366" s="62"/>
      <c r="AI366" s="39"/>
      <c r="AJ366" s="39"/>
      <c r="AM366" s="39"/>
      <c r="AN366" s="39"/>
      <c r="AO366" s="39"/>
      <c r="AP366" s="39"/>
      <c r="AQ366" s="39"/>
      <c r="AR366" s="39"/>
      <c r="AS366" s="46"/>
      <c r="AT366" s="46"/>
      <c r="AU366" s="12"/>
    </row>
    <row r="367" spans="1:47" s="10" customFormat="1" ht="12" customHeight="1" x14ac:dyDescent="0.35">
      <c r="A367" s="601" t="str">
        <f>$A$52</f>
        <v xml:space="preserve">   Schwangerschaft/Mutterschaft Art. 15 GAV</v>
      </c>
      <c r="B367" s="602"/>
      <c r="C367" s="602"/>
      <c r="D367" s="602"/>
      <c r="E367" s="602"/>
      <c r="F367" s="167" t="str">
        <f>$F$52</f>
        <v>s</v>
      </c>
      <c r="G367" s="589">
        <f>IF($AJ$7=0,0,$AJ$7)</f>
        <v>0</v>
      </c>
      <c r="H367" s="590"/>
      <c r="I367" s="589">
        <f>IF($AK$7=0,0,$AK$7)</f>
        <v>0</v>
      </c>
      <c r="J367" s="590"/>
      <c r="K367" s="589">
        <f>IF($AL$7=0,0,$AL$7)</f>
        <v>0</v>
      </c>
      <c r="L367" s="590"/>
      <c r="M367" s="589">
        <f>IF($AM$7=0,0,$AM$7)</f>
        <v>0</v>
      </c>
      <c r="N367" s="590"/>
      <c r="O367" s="589">
        <f>IF($AN$7=0,0,$AN$7)</f>
        <v>0</v>
      </c>
      <c r="P367" s="590"/>
      <c r="Q367" s="723">
        <f>IF($AO$7=0,0,$AO$7)</f>
        <v>0</v>
      </c>
      <c r="R367" s="588"/>
      <c r="S367" s="589">
        <f>IF($AP$7=0,0,$AP$7)</f>
        <v>0</v>
      </c>
      <c r="T367" s="590"/>
      <c r="U367" s="589">
        <f>IF($AQ$7=0,0,$AQ$7)</f>
        <v>0</v>
      </c>
      <c r="V367" s="590"/>
      <c r="W367" s="589">
        <f>IF($AR$7=0,0,$AR$7)</f>
        <v>0</v>
      </c>
      <c r="X367" s="590"/>
      <c r="Y367" s="589">
        <f>IF($AS$7=0,0,$AS$7)</f>
        <v>0</v>
      </c>
      <c r="Z367" s="590"/>
      <c r="AA367" s="589">
        <f>IF($AT$7=0,0,$AT$7)</f>
        <v>0</v>
      </c>
      <c r="AB367" s="590"/>
      <c r="AC367" s="589">
        <f>IF($AU$7=0,0,$AU$7)</f>
        <v>0</v>
      </c>
      <c r="AD367" s="590"/>
      <c r="AE367" s="599">
        <f>IF($AV$7=0,0,$AV$7)</f>
        <v>0</v>
      </c>
      <c r="AF367" s="600"/>
      <c r="AG367" s="137"/>
      <c r="AH367" s="62"/>
      <c r="AI367" s="39"/>
      <c r="AJ367" s="39"/>
      <c r="AM367" s="39"/>
      <c r="AN367" s="39"/>
      <c r="AO367" s="39"/>
      <c r="AP367" s="39"/>
      <c r="AQ367" s="39"/>
      <c r="AR367" s="39"/>
      <c r="AS367" s="46"/>
      <c r="AT367" s="46"/>
      <c r="AU367" s="12"/>
    </row>
    <row r="368" spans="1:47" s="10" customFormat="1" ht="12" customHeight="1" x14ac:dyDescent="0.35">
      <c r="A368" s="601" t="str">
        <f>$A$53</f>
        <v xml:space="preserve">   Militär/Beförderung/Zivilschutz Art. 16 GAV</v>
      </c>
      <c r="B368" s="602"/>
      <c r="C368" s="602"/>
      <c r="D368" s="602"/>
      <c r="E368" s="602"/>
      <c r="F368" s="167" t="str">
        <f>$F$53</f>
        <v>m</v>
      </c>
      <c r="G368" s="589">
        <f>IF($AJ$8=0,0,$AJ$8)</f>
        <v>0</v>
      </c>
      <c r="H368" s="590"/>
      <c r="I368" s="589">
        <f>IF($AK$8=0,0,$AK$8)</f>
        <v>0</v>
      </c>
      <c r="J368" s="590"/>
      <c r="K368" s="589">
        <f>IF($AL$8=0,0,$AL$8)</f>
        <v>0</v>
      </c>
      <c r="L368" s="590"/>
      <c r="M368" s="589">
        <f>IF($AM$8=0,0,$AM$8)</f>
        <v>0</v>
      </c>
      <c r="N368" s="590"/>
      <c r="O368" s="589">
        <f>IF($AN$8=0,0,$AN$8)</f>
        <v>0</v>
      </c>
      <c r="P368" s="590"/>
      <c r="Q368" s="723">
        <f>IF($AO$8=0,0,$AO$8)</f>
        <v>0</v>
      </c>
      <c r="R368" s="588"/>
      <c r="S368" s="589">
        <f>IF($AP$8=0,0,$AP$8)</f>
        <v>0</v>
      </c>
      <c r="T368" s="590"/>
      <c r="U368" s="589">
        <f>IF($AQ$8=0,0,$AQ$8)</f>
        <v>0</v>
      </c>
      <c r="V368" s="590"/>
      <c r="W368" s="589">
        <f>IF($AR$8=0,0,$AR$8)</f>
        <v>0</v>
      </c>
      <c r="X368" s="590"/>
      <c r="Y368" s="589">
        <f>IF($AS$8=0,0,$AS$8)</f>
        <v>0</v>
      </c>
      <c r="Z368" s="590"/>
      <c r="AA368" s="589">
        <f>IF($AT$8=0,0,$AT$8)</f>
        <v>0</v>
      </c>
      <c r="AB368" s="590"/>
      <c r="AC368" s="589">
        <f>IF($AU$8=0,0,$AU$8)</f>
        <v>0</v>
      </c>
      <c r="AD368" s="590"/>
      <c r="AE368" s="599">
        <f>IF($AV$8=0,0,$AV$8)</f>
        <v>0</v>
      </c>
      <c r="AF368" s="600"/>
      <c r="AG368" s="137"/>
      <c r="AH368" s="62"/>
      <c r="AI368" s="39"/>
      <c r="AJ368" s="39"/>
      <c r="AM368" s="39"/>
      <c r="AN368" s="39"/>
      <c r="AO368" s="39"/>
      <c r="AP368" s="39"/>
      <c r="AQ368" s="39"/>
      <c r="AR368" s="39"/>
      <c r="AS368" s="46"/>
      <c r="AT368" s="46"/>
      <c r="AU368" s="12"/>
    </row>
    <row r="369" spans="1:47" s="10" customFormat="1" ht="12" customHeight="1" x14ac:dyDescent="0.35">
      <c r="A369" s="601" t="str">
        <f>$A$54</f>
        <v xml:space="preserve">   Kurzarbeit und Schlechtwetterausfälle</v>
      </c>
      <c r="B369" s="602"/>
      <c r="C369" s="602"/>
      <c r="D369" s="602"/>
      <c r="E369" s="602"/>
      <c r="F369" s="167" t="str">
        <f>$F$54</f>
        <v>ka</v>
      </c>
      <c r="G369" s="589">
        <f>IF($AJ$11=0,0,$AJ$11)</f>
        <v>0</v>
      </c>
      <c r="H369" s="590"/>
      <c r="I369" s="589">
        <f>IF($AK$11=0,0,$AK$11)</f>
        <v>0</v>
      </c>
      <c r="J369" s="590"/>
      <c r="K369" s="589">
        <f>IF($AL$11=0,0,$AL$11)</f>
        <v>0</v>
      </c>
      <c r="L369" s="590"/>
      <c r="M369" s="589">
        <f>IF($AM$11=0,0,$AM$11)</f>
        <v>0</v>
      </c>
      <c r="N369" s="590"/>
      <c r="O369" s="589">
        <f>IF($AN$11=0,0,$AN$11)</f>
        <v>0</v>
      </c>
      <c r="P369" s="590"/>
      <c r="Q369" s="723">
        <f>IF($AO$11=0,0,$AO$11)</f>
        <v>0</v>
      </c>
      <c r="R369" s="588"/>
      <c r="S369" s="589">
        <f>IF($AP$11=0,0,$AP$11)</f>
        <v>0</v>
      </c>
      <c r="T369" s="590"/>
      <c r="U369" s="589">
        <f>IF($AQ$11=0,0,$AQ$11)</f>
        <v>0</v>
      </c>
      <c r="V369" s="590"/>
      <c r="W369" s="589">
        <f>IF($AR$11=0,0,$AR$11)</f>
        <v>0</v>
      </c>
      <c r="X369" s="590"/>
      <c r="Y369" s="589">
        <f>IF($AS$11=0,0,$AS$11)</f>
        <v>0</v>
      </c>
      <c r="Z369" s="590"/>
      <c r="AA369" s="589">
        <f>IF($AT$11=0,0,$AT$11)</f>
        <v>0</v>
      </c>
      <c r="AB369" s="590"/>
      <c r="AC369" s="589">
        <f>IF($AU$11=0,0,$AU$11)</f>
        <v>0</v>
      </c>
      <c r="AD369" s="590"/>
      <c r="AE369" s="599">
        <f>IF($AV$11=0,0,$AV$11)</f>
        <v>0</v>
      </c>
      <c r="AF369" s="600"/>
      <c r="AG369" s="137"/>
      <c r="AH369" s="62"/>
      <c r="AI369" s="39"/>
      <c r="AJ369" s="39"/>
      <c r="AM369" s="39"/>
      <c r="AN369" s="39"/>
      <c r="AO369" s="39"/>
      <c r="AP369" s="39"/>
      <c r="AQ369" s="39"/>
      <c r="AR369" s="39"/>
      <c r="AS369" s="46"/>
      <c r="AT369" s="46"/>
      <c r="AU369" s="12"/>
    </row>
    <row r="370" spans="1:47" s="10" customFormat="1" ht="12" customHeight="1" x14ac:dyDescent="0.35">
      <c r="A370" s="601" t="str">
        <f>$A$55</f>
        <v xml:space="preserve">   Berufsschule</v>
      </c>
      <c r="B370" s="602"/>
      <c r="C370" s="602"/>
      <c r="D370" s="602"/>
      <c r="E370" s="602"/>
      <c r="F370" s="168" t="str">
        <f>$F$55</f>
        <v>bs</v>
      </c>
      <c r="G370" s="589">
        <f>IF($AJ$9=0,0,$AJ$9)</f>
        <v>0</v>
      </c>
      <c r="H370" s="590"/>
      <c r="I370" s="589">
        <f>IF($AK$9=0,0,$AK$9)</f>
        <v>0</v>
      </c>
      <c r="J370" s="590"/>
      <c r="K370" s="589">
        <f>IF($AL$9=0,0,$AL$9)</f>
        <v>0</v>
      </c>
      <c r="L370" s="590"/>
      <c r="M370" s="589">
        <f>IF($AM$9=0,0,$AM$9)</f>
        <v>0</v>
      </c>
      <c r="N370" s="590"/>
      <c r="O370" s="589">
        <f>IF($AN$9=0,0,$AN$9)</f>
        <v>0</v>
      </c>
      <c r="P370" s="590"/>
      <c r="Q370" s="723">
        <f>IF($AO$9=0,0,$AO$9)</f>
        <v>0</v>
      </c>
      <c r="R370" s="588"/>
      <c r="S370" s="589">
        <f>IF($AP$9=0,0,$AP$9)</f>
        <v>0</v>
      </c>
      <c r="T370" s="590"/>
      <c r="U370" s="589">
        <f>IF($AQ$9=0,0,$AQ$9)</f>
        <v>0</v>
      </c>
      <c r="V370" s="590"/>
      <c r="W370" s="589">
        <f>IF($AR$9=0,0,$AR$9)</f>
        <v>0</v>
      </c>
      <c r="X370" s="590"/>
      <c r="Y370" s="589">
        <f>IF($AS$9=0,0,$AS$9)</f>
        <v>0</v>
      </c>
      <c r="Z370" s="590"/>
      <c r="AA370" s="589">
        <f>IF($AT$9=0,0,$AT$9)</f>
        <v>0</v>
      </c>
      <c r="AB370" s="590"/>
      <c r="AC370" s="589">
        <f>IF($AU$9=0,0,$AU$9)</f>
        <v>0</v>
      </c>
      <c r="AD370" s="590"/>
      <c r="AE370" s="599">
        <f>IF($AV$9=0,0,$AV$9)</f>
        <v>0</v>
      </c>
      <c r="AF370" s="600"/>
      <c r="AG370" s="137"/>
      <c r="AH370" s="62"/>
      <c r="AI370" s="39"/>
      <c r="AJ370" s="39"/>
      <c r="AM370" s="39"/>
      <c r="AN370" s="39"/>
      <c r="AO370" s="39"/>
      <c r="AP370" s="39"/>
      <c r="AQ370" s="39"/>
      <c r="AR370" s="39"/>
      <c r="AS370" s="46"/>
      <c r="AT370" s="46"/>
      <c r="AU370" s="12"/>
    </row>
    <row r="371" spans="1:47" s="10" customFormat="1" ht="12" customHeight="1" x14ac:dyDescent="0.35">
      <c r="A371" s="615" t="str">
        <f>$A$56</f>
        <v xml:space="preserve">   Kurse</v>
      </c>
      <c r="B371" s="616"/>
      <c r="C371" s="616"/>
      <c r="D371" s="616"/>
      <c r="E371" s="616"/>
      <c r="F371" s="268" t="str">
        <f>$F$56</f>
        <v>ku</v>
      </c>
      <c r="G371" s="608">
        <f>IF($AJ$10=0,0,$AJ$10)</f>
        <v>0</v>
      </c>
      <c r="H371" s="609"/>
      <c r="I371" s="608">
        <f>IF($AK$10=0,0,$AK$10)</f>
        <v>0</v>
      </c>
      <c r="J371" s="609"/>
      <c r="K371" s="608">
        <f>IF($AL$10=0,0,$AL$10)</f>
        <v>0</v>
      </c>
      <c r="L371" s="609"/>
      <c r="M371" s="608">
        <f>IF($AM$10=0,0,$AM$10)</f>
        <v>0</v>
      </c>
      <c r="N371" s="609"/>
      <c r="O371" s="608">
        <f>IF($AN$10=0,0,$AN$10)</f>
        <v>0</v>
      </c>
      <c r="P371" s="609"/>
      <c r="Q371" s="725">
        <f>IF($AO$10=0,0,$AO$10)</f>
        <v>0</v>
      </c>
      <c r="R371" s="618"/>
      <c r="S371" s="608">
        <f>IF($AP$10=0,0,$AP$10)</f>
        <v>0</v>
      </c>
      <c r="T371" s="609"/>
      <c r="U371" s="608">
        <f>IF($AQ$10=0,0,$AQ$10)</f>
        <v>0</v>
      </c>
      <c r="V371" s="609"/>
      <c r="W371" s="608">
        <f>IF($AR$10=0,0,$AR$10)</f>
        <v>0</v>
      </c>
      <c r="X371" s="609"/>
      <c r="Y371" s="608">
        <f>IF($AS$10=0,0,$AS$10)</f>
        <v>0</v>
      </c>
      <c r="Z371" s="609"/>
      <c r="AA371" s="608">
        <f>IF($AT$10=0,0,$AT$10)</f>
        <v>0</v>
      </c>
      <c r="AB371" s="609"/>
      <c r="AC371" s="608">
        <f>IF($AU$10=0,0,$AU$10)</f>
        <v>0</v>
      </c>
      <c r="AD371" s="609"/>
      <c r="AE371" s="610">
        <f>IF($AV$10=0,0,$AV$10)</f>
        <v>0</v>
      </c>
      <c r="AF371" s="611"/>
      <c r="AG371" s="137"/>
      <c r="AH371" s="62"/>
      <c r="AI371" s="39"/>
      <c r="AJ371" s="39"/>
      <c r="AM371" s="39"/>
      <c r="AN371" s="39"/>
      <c r="AO371" s="39"/>
      <c r="AP371" s="39"/>
      <c r="AQ371" s="39"/>
      <c r="AR371" s="39"/>
      <c r="AS371" s="46"/>
      <c r="AT371" s="46"/>
      <c r="AU371" s="12"/>
    </row>
    <row r="372" spans="1:47" s="10" customFormat="1" ht="12" customHeight="1" x14ac:dyDescent="0.35">
      <c r="A372" s="265" t="str">
        <f>$A$57</f>
        <v>Kompensations-Std</v>
      </c>
      <c r="B372" s="612" t="str">
        <f>$B$57</f>
        <v>aus Vorjahr</v>
      </c>
      <c r="C372" s="612"/>
      <c r="D372" s="612"/>
      <c r="E372" s="612"/>
      <c r="F372" s="266" t="str">
        <f>$F$57</f>
        <v>kv</v>
      </c>
      <c r="G372" s="604">
        <f>IF($AJ$12=0,0,$AJ$12)</f>
        <v>0</v>
      </c>
      <c r="H372" s="605"/>
      <c r="I372" s="604">
        <f>IF($AK$12=0,0,$AK$12)</f>
        <v>0</v>
      </c>
      <c r="J372" s="605"/>
      <c r="K372" s="604">
        <f>IF($AL$12=0,0,$AL$12)</f>
        <v>0</v>
      </c>
      <c r="L372" s="605"/>
      <c r="M372" s="604">
        <f>IF($AM$12=0,0,$AM$12)</f>
        <v>0</v>
      </c>
      <c r="N372" s="605"/>
      <c r="O372" s="604">
        <f>IF($AN$12=0,0,$AN$12)</f>
        <v>0</v>
      </c>
      <c r="P372" s="605"/>
      <c r="Q372" s="727">
        <f>IF($AO$12=0,0,$AO$12)</f>
        <v>0</v>
      </c>
      <c r="R372" s="614"/>
      <c r="S372" s="604">
        <f>IF($AP$12=0,0,$AP$12)</f>
        <v>0</v>
      </c>
      <c r="T372" s="605"/>
      <c r="U372" s="604">
        <f>IF($AQ$12=0,0,$AQ$12)</f>
        <v>0</v>
      </c>
      <c r="V372" s="605"/>
      <c r="W372" s="604">
        <f>IF($AR$12=0,0,$AR$12)</f>
        <v>0</v>
      </c>
      <c r="X372" s="605"/>
      <c r="Y372" s="604"/>
      <c r="Z372" s="605"/>
      <c r="AA372" s="604"/>
      <c r="AB372" s="605"/>
      <c r="AC372" s="604"/>
      <c r="AD372" s="605"/>
      <c r="AE372" s="606">
        <f>IF($AV$12=0,0,$AV$12)</f>
        <v>0</v>
      </c>
      <c r="AF372" s="607"/>
      <c r="AG372" s="137"/>
      <c r="AH372" s="62"/>
      <c r="AI372" s="39"/>
      <c r="AJ372" s="39"/>
      <c r="AM372" s="39"/>
      <c r="AN372" s="39"/>
      <c r="AO372" s="39"/>
      <c r="AP372" s="39"/>
      <c r="AQ372" s="39"/>
      <c r="AR372" s="39"/>
      <c r="AS372" s="46"/>
      <c r="AT372" s="46"/>
      <c r="AU372" s="12"/>
    </row>
    <row r="373" spans="1:47" s="10" customFormat="1" ht="12" customHeight="1" x14ac:dyDescent="0.35">
      <c r="A373" s="269"/>
      <c r="B373" s="632" t="str">
        <f>$B$58</f>
        <v>aus laufendem Jahr (Kontrolle)</v>
      </c>
      <c r="C373" s="632"/>
      <c r="D373" s="632"/>
      <c r="E373" s="632"/>
      <c r="F373" s="270" t="str">
        <f>$F$58</f>
        <v>kj</v>
      </c>
      <c r="G373" s="627">
        <f>IF($AJ$14=0,0,$AJ$14)</f>
        <v>0</v>
      </c>
      <c r="H373" s="628"/>
      <c r="I373" s="627">
        <f>IF($AK$14=0,0,$AK$14)</f>
        <v>0</v>
      </c>
      <c r="J373" s="628"/>
      <c r="K373" s="627">
        <f>IF($AL$14=0,0,$AL$14)</f>
        <v>0</v>
      </c>
      <c r="L373" s="628"/>
      <c r="M373" s="627">
        <f>IF($AM$14=0,0,$AM$14)</f>
        <v>0</v>
      </c>
      <c r="N373" s="628"/>
      <c r="O373" s="627">
        <f>IF($AN$14=0,0,$AN$14)</f>
        <v>0</v>
      </c>
      <c r="P373" s="628"/>
      <c r="Q373" s="726">
        <f>IF($AO$14=0,0,$AO$14)</f>
        <v>0</v>
      </c>
      <c r="R373" s="634"/>
      <c r="S373" s="627">
        <f>IF($AP$14=0,0,$AP$14)</f>
        <v>0</v>
      </c>
      <c r="T373" s="628"/>
      <c r="U373" s="627">
        <f>IF($AQ$14=0,0,$AQ$14)</f>
        <v>0</v>
      </c>
      <c r="V373" s="628"/>
      <c r="W373" s="627">
        <f>IF($AR$14=0,0,$AR$14)</f>
        <v>0</v>
      </c>
      <c r="X373" s="628"/>
      <c r="Y373" s="627">
        <f>IF($AS$14=0,0,$AS$14)</f>
        <v>0</v>
      </c>
      <c r="Z373" s="628"/>
      <c r="AA373" s="627">
        <f>IF($AT$14=0,0,$AT$14)</f>
        <v>0</v>
      </c>
      <c r="AB373" s="628"/>
      <c r="AC373" s="627">
        <f>IF($AU$14=0,0,$AU$14)</f>
        <v>0</v>
      </c>
      <c r="AD373" s="628"/>
      <c r="AE373" s="629">
        <f>IF($AV$14=0,0,$AV$14)</f>
        <v>0</v>
      </c>
      <c r="AF373" s="630"/>
      <c r="AG373" s="137"/>
      <c r="AH373" s="62"/>
      <c r="AI373" s="39"/>
      <c r="AJ373" s="39"/>
      <c r="AM373" s="39"/>
      <c r="AN373" s="39"/>
      <c r="AO373" s="39"/>
      <c r="AP373" s="39"/>
      <c r="AQ373" s="39"/>
      <c r="AR373" s="39"/>
      <c r="AS373" s="46"/>
      <c r="AT373" s="46"/>
      <c r="AU373" s="12"/>
    </row>
    <row r="374" spans="1:47" s="10" customFormat="1" ht="12" customHeight="1" x14ac:dyDescent="0.35">
      <c r="A374" s="271" t="str">
        <f>$A$59</f>
        <v>Auszahlung</v>
      </c>
      <c r="B374" s="612" t="str">
        <f>$B$59</f>
        <v>Stunden Vorjahressaldo</v>
      </c>
      <c r="C374" s="612"/>
      <c r="D374" s="612"/>
      <c r="E374" s="612"/>
      <c r="F374" s="631"/>
      <c r="G374" s="604">
        <f>IF($AJ$18=0,0,$AJ$18)</f>
        <v>0</v>
      </c>
      <c r="H374" s="605"/>
      <c r="I374" s="604">
        <f>IF($AK$18=0,0,$AK$18)</f>
        <v>0</v>
      </c>
      <c r="J374" s="605"/>
      <c r="K374" s="604">
        <f>IF($AL$18=0,0,$AL$18)</f>
        <v>0</v>
      </c>
      <c r="L374" s="605"/>
      <c r="M374" s="604">
        <f>IF($AM$18=0,0,$AM$18)</f>
        <v>0</v>
      </c>
      <c r="N374" s="605"/>
      <c r="O374" s="604">
        <f>IF($AN$18=0,0,$AN$18)</f>
        <v>0</v>
      </c>
      <c r="P374" s="605"/>
      <c r="Q374" s="727">
        <f>IF($AO$18=0,0,$AO$18)</f>
        <v>0</v>
      </c>
      <c r="R374" s="614"/>
      <c r="S374" s="604">
        <f>IF($AP$18=0,0,$AP$18)</f>
        <v>0</v>
      </c>
      <c r="T374" s="605"/>
      <c r="U374" s="604">
        <f>IF($AQ$18=0,0,$AQ$18)</f>
        <v>0</v>
      </c>
      <c r="V374" s="605"/>
      <c r="W374" s="604">
        <f>IF($AR$18=0,0,$AR$18)</f>
        <v>0</v>
      </c>
      <c r="X374" s="605"/>
      <c r="Y374" s="619"/>
      <c r="Z374" s="620"/>
      <c r="AA374" s="620"/>
      <c r="AB374" s="620"/>
      <c r="AC374" s="620"/>
      <c r="AD374" s="621"/>
      <c r="AE374" s="606">
        <f>IF($AV$18=0,0,$AV$18)</f>
        <v>0</v>
      </c>
      <c r="AF374" s="607"/>
      <c r="AG374" s="137"/>
      <c r="AH374" s="62"/>
      <c r="AI374" s="39"/>
      <c r="AJ374" s="39"/>
      <c r="AM374" s="39"/>
      <c r="AN374" s="39"/>
      <c r="AO374" s="39"/>
      <c r="AP374" s="39"/>
      <c r="AQ374" s="39"/>
      <c r="AR374" s="39"/>
      <c r="AS374" s="46"/>
      <c r="AT374" s="46"/>
      <c r="AU374" s="12"/>
    </row>
    <row r="375" spans="1:47" s="10" customFormat="1" ht="12" customHeight="1" x14ac:dyDescent="0.35">
      <c r="A375" s="169" t="str">
        <f>$A$60</f>
        <v>Differenz</v>
      </c>
      <c r="B375" s="586" t="str">
        <f>$B$60</f>
        <v>nach Kompensation und Auszahlung</v>
      </c>
      <c r="C375" s="586"/>
      <c r="D375" s="586"/>
      <c r="E375" s="586"/>
      <c r="F375" s="622"/>
      <c r="G375" s="589">
        <f>IF(ROUND($P$4,3)=0,0,$P$4-SUM(G372+G374))</f>
        <v>0</v>
      </c>
      <c r="H375" s="590"/>
      <c r="I375" s="623">
        <f>IF(ROUND(G375,3)=0,0,G375-(SUM(I374+I372)))</f>
        <v>0</v>
      </c>
      <c r="J375" s="624"/>
      <c r="K375" s="623">
        <f>IF(ROUND(I375,3)=0,0,I375-(SUM(K374+K372)))</f>
        <v>0</v>
      </c>
      <c r="L375" s="624"/>
      <c r="M375" s="589">
        <f>IF(ROUND(K375,3)=0,0,K375-(SUM(M374+M372)))</f>
        <v>0</v>
      </c>
      <c r="N375" s="590"/>
      <c r="O375" s="589">
        <f t="shared" ref="O375" si="120">IF(ROUND(M375,3)=0,0,M375-(SUM(O374+O372)))</f>
        <v>0</v>
      </c>
      <c r="P375" s="590"/>
      <c r="Q375" s="723">
        <f t="shared" ref="Q375" si="121">IF(ROUND(O375,3)=0,0,O375-(SUM(Q374+Q372)))</f>
        <v>0</v>
      </c>
      <c r="R375" s="588"/>
      <c r="S375" s="623">
        <f t="shared" ref="S375" si="122">IF(ROUND(Q375,3)=0,0,Q375-(SUM(S374+S372)))</f>
        <v>0</v>
      </c>
      <c r="T375" s="624"/>
      <c r="U375" s="623">
        <f t="shared" ref="U375" si="123">IF(ROUND(S375,3)=0,0,S375-(SUM(U374+U372)))</f>
        <v>0</v>
      </c>
      <c r="V375" s="624"/>
      <c r="W375" s="623">
        <f t="shared" ref="W375" si="124">IF(ROUND(U375,3)=0,0,U375-(SUM(W374+W372)))</f>
        <v>0</v>
      </c>
      <c r="X375" s="624"/>
      <c r="Y375" s="636" t="str">
        <f>$Y$60</f>
        <v/>
      </c>
      <c r="Z375" s="637"/>
      <c r="AA375" s="637"/>
      <c r="AB375" s="637"/>
      <c r="AC375" s="637"/>
      <c r="AD375" s="637"/>
      <c r="AE375" s="637"/>
      <c r="AF375" s="638"/>
      <c r="AG375" s="137"/>
      <c r="AH375" s="62"/>
      <c r="AI375" s="39"/>
      <c r="AJ375" s="39"/>
      <c r="AM375" s="39"/>
      <c r="AN375" s="39"/>
      <c r="AO375" s="39"/>
      <c r="AP375" s="39"/>
      <c r="AQ375" s="39"/>
      <c r="AR375" s="39"/>
      <c r="AS375" s="46"/>
      <c r="AT375" s="46"/>
      <c r="AU375" s="12"/>
    </row>
    <row r="376" spans="1:47" s="10" customFormat="1" ht="12" customHeight="1" x14ac:dyDescent="0.35">
      <c r="A376" s="169" t="str">
        <f>$A$61</f>
        <v>Auszahlung</v>
      </c>
      <c r="B376" s="639" t="str">
        <f>$B$61</f>
        <v>Stunden laufendes Jahr</v>
      </c>
      <c r="C376" s="639"/>
      <c r="D376" s="639"/>
      <c r="E376" s="639"/>
      <c r="F376" s="640"/>
      <c r="G376" s="589">
        <f>IF($AJ$19=0,0,$AJ$19)</f>
        <v>0</v>
      </c>
      <c r="H376" s="590"/>
      <c r="I376" s="589">
        <f>IF($AK$19=0,0,$AK$19)</f>
        <v>0</v>
      </c>
      <c r="J376" s="590"/>
      <c r="K376" s="589">
        <f>IF($AL$19=0,0,$AL$19)</f>
        <v>0</v>
      </c>
      <c r="L376" s="590"/>
      <c r="M376" s="589">
        <f>IF($AM$19=0,0,$AM$19)</f>
        <v>0</v>
      </c>
      <c r="N376" s="590"/>
      <c r="O376" s="589">
        <f>IF($AN$19=0,0,$AN$19)</f>
        <v>0</v>
      </c>
      <c r="P376" s="590"/>
      <c r="Q376" s="723">
        <f>IF($AO$19=0,0,$AO$19)</f>
        <v>0</v>
      </c>
      <c r="R376" s="588"/>
      <c r="S376" s="589">
        <f>IF($AP$19=0,0,$AP$19)</f>
        <v>0</v>
      </c>
      <c r="T376" s="590"/>
      <c r="U376" s="589">
        <f>IF($AQ$19=0,0,$AQ$19)</f>
        <v>0</v>
      </c>
      <c r="V376" s="590"/>
      <c r="W376" s="589">
        <f>IF($AR$19=0,0,$AR$19)</f>
        <v>0</v>
      </c>
      <c r="X376" s="590"/>
      <c r="Y376" s="589">
        <f>IF($AS$19=0,0,$AS$19)</f>
        <v>0</v>
      </c>
      <c r="Z376" s="590"/>
      <c r="AA376" s="589">
        <f>IF($AT$19=0,0,$AT$19)</f>
        <v>0</v>
      </c>
      <c r="AB376" s="590"/>
      <c r="AC376" s="589">
        <f>IF($AU$19=0,0,$AU$19)</f>
        <v>0</v>
      </c>
      <c r="AD376" s="590"/>
      <c r="AE376" s="599">
        <f>IF($AV$19=0,0,$AV$19)</f>
        <v>0</v>
      </c>
      <c r="AF376" s="600"/>
      <c r="AG376" s="137"/>
      <c r="AH376" s="62"/>
      <c r="AI376" s="39"/>
      <c r="AJ376" s="39"/>
      <c r="AM376" s="39"/>
      <c r="AN376" s="39"/>
      <c r="AO376" s="39"/>
      <c r="AP376" s="39"/>
      <c r="AQ376" s="39"/>
      <c r="AR376" s="39"/>
      <c r="AS376" s="46"/>
      <c r="AT376" s="46"/>
      <c r="AU376" s="12"/>
    </row>
    <row r="377" spans="1:47" s="10" customFormat="1" ht="12" customHeight="1" x14ac:dyDescent="0.35">
      <c r="A377" s="170" t="str">
        <f>$A$62</f>
        <v>Fehlstunden</v>
      </c>
      <c r="B377" s="635" t="str">
        <f>$B$62</f>
        <v>laufendes Jahr (Kontrolle)</v>
      </c>
      <c r="C377" s="635"/>
      <c r="D377" s="635"/>
      <c r="E377" s="635"/>
      <c r="F377" s="267" t="str">
        <f>$F$62</f>
        <v>fe</v>
      </c>
      <c r="G377" s="627">
        <f>IF($AJ$13=0,0,$AJ$13)</f>
        <v>0</v>
      </c>
      <c r="H377" s="628"/>
      <c r="I377" s="627">
        <f>IF($AK$13=0,0,$AK$13)</f>
        <v>0</v>
      </c>
      <c r="J377" s="628"/>
      <c r="K377" s="627">
        <f>IF($AL$13=0,0,$AL$13)</f>
        <v>0</v>
      </c>
      <c r="L377" s="628"/>
      <c r="M377" s="627">
        <f>IF($AM$13=0,0,$AM$13)</f>
        <v>0</v>
      </c>
      <c r="N377" s="628"/>
      <c r="O377" s="627">
        <f>IF($AN$13=0,0,$AN$13)</f>
        <v>0</v>
      </c>
      <c r="P377" s="628"/>
      <c r="Q377" s="726">
        <f>IF($AO$13=0,0,$AO$13)</f>
        <v>0</v>
      </c>
      <c r="R377" s="634"/>
      <c r="S377" s="627">
        <f>IF($AP$13=0,0,$AP$13)</f>
        <v>0</v>
      </c>
      <c r="T377" s="628"/>
      <c r="U377" s="627">
        <f>IF($AQ$13=0,0,$AQ$13)</f>
        <v>0</v>
      </c>
      <c r="V377" s="628"/>
      <c r="W377" s="627">
        <f>IF($AR$13=0,0,$AR$13)</f>
        <v>0</v>
      </c>
      <c r="X377" s="628"/>
      <c r="Y377" s="627">
        <f>IF($AS$13=0,0,$AS$13)</f>
        <v>0</v>
      </c>
      <c r="Z377" s="628"/>
      <c r="AA377" s="627">
        <f>IF($AT$13=0,0,$AT$13)</f>
        <v>0</v>
      </c>
      <c r="AB377" s="628"/>
      <c r="AC377" s="627">
        <f>IF($AU$13=0,0,$AU$13)</f>
        <v>0</v>
      </c>
      <c r="AD377" s="628"/>
      <c r="AE377" s="629">
        <f>IF($AV$13=0,0,$AV$13)</f>
        <v>0</v>
      </c>
      <c r="AF377" s="630"/>
      <c r="AG377" s="137"/>
      <c r="AH377" s="62"/>
      <c r="AI377" s="39"/>
      <c r="AJ377" s="39"/>
      <c r="AM377" s="39"/>
      <c r="AN377" s="39"/>
      <c r="AO377" s="39"/>
      <c r="AP377" s="39"/>
      <c r="AQ377" s="39"/>
      <c r="AR377" s="39"/>
      <c r="AS377" s="46"/>
      <c r="AT377" s="46"/>
      <c r="AU377" s="12"/>
    </row>
    <row r="378" spans="1:47" s="10" customFormat="1" ht="12" customHeight="1" x14ac:dyDescent="0.35">
      <c r="A378" s="171" t="str">
        <f>$A$63</f>
        <v>Total inkl. Zeitzuschläge</v>
      </c>
      <c r="B378" s="651" t="str">
        <f>$B$63</f>
        <v>Stunden produktiv und unproduktiv</v>
      </c>
      <c r="C378" s="651"/>
      <c r="D378" s="651"/>
      <c r="E378" s="651"/>
      <c r="F378" s="731"/>
      <c r="G378" s="732">
        <f>IF($AG$36=0,0,$AG$36)</f>
        <v>0</v>
      </c>
      <c r="H378" s="657"/>
      <c r="I378" s="656">
        <f>IF($AG$99=0,0,$AG$99)</f>
        <v>0</v>
      </c>
      <c r="J378" s="657"/>
      <c r="K378" s="641">
        <f>IF($AG$162=0,0,$AG$162)</f>
        <v>0</v>
      </c>
      <c r="L378" s="642"/>
      <c r="M378" s="641">
        <f>IF($AG$225=0,0,$AG$225)</f>
        <v>0</v>
      </c>
      <c r="N378" s="642"/>
      <c r="O378" s="641">
        <f>IF($AG$288=0,0,$AG$288)</f>
        <v>0</v>
      </c>
      <c r="P378" s="642"/>
      <c r="Q378" s="733">
        <f>IF($AG$351=0,0,$AG$351)</f>
        <v>0</v>
      </c>
      <c r="R378" s="655"/>
      <c r="S378" s="641">
        <f>IF($AG$414=0,0,$AG$414)</f>
        <v>0</v>
      </c>
      <c r="T378" s="642"/>
      <c r="U378" s="641">
        <f>IF($AG$477=0,0,$AG$477)</f>
        <v>0</v>
      </c>
      <c r="V378" s="642"/>
      <c r="W378" s="641">
        <f>IF($AG$540=0,0,$AG$540)</f>
        <v>0</v>
      </c>
      <c r="X378" s="642"/>
      <c r="Y378" s="641">
        <f>IF($AG$603=0,0,$AG$603)</f>
        <v>0</v>
      </c>
      <c r="Z378" s="642"/>
      <c r="AA378" s="641">
        <f>IF($AG$666=0,0,$AG$666)</f>
        <v>0</v>
      </c>
      <c r="AB378" s="642"/>
      <c r="AC378" s="641">
        <f>IF($AG$729=0,0,$AG$729)</f>
        <v>0</v>
      </c>
      <c r="AD378" s="642"/>
      <c r="AE378" s="570">
        <f>SUM($G$63:$AD$63)</f>
        <v>0</v>
      </c>
      <c r="AF378" s="571"/>
      <c r="AG378" s="137"/>
      <c r="AH378" s="62"/>
      <c r="AI378" s="39"/>
      <c r="AJ378" s="39"/>
      <c r="AM378" s="39"/>
      <c r="AN378" s="39"/>
      <c r="AO378" s="39"/>
      <c r="AP378" s="39"/>
      <c r="AQ378" s="39"/>
      <c r="AR378" s="39"/>
      <c r="AS378" s="46"/>
      <c r="AT378" s="46"/>
      <c r="AU378" s="12"/>
    </row>
    <row r="379" spans="1:47" s="10" customFormat="1" ht="24.95" customHeight="1" x14ac:dyDescent="0.35">
      <c r="A379" s="173" t="str">
        <f>$A$64</f>
        <v>Vergleich</v>
      </c>
      <c r="B379" s="643" t="str">
        <f>$B$64</f>
        <v>Stunden zu Soll-Stunden (inkl. allfälli-
ge Minusstunden Vorjahr)</v>
      </c>
      <c r="C379" s="643"/>
      <c r="D379" s="643"/>
      <c r="E379" s="643"/>
      <c r="F379" s="644"/>
      <c r="G379" s="728">
        <f>$G$64</f>
        <v>-184</v>
      </c>
      <c r="H379" s="650"/>
      <c r="I379" s="647">
        <f>$I$64</f>
        <v>-160</v>
      </c>
      <c r="J379" s="648"/>
      <c r="K379" s="649">
        <f>$K$64</f>
        <v>-176</v>
      </c>
      <c r="L379" s="650"/>
      <c r="M379" s="649">
        <f>$M$64</f>
        <v>-176</v>
      </c>
      <c r="N379" s="650"/>
      <c r="O379" s="649">
        <f>$O$64</f>
        <v>-168</v>
      </c>
      <c r="P379" s="650"/>
      <c r="Q379" s="748">
        <f>$Q$64</f>
        <v>-176</v>
      </c>
      <c r="R379" s="646"/>
      <c r="S379" s="649">
        <f>$S$64</f>
        <v>-184</v>
      </c>
      <c r="T379" s="650"/>
      <c r="U379" s="649">
        <f>$U$64</f>
        <v>-168</v>
      </c>
      <c r="V379" s="650"/>
      <c r="W379" s="649">
        <f>$W$64</f>
        <v>-176</v>
      </c>
      <c r="X379" s="650"/>
      <c r="Y379" s="649">
        <f>$Y$64</f>
        <v>-176</v>
      </c>
      <c r="Z379" s="650"/>
      <c r="AA379" s="649">
        <f>$AA$64</f>
        <v>-168</v>
      </c>
      <c r="AB379" s="650"/>
      <c r="AC379" s="649">
        <f>$AC$64</f>
        <v>-184</v>
      </c>
      <c r="AD379" s="650"/>
      <c r="AE379" s="683">
        <f>$AE$64</f>
        <v>-2096</v>
      </c>
      <c r="AF379" s="684"/>
      <c r="AG379" s="137"/>
      <c r="AH379" s="62"/>
      <c r="AI379" s="39"/>
      <c r="AJ379" s="39"/>
      <c r="AM379" s="39"/>
      <c r="AN379" s="39"/>
      <c r="AO379" s="39"/>
      <c r="AP379" s="39"/>
      <c r="AQ379" s="39"/>
      <c r="AR379" s="39"/>
      <c r="AS379" s="46"/>
      <c r="AT379" s="46"/>
      <c r="AU379" s="12"/>
    </row>
    <row r="380" spans="1:47" s="10" customFormat="1" ht="12" customHeight="1" x14ac:dyDescent="0.35">
      <c r="A380" s="172"/>
      <c r="B380" s="685" t="str">
        <f>$B$65</f>
        <v>Stunden zu Soll-Stunden (kumuliert)</v>
      </c>
      <c r="C380" s="685"/>
      <c r="D380" s="685"/>
      <c r="E380" s="685"/>
      <c r="F380" s="686"/>
      <c r="G380" s="749">
        <f>$G$65</f>
        <v>-184</v>
      </c>
      <c r="H380" s="718"/>
      <c r="I380" s="566">
        <f>$I$65</f>
        <v>-344</v>
      </c>
      <c r="J380" s="567"/>
      <c r="K380" s="566">
        <f>$K$65</f>
        <v>-520</v>
      </c>
      <c r="L380" s="567"/>
      <c r="M380" s="566">
        <f>$M$65</f>
        <v>-696</v>
      </c>
      <c r="N380" s="567"/>
      <c r="O380" s="566">
        <f>$O$65</f>
        <v>-864</v>
      </c>
      <c r="P380" s="567"/>
      <c r="Q380" s="719">
        <f>$Q$65</f>
        <v>-1040</v>
      </c>
      <c r="R380" s="575"/>
      <c r="S380" s="566">
        <f>$S$65</f>
        <v>-1224</v>
      </c>
      <c r="T380" s="567"/>
      <c r="U380" s="566">
        <f>$U$65</f>
        <v>-1392</v>
      </c>
      <c r="V380" s="567"/>
      <c r="W380" s="566">
        <f>$W$65</f>
        <v>-1568</v>
      </c>
      <c r="X380" s="567"/>
      <c r="Y380" s="566">
        <f>$Y$65</f>
        <v>-1744</v>
      </c>
      <c r="Z380" s="567"/>
      <c r="AA380" s="566">
        <f>$AA$65</f>
        <v>-1912</v>
      </c>
      <c r="AB380" s="567"/>
      <c r="AC380" s="566">
        <f>$AC$65</f>
        <v>-2096</v>
      </c>
      <c r="AD380" s="567"/>
      <c r="AE380" s="568">
        <f>$AE$65</f>
        <v>0</v>
      </c>
      <c r="AF380" s="569"/>
      <c r="AG380" s="137"/>
      <c r="AH380" s="62"/>
      <c r="AI380" s="39"/>
      <c r="AJ380" s="39"/>
      <c r="AM380" s="39"/>
      <c r="AN380" s="39"/>
      <c r="AO380" s="39"/>
      <c r="AP380" s="39"/>
      <c r="AQ380" s="39"/>
      <c r="AR380" s="39"/>
      <c r="AS380" s="46"/>
      <c r="AT380" s="46"/>
      <c r="AU380" s="12"/>
    </row>
    <row r="381" spans="1:47" s="10" customFormat="1" ht="12.75" customHeight="1" x14ac:dyDescent="0.35">
      <c r="A381" s="658" t="str">
        <f>$A$66</f>
        <v>Ferienkontrolle</v>
      </c>
      <c r="B381" s="660" t="str">
        <f>$B$66</f>
        <v>Ferienguthaben Vorjahr</v>
      </c>
      <c r="C381" s="660"/>
      <c r="D381" s="660"/>
      <c r="E381" s="660"/>
      <c r="F381" s="661"/>
      <c r="G381" s="681">
        <f>IF($AA$4=0,0,$AA$4)</f>
        <v>0</v>
      </c>
      <c r="H381" s="665"/>
      <c r="I381" s="576" t="str">
        <f>$I$66</f>
        <v>Ferienguthaben nach 
Art. 12.1 GAV</v>
      </c>
      <c r="J381" s="577"/>
      <c r="K381" s="577"/>
      <c r="L381" s="578"/>
      <c r="M381" s="671">
        <f>IF($AA$5=0,0,$AA$5)</f>
        <v>0</v>
      </c>
      <c r="N381" s="672"/>
      <c r="O381" s="675" t="str">
        <f>$O$66</f>
        <v>Ferienguthaben total</v>
      </c>
      <c r="P381" s="676"/>
      <c r="Q381" s="676"/>
      <c r="R381" s="677"/>
      <c r="S381" s="681">
        <f>SUM(G381+M381)</f>
        <v>0</v>
      </c>
      <c r="T381" s="665"/>
      <c r="U381" s="675" t="str">
        <f>$U$66</f>
        <v>Ferien bezogen</v>
      </c>
      <c r="V381" s="676"/>
      <c r="W381" s="676"/>
      <c r="X381" s="677"/>
      <c r="Y381" s="681">
        <f>IF($AV$4=0,0,$AV$4)</f>
        <v>0</v>
      </c>
      <c r="Z381" s="665"/>
      <c r="AA381" s="576" t="str">
        <f>$AA$66</f>
        <v>Aktuelles Ferienguthaben</v>
      </c>
      <c r="AB381" s="577"/>
      <c r="AC381" s="577"/>
      <c r="AD381" s="578"/>
      <c r="AE381" s="681">
        <f>IF(S381=0,0,S381-Y381)</f>
        <v>0</v>
      </c>
      <c r="AF381" s="665"/>
      <c r="AG381" s="137"/>
      <c r="AH381" s="12"/>
      <c r="AI381" s="12"/>
      <c r="AJ381" s="12"/>
      <c r="AM381" s="46"/>
      <c r="AN381" s="46"/>
      <c r="AO381" s="46"/>
      <c r="AP381" s="46"/>
      <c r="AQ381" s="46"/>
      <c r="AR381" s="46"/>
      <c r="AS381" s="46"/>
      <c r="AT381" s="46"/>
      <c r="AU381" s="12"/>
    </row>
    <row r="382" spans="1:47" s="10" customFormat="1" ht="12.75" customHeight="1" x14ac:dyDescent="0.35">
      <c r="A382" s="659"/>
      <c r="B382" s="662"/>
      <c r="C382" s="662"/>
      <c r="D382" s="662"/>
      <c r="E382" s="662"/>
      <c r="F382" s="663"/>
      <c r="G382" s="682"/>
      <c r="H382" s="667"/>
      <c r="I382" s="668"/>
      <c r="J382" s="669"/>
      <c r="K382" s="669"/>
      <c r="L382" s="670"/>
      <c r="M382" s="673"/>
      <c r="N382" s="674"/>
      <c r="O382" s="678"/>
      <c r="P382" s="679"/>
      <c r="Q382" s="679"/>
      <c r="R382" s="680"/>
      <c r="S382" s="682"/>
      <c r="T382" s="667"/>
      <c r="U382" s="678"/>
      <c r="V382" s="679"/>
      <c r="W382" s="679"/>
      <c r="X382" s="680"/>
      <c r="Y382" s="682"/>
      <c r="Z382" s="667"/>
      <c r="AA382" s="668"/>
      <c r="AB382" s="669"/>
      <c r="AC382" s="669"/>
      <c r="AD382" s="670"/>
      <c r="AE382" s="682"/>
      <c r="AF382" s="667"/>
      <c r="AG382" s="137"/>
      <c r="AH382" s="12"/>
      <c r="AI382" s="12"/>
      <c r="AJ382" s="12"/>
      <c r="AM382" s="46"/>
      <c r="AN382" s="46"/>
      <c r="AO382" s="46"/>
      <c r="AP382" s="46"/>
      <c r="AQ382" s="46"/>
      <c r="AR382" s="46"/>
      <c r="AS382" s="46"/>
      <c r="AT382" s="46"/>
      <c r="AU382" s="12"/>
    </row>
    <row r="383" spans="1:47" ht="12" customHeight="1" x14ac:dyDescent="0.25">
      <c r="A383" s="76"/>
      <c r="B383" s="76"/>
      <c r="C383" s="76"/>
      <c r="D383" s="76"/>
      <c r="E383" s="77"/>
      <c r="F383" s="77"/>
      <c r="G383" s="76"/>
      <c r="H383" s="697"/>
      <c r="I383" s="697"/>
      <c r="J383" s="697"/>
      <c r="K383" s="697"/>
      <c r="L383" s="697"/>
      <c r="M383" s="697"/>
      <c r="N383" s="697"/>
      <c r="O383" s="697"/>
      <c r="P383" s="697"/>
      <c r="Q383" s="697"/>
      <c r="R383" s="697"/>
      <c r="S383" s="697"/>
      <c r="T383" s="697"/>
      <c r="U383" s="697"/>
      <c r="V383" s="697"/>
      <c r="W383" s="697"/>
      <c r="X383" s="697"/>
      <c r="Y383" s="697"/>
      <c r="Z383" s="697"/>
      <c r="AA383" s="697"/>
      <c r="AB383" s="697"/>
      <c r="AC383" s="697"/>
      <c r="AD383" s="697"/>
      <c r="AE383" s="697"/>
      <c r="AF383" s="697"/>
      <c r="AG383" s="27"/>
      <c r="AM383" s="46"/>
      <c r="AN383" s="46"/>
      <c r="AO383" s="46"/>
      <c r="AP383" s="46"/>
      <c r="AQ383" s="46"/>
      <c r="AR383" s="46"/>
      <c r="AS383" s="46"/>
      <c r="AT383" s="46"/>
    </row>
    <row r="384" spans="1:47" ht="20.100000000000001" customHeight="1" x14ac:dyDescent="0.2">
      <c r="A384" s="212" t="str">
        <f>$A$3</f>
        <v>Mitarbeiter/In</v>
      </c>
      <c r="B384" s="734" t="str">
        <f>IF($B$3="","",$B$3)</f>
        <v>Muster Peter</v>
      </c>
      <c r="C384" s="735"/>
      <c r="D384" s="735"/>
      <c r="E384" s="735"/>
      <c r="F384" s="735"/>
      <c r="G384" s="736"/>
      <c r="H384" s="240"/>
      <c r="I384" s="231"/>
      <c r="J384" s="739"/>
      <c r="K384" s="739"/>
      <c r="L384" s="739"/>
      <c r="M384" s="739"/>
      <c r="N384" s="231"/>
      <c r="O384" s="739"/>
      <c r="P384" s="739"/>
      <c r="Q384" s="739"/>
      <c r="R384" s="739"/>
      <c r="S384" s="231"/>
      <c r="T384" s="276"/>
      <c r="U384" s="276"/>
      <c r="V384" s="276"/>
      <c r="W384" s="276"/>
      <c r="X384" s="231"/>
      <c r="Y384" s="462"/>
      <c r="Z384" s="462"/>
      <c r="AA384" s="462"/>
      <c r="AB384" s="462"/>
      <c r="AC384" s="231"/>
      <c r="AD384" s="462"/>
      <c r="AE384" s="462"/>
      <c r="AF384" s="461">
        <f>AF3</f>
        <v>0</v>
      </c>
      <c r="AG384" s="28"/>
      <c r="AH384" s="6"/>
      <c r="AI384" s="5"/>
      <c r="AJ384" s="5"/>
      <c r="AM384" s="52"/>
      <c r="AN384" s="52"/>
      <c r="AO384" s="52"/>
      <c r="AP384" s="52"/>
      <c r="AQ384" s="52"/>
      <c r="AR384" s="52"/>
      <c r="AS384" s="52"/>
      <c r="AT384" s="52"/>
      <c r="AU384" s="5"/>
    </row>
    <row r="385" spans="1:48" ht="12" customHeight="1" x14ac:dyDescent="0.2">
      <c r="A385" s="212" t="str">
        <f>$A$4</f>
        <v>Anstellung %</v>
      </c>
      <c r="B385" s="701">
        <v>100</v>
      </c>
      <c r="C385" s="702"/>
      <c r="D385" s="703" t="str">
        <f>Labels!B95</f>
        <v>im Juli</v>
      </c>
      <c r="E385" s="704"/>
      <c r="F385" s="704"/>
      <c r="G385" s="705"/>
      <c r="H385" s="158"/>
      <c r="I385" s="146"/>
      <c r="J385" s="743"/>
      <c r="K385" s="743"/>
      <c r="L385" s="743"/>
      <c r="M385" s="743"/>
      <c r="N385" s="146"/>
      <c r="O385" s="743"/>
      <c r="P385" s="743"/>
      <c r="Q385" s="743"/>
      <c r="R385" s="743"/>
      <c r="S385" s="474"/>
      <c r="T385" s="744"/>
      <c r="U385" s="744"/>
      <c r="V385" s="744"/>
      <c r="W385" s="744"/>
      <c r="X385" s="146"/>
      <c r="Y385" s="745"/>
      <c r="Z385" s="745"/>
      <c r="AA385" s="745"/>
      <c r="AB385" s="745"/>
      <c r="AC385" s="745"/>
      <c r="AD385" s="745"/>
      <c r="AE385" s="745"/>
      <c r="AF385" s="746"/>
      <c r="AG385" s="27"/>
      <c r="AH385" s="16"/>
      <c r="AI385" s="16"/>
      <c r="AJ385" s="16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6"/>
    </row>
    <row r="386" spans="1:48" ht="12" customHeight="1" x14ac:dyDescent="0.25">
      <c r="A386" s="220" t="str">
        <f>$A$5</f>
        <v>Saldo für das Jahr</v>
      </c>
      <c r="B386" s="134"/>
      <c r="C386" s="135"/>
      <c r="D386" s="501">
        <f>IF($AE$64=0,0,$AE$64)</f>
        <v>-2096</v>
      </c>
      <c r="E386" s="502"/>
      <c r="F386" s="502"/>
      <c r="G386" s="503"/>
      <c r="H386" s="159"/>
      <c r="I386" s="154"/>
      <c r="J386" s="750"/>
      <c r="K386" s="750"/>
      <c r="L386" s="750"/>
      <c r="M386" s="750"/>
      <c r="N386" s="154"/>
      <c r="O386" s="751"/>
      <c r="P386" s="751"/>
      <c r="Q386" s="751"/>
      <c r="R386" s="751"/>
      <c r="S386" s="155"/>
      <c r="T386" s="750"/>
      <c r="U386" s="750"/>
      <c r="V386" s="750"/>
      <c r="W386" s="750"/>
      <c r="X386" s="154"/>
      <c r="Y386" s="750"/>
      <c r="Z386" s="750"/>
      <c r="AA386" s="750"/>
      <c r="AB386" s="750"/>
      <c r="AC386" s="750"/>
      <c r="AD386" s="750"/>
      <c r="AE386" s="750"/>
      <c r="AF386" s="752"/>
      <c r="AG386" s="36"/>
      <c r="AH386" s="16"/>
      <c r="AI386" s="16"/>
      <c r="AJ386" s="16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6"/>
    </row>
    <row r="387" spans="1:48" s="3" customFormat="1" ht="21" customHeight="1" x14ac:dyDescent="0.25">
      <c r="A387" s="284" t="str">
        <f>TEXT(DATE(YEAR(AP28),MONTH(AP28)+6,1),"MMMM"&amp;Labels!B13)</f>
        <v>Juli</v>
      </c>
      <c r="B387" s="506" t="str">
        <f>$B$9</f>
        <v>Saldo Monat + / -</v>
      </c>
      <c r="C387" s="507"/>
      <c r="D387" s="507"/>
      <c r="E387" s="508"/>
      <c r="F387" s="695">
        <f>(AG390-(SUM(AG391:AG405)-AE412))*-1</f>
        <v>-184</v>
      </c>
      <c r="G387" s="696"/>
      <c r="H387" s="34"/>
      <c r="I387" s="42"/>
      <c r="J387" s="153"/>
      <c r="K387" s="148" t="str">
        <f>$K$9</f>
        <v xml:space="preserve"> = </v>
      </c>
      <c r="L387" s="145" t="str">
        <f>$L$9</f>
        <v>Gelbe Felder müssen ausgefüllt werden (die übrigen werden automatisch berechnet)</v>
      </c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511"/>
      <c r="AC387" s="511"/>
      <c r="AD387" s="511"/>
      <c r="AE387" s="511"/>
      <c r="AF387" s="512"/>
      <c r="AG387" s="35"/>
      <c r="AH387" s="740"/>
      <c r="AI387" s="741"/>
      <c r="AJ387" s="70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6"/>
    </row>
    <row r="388" spans="1:48" s="16" customFormat="1" ht="16.5" x14ac:dyDescent="0.3">
      <c r="A388" s="436" t="str">
        <f>$A$10</f>
        <v>Tag</v>
      </c>
      <c r="B388" s="214">
        <f>AE325+1</f>
        <v>44013</v>
      </c>
      <c r="C388" s="214">
        <f t="shared" ref="C388:AF388" si="125">B388+1</f>
        <v>44014</v>
      </c>
      <c r="D388" s="214">
        <f t="shared" si="125"/>
        <v>44015</v>
      </c>
      <c r="E388" s="214">
        <f t="shared" si="125"/>
        <v>44016</v>
      </c>
      <c r="F388" s="214">
        <f t="shared" si="125"/>
        <v>44017</v>
      </c>
      <c r="G388" s="214">
        <f t="shared" si="125"/>
        <v>44018</v>
      </c>
      <c r="H388" s="216">
        <f t="shared" si="125"/>
        <v>44019</v>
      </c>
      <c r="I388" s="216">
        <f t="shared" si="125"/>
        <v>44020</v>
      </c>
      <c r="J388" s="214">
        <f t="shared" si="125"/>
        <v>44021</v>
      </c>
      <c r="K388" s="214">
        <f t="shared" si="125"/>
        <v>44022</v>
      </c>
      <c r="L388" s="214">
        <f t="shared" si="125"/>
        <v>44023</v>
      </c>
      <c r="M388" s="214">
        <f t="shared" si="125"/>
        <v>44024</v>
      </c>
      <c r="N388" s="214">
        <f t="shared" si="125"/>
        <v>44025</v>
      </c>
      <c r="O388" s="214">
        <f t="shared" si="125"/>
        <v>44026</v>
      </c>
      <c r="P388" s="214">
        <f t="shared" si="125"/>
        <v>44027</v>
      </c>
      <c r="Q388" s="214">
        <f t="shared" si="125"/>
        <v>44028</v>
      </c>
      <c r="R388" s="214">
        <f t="shared" si="125"/>
        <v>44029</v>
      </c>
      <c r="S388" s="214">
        <f t="shared" si="125"/>
        <v>44030</v>
      </c>
      <c r="T388" s="214">
        <f t="shared" si="125"/>
        <v>44031</v>
      </c>
      <c r="U388" s="214">
        <f t="shared" si="125"/>
        <v>44032</v>
      </c>
      <c r="V388" s="214">
        <f t="shared" si="125"/>
        <v>44033</v>
      </c>
      <c r="W388" s="214">
        <f t="shared" si="125"/>
        <v>44034</v>
      </c>
      <c r="X388" s="214">
        <f t="shared" si="125"/>
        <v>44035</v>
      </c>
      <c r="Y388" s="214">
        <f t="shared" si="125"/>
        <v>44036</v>
      </c>
      <c r="Z388" s="214">
        <f t="shared" si="125"/>
        <v>44037</v>
      </c>
      <c r="AA388" s="214">
        <f t="shared" si="125"/>
        <v>44038</v>
      </c>
      <c r="AB388" s="214">
        <f t="shared" si="125"/>
        <v>44039</v>
      </c>
      <c r="AC388" s="214">
        <f t="shared" si="125"/>
        <v>44040</v>
      </c>
      <c r="AD388" s="214">
        <f t="shared" si="125"/>
        <v>44041</v>
      </c>
      <c r="AE388" s="214">
        <f t="shared" si="125"/>
        <v>44042</v>
      </c>
      <c r="AF388" s="214">
        <f t="shared" si="125"/>
        <v>44043</v>
      </c>
      <c r="AG388" s="431" t="str">
        <f>COUNT(B390:AF390)&amp;" "&amp;Labels!$B$63</f>
        <v>23 Tage</v>
      </c>
      <c r="AJ388" s="118"/>
      <c r="AK388" s="118"/>
      <c r="AL388" s="118"/>
      <c r="AO388" s="116"/>
      <c r="AP388" s="117"/>
      <c r="AQ388" s="117"/>
      <c r="AR388" s="117"/>
      <c r="AS388" s="117"/>
      <c r="AT388" s="117"/>
      <c r="AU388" s="33"/>
    </row>
    <row r="389" spans="1:48" s="16" customFormat="1" hidden="1" x14ac:dyDescent="0.2">
      <c r="A389" s="177" t="str">
        <f>$A$11</f>
        <v>Kalenderwoche</v>
      </c>
      <c r="B389" s="309">
        <f t="shared" ref="B389:AF389" si="126">IF(B388="","",TRUNC((B388-DATE(YEAR(B388+3-MOD(B388-2,7)),1,MOD(B388-2,7)-9))/7))</f>
        <v>27</v>
      </c>
      <c r="C389" s="293">
        <f t="shared" si="126"/>
        <v>27</v>
      </c>
      <c r="D389" s="293">
        <f t="shared" si="126"/>
        <v>27</v>
      </c>
      <c r="E389" s="293">
        <f t="shared" si="126"/>
        <v>27</v>
      </c>
      <c r="F389" s="293">
        <f t="shared" si="126"/>
        <v>27</v>
      </c>
      <c r="G389" s="293">
        <f t="shared" si="126"/>
        <v>28</v>
      </c>
      <c r="H389" s="293">
        <f t="shared" si="126"/>
        <v>28</v>
      </c>
      <c r="I389" s="293">
        <f t="shared" si="126"/>
        <v>28</v>
      </c>
      <c r="J389" s="293">
        <f t="shared" si="126"/>
        <v>28</v>
      </c>
      <c r="K389" s="293">
        <f t="shared" si="126"/>
        <v>28</v>
      </c>
      <c r="L389" s="293">
        <f t="shared" si="126"/>
        <v>28</v>
      </c>
      <c r="M389" s="293">
        <f t="shared" si="126"/>
        <v>28</v>
      </c>
      <c r="N389" s="293">
        <f t="shared" si="126"/>
        <v>29</v>
      </c>
      <c r="O389" s="293">
        <f t="shared" si="126"/>
        <v>29</v>
      </c>
      <c r="P389" s="293">
        <f t="shared" si="126"/>
        <v>29</v>
      </c>
      <c r="Q389" s="293">
        <f t="shared" si="126"/>
        <v>29</v>
      </c>
      <c r="R389" s="293">
        <f t="shared" si="126"/>
        <v>29</v>
      </c>
      <c r="S389" s="293">
        <f t="shared" si="126"/>
        <v>29</v>
      </c>
      <c r="T389" s="293">
        <f t="shared" si="126"/>
        <v>29</v>
      </c>
      <c r="U389" s="293">
        <f t="shared" si="126"/>
        <v>30</v>
      </c>
      <c r="V389" s="293">
        <f t="shared" si="126"/>
        <v>30</v>
      </c>
      <c r="W389" s="293">
        <f t="shared" si="126"/>
        <v>30</v>
      </c>
      <c r="X389" s="293">
        <f t="shared" si="126"/>
        <v>30</v>
      </c>
      <c r="Y389" s="293">
        <f t="shared" si="126"/>
        <v>30</v>
      </c>
      <c r="Z389" s="293">
        <f t="shared" si="126"/>
        <v>30</v>
      </c>
      <c r="AA389" s="293">
        <f t="shared" si="126"/>
        <v>30</v>
      </c>
      <c r="AB389" s="293">
        <f t="shared" si="126"/>
        <v>31</v>
      </c>
      <c r="AC389" s="293">
        <f t="shared" si="126"/>
        <v>31</v>
      </c>
      <c r="AD389" s="293">
        <f t="shared" si="126"/>
        <v>31</v>
      </c>
      <c r="AE389" s="293">
        <f t="shared" si="126"/>
        <v>31</v>
      </c>
      <c r="AF389" s="293">
        <f t="shared" si="126"/>
        <v>31</v>
      </c>
      <c r="AG389" s="85"/>
      <c r="AH389" s="742"/>
      <c r="AI389" s="687"/>
      <c r="AJ389" s="70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V389" s="38"/>
    </row>
    <row r="390" spans="1:48" s="16" customFormat="1" ht="12" customHeight="1" thickBot="1" x14ac:dyDescent="0.25">
      <c r="A390" s="177" t="str">
        <f>$A$12</f>
        <v>Sollstunden</v>
      </c>
      <c r="B390" s="210">
        <f t="shared" ref="B390:AF390" si="127">IF(MOD(B388,7)&gt;=2,$J$7*$B$385%,"")</f>
        <v>8</v>
      </c>
      <c r="C390" s="210">
        <f t="shared" si="127"/>
        <v>8</v>
      </c>
      <c r="D390" s="210">
        <f t="shared" si="127"/>
        <v>8</v>
      </c>
      <c r="E390" s="210" t="str">
        <f t="shared" si="127"/>
        <v/>
      </c>
      <c r="F390" s="210" t="str">
        <f t="shared" si="127"/>
        <v/>
      </c>
      <c r="G390" s="210">
        <f t="shared" si="127"/>
        <v>8</v>
      </c>
      <c r="H390" s="210">
        <f t="shared" si="127"/>
        <v>8</v>
      </c>
      <c r="I390" s="210">
        <f t="shared" si="127"/>
        <v>8</v>
      </c>
      <c r="J390" s="210">
        <f t="shared" si="127"/>
        <v>8</v>
      </c>
      <c r="K390" s="210">
        <f t="shared" si="127"/>
        <v>8</v>
      </c>
      <c r="L390" s="210" t="str">
        <f t="shared" si="127"/>
        <v/>
      </c>
      <c r="M390" s="210" t="str">
        <f t="shared" si="127"/>
        <v/>
      </c>
      <c r="N390" s="210">
        <f t="shared" si="127"/>
        <v>8</v>
      </c>
      <c r="O390" s="210">
        <f t="shared" si="127"/>
        <v>8</v>
      </c>
      <c r="P390" s="210">
        <f t="shared" si="127"/>
        <v>8</v>
      </c>
      <c r="Q390" s="210">
        <f t="shared" si="127"/>
        <v>8</v>
      </c>
      <c r="R390" s="210">
        <f t="shared" si="127"/>
        <v>8</v>
      </c>
      <c r="S390" s="210" t="str">
        <f t="shared" si="127"/>
        <v/>
      </c>
      <c r="T390" s="210" t="str">
        <f t="shared" si="127"/>
        <v/>
      </c>
      <c r="U390" s="210">
        <f t="shared" si="127"/>
        <v>8</v>
      </c>
      <c r="V390" s="210">
        <f t="shared" si="127"/>
        <v>8</v>
      </c>
      <c r="W390" s="210">
        <f t="shared" si="127"/>
        <v>8</v>
      </c>
      <c r="X390" s="210">
        <f t="shared" si="127"/>
        <v>8</v>
      </c>
      <c r="Y390" s="210">
        <f t="shared" si="127"/>
        <v>8</v>
      </c>
      <c r="Z390" s="210" t="str">
        <f t="shared" si="127"/>
        <v/>
      </c>
      <c r="AA390" s="210" t="str">
        <f t="shared" si="127"/>
        <v/>
      </c>
      <c r="AB390" s="210">
        <f t="shared" si="127"/>
        <v>8</v>
      </c>
      <c r="AC390" s="210">
        <f t="shared" si="127"/>
        <v>8</v>
      </c>
      <c r="AD390" s="210">
        <f t="shared" si="127"/>
        <v>8</v>
      </c>
      <c r="AE390" s="210">
        <f t="shared" si="127"/>
        <v>8</v>
      </c>
      <c r="AF390" s="210">
        <f t="shared" si="127"/>
        <v>8</v>
      </c>
      <c r="AG390" s="89">
        <f>SUM(B390:AF390)</f>
        <v>184</v>
      </c>
      <c r="AH390" s="478"/>
      <c r="AI390" s="477"/>
      <c r="AJ390" s="70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</row>
    <row r="391" spans="1:48" s="16" customFormat="1" ht="12" customHeight="1" x14ac:dyDescent="0.2">
      <c r="A391" s="177" t="str">
        <f>$A$13</f>
        <v>Absenz in Std</v>
      </c>
      <c r="B391" s="340">
        <f>B957</f>
        <v>0</v>
      </c>
      <c r="C391" s="340">
        <f t="shared" ref="C391:AF391" si="128">C957</f>
        <v>0</v>
      </c>
      <c r="D391" s="340">
        <f t="shared" si="128"/>
        <v>0</v>
      </c>
      <c r="E391" s="340">
        <f t="shared" si="128"/>
        <v>0</v>
      </c>
      <c r="F391" s="340">
        <f t="shared" si="128"/>
        <v>0</v>
      </c>
      <c r="G391" s="340">
        <f t="shared" si="128"/>
        <v>0</v>
      </c>
      <c r="H391" s="340">
        <f t="shared" si="128"/>
        <v>0</v>
      </c>
      <c r="I391" s="340">
        <f t="shared" si="128"/>
        <v>0</v>
      </c>
      <c r="J391" s="340">
        <f t="shared" si="128"/>
        <v>0</v>
      </c>
      <c r="K391" s="340">
        <f t="shared" si="128"/>
        <v>0</v>
      </c>
      <c r="L391" s="340">
        <f t="shared" si="128"/>
        <v>0</v>
      </c>
      <c r="M391" s="340">
        <f t="shared" si="128"/>
        <v>0</v>
      </c>
      <c r="N391" s="340">
        <f t="shared" si="128"/>
        <v>0</v>
      </c>
      <c r="O391" s="340">
        <f t="shared" si="128"/>
        <v>0</v>
      </c>
      <c r="P391" s="340">
        <f t="shared" si="128"/>
        <v>0</v>
      </c>
      <c r="Q391" s="340">
        <f t="shared" si="128"/>
        <v>0</v>
      </c>
      <c r="R391" s="340">
        <f t="shared" si="128"/>
        <v>0</v>
      </c>
      <c r="S391" s="340">
        <f t="shared" si="128"/>
        <v>0</v>
      </c>
      <c r="T391" s="340">
        <f t="shared" si="128"/>
        <v>0</v>
      </c>
      <c r="U391" s="340">
        <f t="shared" si="128"/>
        <v>0</v>
      </c>
      <c r="V391" s="340">
        <f t="shared" si="128"/>
        <v>0</v>
      </c>
      <c r="W391" s="340">
        <f t="shared" si="128"/>
        <v>0</v>
      </c>
      <c r="X391" s="340">
        <f t="shared" si="128"/>
        <v>0</v>
      </c>
      <c r="Y391" s="340">
        <f t="shared" si="128"/>
        <v>0</v>
      </c>
      <c r="Z391" s="340">
        <f t="shared" si="128"/>
        <v>0</v>
      </c>
      <c r="AA391" s="340">
        <f t="shared" si="128"/>
        <v>0</v>
      </c>
      <c r="AB391" s="340">
        <f t="shared" si="128"/>
        <v>0</v>
      </c>
      <c r="AC391" s="340">
        <f t="shared" si="128"/>
        <v>0</v>
      </c>
      <c r="AD391" s="340">
        <f t="shared" si="128"/>
        <v>0</v>
      </c>
      <c r="AE391" s="340">
        <f t="shared" si="128"/>
        <v>0</v>
      </c>
      <c r="AF391" s="340">
        <f t="shared" si="128"/>
        <v>0</v>
      </c>
      <c r="AG391" s="85">
        <f>SUM(AP3:AP12)</f>
        <v>0</v>
      </c>
      <c r="AH391" s="67"/>
      <c r="AI391" s="68"/>
      <c r="AJ391" s="70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</row>
    <row r="392" spans="1:48" s="16" customFormat="1" ht="12" customHeight="1" thickBot="1" x14ac:dyDescent="0.25">
      <c r="A392" s="178" t="str">
        <f>$A$14</f>
        <v>Code</v>
      </c>
      <c r="B392" s="324" t="str">
        <f>IF(B957&lt;&gt;0,IF(MAX(B944:B956)&lt;B957,Labels!$B$163,INDEX($AH$944:$AH$956,MATCH(MAX(B944:B956),B944:B956,0))),"")</f>
        <v/>
      </c>
      <c r="C392" s="324" t="str">
        <f>IF(C957&lt;&gt;0,IF(MAX(C944:C956)&lt;C957,Labels!$B$163,INDEX($AH$944:$AH$956,MATCH(MAX(C944:C956),C944:C956,0))),"")</f>
        <v/>
      </c>
      <c r="D392" s="324" t="str">
        <f>IF(D957&lt;&gt;0,IF(MAX(D944:D956)&lt;D957,Labels!$B$163,INDEX($AH$944:$AH$956,MATCH(MAX(D944:D956),D944:D956,0))),"")</f>
        <v/>
      </c>
      <c r="E392" s="324" t="str">
        <f>IF(E957&lt;&gt;0,IF(MAX(E944:E956)&lt;E957,Labels!$B$163,INDEX($AH$944:$AH$956,MATCH(MAX(E944:E956),E944:E956,0))),"")</f>
        <v/>
      </c>
      <c r="F392" s="324" t="str">
        <f>IF(F957&lt;&gt;0,IF(MAX(F944:F956)&lt;F957,Labels!$B$163,INDEX($AH$944:$AH$956,MATCH(MAX(F944:F956),F944:F956,0))),"")</f>
        <v/>
      </c>
      <c r="G392" s="324" t="str">
        <f>IF(G957&lt;&gt;0,IF(MAX(G944:G956)&lt;G957,Labels!$B$163,INDEX($AH$944:$AH$956,MATCH(MAX(G944:G956),G944:G956,0))),"")</f>
        <v/>
      </c>
      <c r="H392" s="324" t="str">
        <f>IF(H957&lt;&gt;0,IF(MAX(H944:H956)&lt;H957,Labels!$B$163,INDEX($AH$944:$AH$956,MATCH(MAX(H944:H956),H944:H956,0))),"")</f>
        <v/>
      </c>
      <c r="I392" s="324" t="str">
        <f>IF(I957&lt;&gt;0,IF(MAX(I944:I956)&lt;I957,Labels!$B$163,INDEX($AH$944:$AH$956,MATCH(MAX(I944:I956),I944:I956,0))),"")</f>
        <v/>
      </c>
      <c r="J392" s="324" t="str">
        <f>IF(J957&lt;&gt;0,IF(MAX(J944:J956)&lt;J957,Labels!$B$163,INDEX($AH$944:$AH$956,MATCH(MAX(J944:J956),J944:J956,0))),"")</f>
        <v/>
      </c>
      <c r="K392" s="324" t="str">
        <f>IF(K957&lt;&gt;0,IF(MAX(K944:K956)&lt;K957,Labels!$B$163,INDEX($AH$944:$AH$956,MATCH(MAX(K944:K956),K944:K956,0))),"")</f>
        <v/>
      </c>
      <c r="L392" s="324" t="str">
        <f>IF(L957&lt;&gt;0,IF(MAX(L944:L956)&lt;L957,Labels!$B$163,INDEX($AH$944:$AH$956,MATCH(MAX(L944:L956),L944:L956,0))),"")</f>
        <v/>
      </c>
      <c r="M392" s="324" t="str">
        <f>IF(M957&lt;&gt;0,IF(MAX(M944:M956)&lt;M957,Labels!$B$163,INDEX($AH$944:$AH$956,MATCH(MAX(M944:M956),M944:M956,0))),"")</f>
        <v/>
      </c>
      <c r="N392" s="324" t="str">
        <f>IF(N957&lt;&gt;0,IF(MAX(N944:N956)&lt;N957,Labels!$B$163,INDEX($AH$944:$AH$956,MATCH(MAX(N944:N956),N944:N956,0))),"")</f>
        <v/>
      </c>
      <c r="O392" s="324" t="str">
        <f>IF(O957&lt;&gt;0,IF(MAX(O944:O956)&lt;O957,Labels!$B$163,INDEX($AH$944:$AH$956,MATCH(MAX(O944:O956),O944:O956,0))),"")</f>
        <v/>
      </c>
      <c r="P392" s="324" t="str">
        <f>IF(P957&lt;&gt;0,IF(MAX(P944:P956)&lt;P957,Labels!$B$163,INDEX($AH$944:$AH$956,MATCH(MAX(P944:P956),P944:P956,0))),"")</f>
        <v/>
      </c>
      <c r="Q392" s="324" t="str">
        <f>IF(Q957&lt;&gt;0,IF(MAX(Q944:Q956)&lt;Q957,Labels!$B$163,INDEX($AH$944:$AH$956,MATCH(MAX(Q944:Q956),Q944:Q956,0))),"")</f>
        <v/>
      </c>
      <c r="R392" s="324" t="str">
        <f>IF(R957&lt;&gt;0,IF(MAX(R944:R956)&lt;R957,Labels!$B$163,INDEX($AH$944:$AH$956,MATCH(MAX(R944:R956),R944:R956,0))),"")</f>
        <v/>
      </c>
      <c r="S392" s="324" t="str">
        <f>IF(S957&lt;&gt;0,IF(MAX(S944:S956)&lt;S957,Labels!$B$163,INDEX($AH$944:$AH$956,MATCH(MAX(S944:S956),S944:S956,0))),"")</f>
        <v/>
      </c>
      <c r="T392" s="324" t="str">
        <f>IF(T957&lt;&gt;0,IF(MAX(T944:T956)&lt;T957,Labels!$B$163,INDEX($AH$944:$AH$956,MATCH(MAX(T944:T956),T944:T956,0))),"")</f>
        <v/>
      </c>
      <c r="U392" s="324" t="str">
        <f>IF(U957&lt;&gt;0,IF(MAX(U944:U956)&lt;U957,Labels!$B$163,INDEX($AH$944:$AH$956,MATCH(MAX(U944:U956),U944:U956,0))),"")</f>
        <v/>
      </c>
      <c r="V392" s="324" t="str">
        <f>IF(V957&lt;&gt;0,IF(MAX(V944:V956)&lt;V957,Labels!$B$163,INDEX($AH$944:$AH$956,MATCH(MAX(V944:V956),V944:V956,0))),"")</f>
        <v/>
      </c>
      <c r="W392" s="324" t="str">
        <f>IF(W957&lt;&gt;0,IF(MAX(W944:W956)&lt;W957,Labels!$B$163,INDEX($AH$944:$AH$956,MATCH(MAX(W944:W956),W944:W956,0))),"")</f>
        <v/>
      </c>
      <c r="X392" s="324" t="str">
        <f>IF(X957&lt;&gt;0,IF(MAX(X944:X956)&lt;X957,Labels!$B$163,INDEX($AH$944:$AH$956,MATCH(MAX(X944:X956),X944:X956,0))),"")</f>
        <v/>
      </c>
      <c r="Y392" s="324" t="str">
        <f>IF(Y957&lt;&gt;0,IF(MAX(Y944:Y956)&lt;Y957,Labels!$B$163,INDEX($AH$944:$AH$956,MATCH(MAX(Y944:Y956),Y944:Y956,0))),"")</f>
        <v/>
      </c>
      <c r="Z392" s="324" t="str">
        <f>IF(Z957&lt;&gt;0,IF(MAX(Z944:Z956)&lt;Z957,Labels!$B$163,INDEX($AH$944:$AH$956,MATCH(MAX(Z944:Z956),Z944:Z956,0))),"")</f>
        <v/>
      </c>
      <c r="AA392" s="324" t="str">
        <f>IF(AA957&lt;&gt;0,IF(MAX(AA944:AA956)&lt;AA957,Labels!$B$163,INDEX($AH$944:$AH$956,MATCH(MAX(AA944:AA956),AA944:AA956,0))),"")</f>
        <v/>
      </c>
      <c r="AB392" s="324" t="str">
        <f>IF(AB957&lt;&gt;0,IF(MAX(AB944:AB956)&lt;AB957,Labels!$B$163,INDEX($AH$944:$AH$956,MATCH(MAX(AB944:AB956),AB944:AB956,0))),"")</f>
        <v/>
      </c>
      <c r="AC392" s="324" t="str">
        <f>IF(AC957&lt;&gt;0,IF(MAX(AC944:AC956)&lt;AC957,Labels!$B$163,INDEX($AH$944:$AH$956,MATCH(MAX(AC944:AC956),AC944:AC956,0))),"")</f>
        <v/>
      </c>
      <c r="AD392" s="324" t="str">
        <f>IF(AD957&lt;&gt;0,IF(MAX(AD944:AD956)&lt;AD957,Labels!$B$163,INDEX($AH$944:$AH$956,MATCH(MAX(AD944:AD956),AD944:AD956,0))),"")</f>
        <v/>
      </c>
      <c r="AE392" s="324" t="str">
        <f>IF(AE957&lt;&gt;0,IF(MAX(AE944:AE956)&lt;AE957,Labels!$B$163,INDEX($AH$944:$AH$956,MATCH(MAX(AE944:AE956),AE944:AE956,0))),"")</f>
        <v/>
      </c>
      <c r="AF392" s="324" t="str">
        <f>IF(AF957&lt;&gt;0,IF(MAX(AF944:AF956)&lt;AF957,Labels!$B$163,INDEX($AH$944:$AH$956,MATCH(MAX(AF944:AF956),AF944:AF956,0))),"")</f>
        <v/>
      </c>
      <c r="AG392" s="103"/>
      <c r="AH392" s="67"/>
      <c r="AI392" s="68"/>
      <c r="AJ392" s="70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</row>
    <row r="393" spans="1:48" s="16" customFormat="1" ht="12" customHeight="1" x14ac:dyDescent="0.2">
      <c r="A393" s="179" t="str">
        <f>$A$15</f>
        <v>00.00-06.00h</v>
      </c>
      <c r="B393" s="175"/>
      <c r="C393" s="175"/>
      <c r="D393" s="175"/>
      <c r="E393" s="175"/>
      <c r="F393" s="175"/>
      <c r="G393" s="175"/>
      <c r="H393" s="175"/>
      <c r="I393" s="175"/>
      <c r="J393" s="175"/>
      <c r="K393" s="175"/>
      <c r="L393" s="175"/>
      <c r="M393" s="175"/>
      <c r="N393" s="175"/>
      <c r="O393" s="175"/>
      <c r="P393" s="175"/>
      <c r="Q393" s="175"/>
      <c r="R393" s="175"/>
      <c r="S393" s="175"/>
      <c r="T393" s="175"/>
      <c r="U393" s="175"/>
      <c r="V393" s="175"/>
      <c r="W393" s="175"/>
      <c r="X393" s="175"/>
      <c r="Y393" s="175"/>
      <c r="Z393" s="175"/>
      <c r="AA393" s="175"/>
      <c r="AB393" s="175"/>
      <c r="AC393" s="175"/>
      <c r="AD393" s="175"/>
      <c r="AE393" s="175"/>
      <c r="AF393" s="175"/>
      <c r="AG393" s="87">
        <f>SUM(B393:AF393)</f>
        <v>0</v>
      </c>
      <c r="AH393" s="67"/>
      <c r="AI393" s="68"/>
      <c r="AJ393" s="18"/>
      <c r="AM393" s="50"/>
      <c r="AN393" s="50"/>
      <c r="AO393" s="50"/>
      <c r="AP393" s="50"/>
      <c r="AQ393" s="50"/>
      <c r="AR393" s="50"/>
      <c r="AS393" s="50"/>
      <c r="AT393" s="50"/>
      <c r="AU393" s="17"/>
    </row>
    <row r="394" spans="1:48" s="16" customFormat="1" ht="12" customHeight="1" x14ac:dyDescent="0.2">
      <c r="A394" s="180" t="str">
        <f>$A$16</f>
        <v>06.00-20.00h</v>
      </c>
      <c r="B394" s="175"/>
      <c r="C394" s="175"/>
      <c r="D394" s="175"/>
      <c r="E394" s="175"/>
      <c r="F394" s="175"/>
      <c r="G394" s="175"/>
      <c r="H394" s="175"/>
      <c r="I394" s="175"/>
      <c r="J394" s="175"/>
      <c r="K394" s="175"/>
      <c r="L394" s="175"/>
      <c r="M394" s="175"/>
      <c r="N394" s="175"/>
      <c r="O394" s="175"/>
      <c r="P394" s="175"/>
      <c r="Q394" s="175"/>
      <c r="R394" s="175"/>
      <c r="S394" s="175"/>
      <c r="T394" s="175"/>
      <c r="U394" s="175"/>
      <c r="V394" s="175"/>
      <c r="W394" s="175"/>
      <c r="X394" s="175"/>
      <c r="Y394" s="175"/>
      <c r="Z394" s="175"/>
      <c r="AA394" s="175"/>
      <c r="AB394" s="175"/>
      <c r="AC394" s="175"/>
      <c r="AD394" s="175"/>
      <c r="AE394" s="175"/>
      <c r="AF394" s="175"/>
      <c r="AG394" s="88">
        <f>SUM(B394:AF394)</f>
        <v>0</v>
      </c>
      <c r="AH394" s="67"/>
      <c r="AI394" s="68"/>
      <c r="AJ394" s="18"/>
      <c r="AM394" s="50"/>
      <c r="AN394" s="50"/>
      <c r="AO394" s="50"/>
      <c r="AP394" s="50"/>
      <c r="AQ394" s="50"/>
      <c r="AR394" s="50"/>
      <c r="AS394" s="50"/>
      <c r="AT394" s="50"/>
      <c r="AU394" s="17"/>
    </row>
    <row r="395" spans="1:48" s="16" customFormat="1" ht="12" customHeight="1" x14ac:dyDescent="0.2">
      <c r="A395" s="179" t="str">
        <f>$A$17</f>
        <v>20.00-24.00h</v>
      </c>
      <c r="B395" s="175"/>
      <c r="C395" s="175"/>
      <c r="D395" s="175"/>
      <c r="E395" s="175"/>
      <c r="F395" s="175"/>
      <c r="G395" s="175"/>
      <c r="H395" s="175"/>
      <c r="I395" s="175"/>
      <c r="J395" s="175"/>
      <c r="K395" s="175"/>
      <c r="L395" s="175"/>
      <c r="M395" s="175"/>
      <c r="N395" s="175"/>
      <c r="O395" s="175"/>
      <c r="P395" s="175"/>
      <c r="Q395" s="175"/>
      <c r="R395" s="175"/>
      <c r="S395" s="175"/>
      <c r="T395" s="175"/>
      <c r="U395" s="175"/>
      <c r="V395" s="175"/>
      <c r="W395" s="175"/>
      <c r="X395" s="175"/>
      <c r="Y395" s="175"/>
      <c r="Z395" s="175"/>
      <c r="AA395" s="175"/>
      <c r="AB395" s="175"/>
      <c r="AC395" s="175"/>
      <c r="AD395" s="175"/>
      <c r="AE395" s="175"/>
      <c r="AF395" s="175"/>
      <c r="AG395" s="86">
        <f>SUM(B395:AF395)</f>
        <v>0</v>
      </c>
      <c r="AH395" s="65" t="s">
        <v>414</v>
      </c>
      <c r="AI395" s="68"/>
      <c r="AJ395" s="18"/>
      <c r="AM395" s="50"/>
      <c r="AN395" s="50"/>
      <c r="AO395" s="50"/>
      <c r="AP395" s="50"/>
      <c r="AQ395" s="50"/>
      <c r="AR395" s="50"/>
      <c r="AS395" s="50"/>
      <c r="AT395" s="50"/>
      <c r="AU395" s="17"/>
    </row>
    <row r="396" spans="1:48" s="16" customFormat="1" ht="12" customHeight="1" x14ac:dyDescent="0.2">
      <c r="A396" s="180" t="str">
        <f>$A$18</f>
        <v>Feiertag "ft"</v>
      </c>
      <c r="B396" s="181" t="str">
        <f>IF(WEEKDAY(B388,2)&lt;=6,IF(KALENDER!E15="x",Labels!$B$118,""),"")</f>
        <v/>
      </c>
      <c r="C396" s="181" t="str">
        <f>IF(WEEKDAY(C388,2)&lt;=6,IF(KALENDER!F15="x",Labels!$B$118,""),"")</f>
        <v/>
      </c>
      <c r="D396" s="181" t="str">
        <f>IF(WEEKDAY(D388,2)&lt;=6,IF(KALENDER!G15="x",Labels!$B$118,""),"")</f>
        <v/>
      </c>
      <c r="E396" s="181" t="str">
        <f>IF(WEEKDAY(E388,2)&lt;=6,IF(KALENDER!H15="x",Labels!$B$118,""),"")</f>
        <v/>
      </c>
      <c r="F396" s="181" t="str">
        <f>IF(WEEKDAY(F388,2)&lt;=6,IF(KALENDER!I15="x",Labels!$B$118,""),"")</f>
        <v/>
      </c>
      <c r="G396" s="181" t="str">
        <f>IF(WEEKDAY(G388,2)&lt;=6,IF(KALENDER!J15="x",Labels!$B$118,""),"")</f>
        <v/>
      </c>
      <c r="H396" s="181" t="str">
        <f>IF(WEEKDAY(H388,2)&lt;=6,IF(KALENDER!K15="x",Labels!$B$118,""),"")</f>
        <v/>
      </c>
      <c r="I396" s="181" t="str">
        <f>IF(WEEKDAY(I388,2)&lt;=6,IF(KALENDER!L15="x",Labels!$B$118,""),"")</f>
        <v/>
      </c>
      <c r="J396" s="181" t="str">
        <f>IF(WEEKDAY(J388,2)&lt;=6,IF(KALENDER!M15="x",Labels!$B$118,""),"")</f>
        <v/>
      </c>
      <c r="K396" s="181" t="str">
        <f>IF(WEEKDAY(K388,2)&lt;=6,IF(KALENDER!N15="x",Labels!$B$118,""),"")</f>
        <v/>
      </c>
      <c r="L396" s="181" t="str">
        <f>IF(WEEKDAY(L388,2)&lt;=6,IF(KALENDER!O15="x",Labels!$B$118,""),"")</f>
        <v/>
      </c>
      <c r="M396" s="181" t="str">
        <f>IF(WEEKDAY(M388,2)&lt;=6,IF(KALENDER!P15="x",Labels!$B$118,""),"")</f>
        <v/>
      </c>
      <c r="N396" s="181" t="str">
        <f>IF(WEEKDAY(N388,2)&lt;=6,IF(KALENDER!Q15="x",Labels!$B$118,""),"")</f>
        <v/>
      </c>
      <c r="O396" s="181" t="str">
        <f>IF(WEEKDAY(O388,2)&lt;=6,IF(KALENDER!R15="x",Labels!$B$118,""),"")</f>
        <v/>
      </c>
      <c r="P396" s="181" t="str">
        <f>IF(WEEKDAY(P388,2)&lt;=6,IF(KALENDER!S15="x",Labels!$B$118,""),"")</f>
        <v/>
      </c>
      <c r="Q396" s="181" t="str">
        <f>IF(WEEKDAY(Q388,2)&lt;=6,IF(KALENDER!T15="x",Labels!$B$118,""),"")</f>
        <v/>
      </c>
      <c r="R396" s="181" t="str">
        <f>IF(WEEKDAY(R388,2)&lt;=6,IF(KALENDER!U15="x",Labels!$B$118,""),"")</f>
        <v/>
      </c>
      <c r="S396" s="181" t="str">
        <f>IF(WEEKDAY(S388,2)&lt;=6,IF(KALENDER!V15="x",Labels!$B$118,""),"")</f>
        <v/>
      </c>
      <c r="T396" s="181" t="str">
        <f>IF(WEEKDAY(T388,2)&lt;=6,IF(KALENDER!W15="x",Labels!$B$118,""),"")</f>
        <v/>
      </c>
      <c r="U396" s="181" t="str">
        <f>IF(WEEKDAY(U388,2)&lt;=6,IF(KALENDER!X15="x",Labels!$B$118,""),"")</f>
        <v/>
      </c>
      <c r="V396" s="181" t="str">
        <f>IF(WEEKDAY(V388,2)&lt;=6,IF(KALENDER!Y15="x",Labels!$B$118,""),"")</f>
        <v/>
      </c>
      <c r="W396" s="181" t="str">
        <f>IF(WEEKDAY(W388,2)&lt;=6,IF(KALENDER!Z15="x",Labels!$B$118,""),"")</f>
        <v/>
      </c>
      <c r="X396" s="181" t="str">
        <f>IF(WEEKDAY(X388,2)&lt;=6,IF(KALENDER!AA15="x",Labels!$B$118,""),"")</f>
        <v/>
      </c>
      <c r="Y396" s="181" t="str">
        <f>IF(WEEKDAY(Y388,2)&lt;=6,IF(KALENDER!AB15="x",Labels!$B$118,""),"")</f>
        <v/>
      </c>
      <c r="Z396" s="181" t="str">
        <f>IF(WEEKDAY(Z388,2)&lt;=6,IF(KALENDER!AC15="x",Labels!$B$118,""),"")</f>
        <v/>
      </c>
      <c r="AA396" s="181" t="str">
        <f>IF(WEEKDAY(AA388,2)&lt;=6,IF(KALENDER!AD15="x",Labels!$B$118,""),"")</f>
        <v/>
      </c>
      <c r="AB396" s="181" t="str">
        <f>IF(WEEKDAY(AB388,2)&lt;=6,IF(KALENDER!AE15="x",Labels!$B$118,""),"")</f>
        <v/>
      </c>
      <c r="AC396" s="181" t="str">
        <f>IF(WEEKDAY(AC388,2)&lt;=6,IF(KALENDER!AF15="x",Labels!$B$118,""),"")</f>
        <v/>
      </c>
      <c r="AD396" s="181" t="str">
        <f>IF(WEEKDAY(AD388,2)&lt;=6,IF(KALENDER!AG15="x",Labels!$B$118,""),"")</f>
        <v/>
      </c>
      <c r="AE396" s="181" t="str">
        <f>IF(WEEKDAY(AE388,2)&lt;=6,IF(KALENDER!AH15="x",Labels!$B$118,""),"")</f>
        <v/>
      </c>
      <c r="AF396" s="181" t="str">
        <f>IF(WEEKDAY(AF388,2)&lt;=6,IF(KALENDER!AI15="x",Labels!$B$118,""),"")</f>
        <v/>
      </c>
      <c r="AG396" s="87"/>
      <c r="AH396" s="132"/>
      <c r="AI396" s="133"/>
      <c r="AJ396" s="70"/>
      <c r="AM396" s="19"/>
      <c r="AN396" s="19"/>
      <c r="AO396" s="19"/>
      <c r="AP396" s="19"/>
      <c r="AQ396" s="19"/>
      <c r="AR396" s="19"/>
      <c r="AS396" s="19"/>
      <c r="AT396" s="19"/>
    </row>
    <row r="397" spans="1:48" s="16" customFormat="1" ht="12" customHeight="1" x14ac:dyDescent="0.2">
      <c r="A397" s="182" t="str">
        <f>$A$19</f>
        <v>Gutschrift "ft"</v>
      </c>
      <c r="B397" s="185" t="str">
        <f>IF(AND(B396=Labels!$B$118,WEEKDAY(B388,2)&lt;6),$J$7*$B$385%,"")</f>
        <v/>
      </c>
      <c r="C397" s="185" t="str">
        <f>IF(AND(C396=Labels!$B$118,WEEKDAY(C388,2)&lt;6),$J$7*$B$385%,"")</f>
        <v/>
      </c>
      <c r="D397" s="185" t="str">
        <f>IF(AND(D396=Labels!$B$118,WEEKDAY(D388,2)&lt;6),$J$7*$B$385%,"")</f>
        <v/>
      </c>
      <c r="E397" s="185" t="str">
        <f>IF(AND(E396=Labels!$B$118,WEEKDAY(E388,2)&lt;6),$J$7*$B$385%,"")</f>
        <v/>
      </c>
      <c r="F397" s="185" t="str">
        <f>IF(AND(F396=Labels!$B$118,WEEKDAY(F388,2)&lt;6),$J$7*$B$385%,"")</f>
        <v/>
      </c>
      <c r="G397" s="185" t="str">
        <f>IF(AND(G396=Labels!$B$118,WEEKDAY(G388,2)&lt;6),$J$7*$B$385%,"")</f>
        <v/>
      </c>
      <c r="H397" s="185" t="str">
        <f>IF(AND(H396=Labels!$B$118,WEEKDAY(H388,2)&lt;6),$J$7*$B$385%,"")</f>
        <v/>
      </c>
      <c r="I397" s="185" t="str">
        <f>IF(AND(I396=Labels!$B$118,WEEKDAY(I388,2)&lt;6),$J$7*$B$385%,"")</f>
        <v/>
      </c>
      <c r="J397" s="185" t="str">
        <f>IF(AND(J396=Labels!$B$118,WEEKDAY(J388,2)&lt;6),$J$7*$B$385%,"")</f>
        <v/>
      </c>
      <c r="K397" s="185" t="str">
        <f>IF(AND(K396=Labels!$B$118,WEEKDAY(K388,2)&lt;6),$J$7*$B$385%,"")</f>
        <v/>
      </c>
      <c r="L397" s="185" t="str">
        <f>IF(AND(L396=Labels!$B$118,WEEKDAY(L388,2)&lt;6),$J$7*$B$385%,"")</f>
        <v/>
      </c>
      <c r="M397" s="185" t="str">
        <f>IF(AND(M396=Labels!$B$118,WEEKDAY(M388,2)&lt;6),$J$7*$B$385%,"")</f>
        <v/>
      </c>
      <c r="N397" s="185" t="str">
        <f>IF(AND(N396=Labels!$B$118,WEEKDAY(N388,2)&lt;6),$J$7*$B$385%,"")</f>
        <v/>
      </c>
      <c r="O397" s="185" t="str">
        <f>IF(AND(O396=Labels!$B$118,WEEKDAY(O388,2)&lt;6),$J$7*$B$385%,"")</f>
        <v/>
      </c>
      <c r="P397" s="185" t="str">
        <f>IF(AND(P396=Labels!$B$118,WEEKDAY(P388,2)&lt;6),$J$7*$B$385%,"")</f>
        <v/>
      </c>
      <c r="Q397" s="185" t="str">
        <f>IF(AND(Q396=Labels!$B$118,WEEKDAY(Q388,2)&lt;6),$J$7*$B$385%,"")</f>
        <v/>
      </c>
      <c r="R397" s="185" t="str">
        <f>IF(AND(R396=Labels!$B$118,WEEKDAY(R388,2)&lt;6),$J$7*$B$385%,"")</f>
        <v/>
      </c>
      <c r="S397" s="185" t="str">
        <f>IF(AND(S396=Labels!$B$118,WEEKDAY(S388,2)&lt;6),$J$7*$B$385%,"")</f>
        <v/>
      </c>
      <c r="T397" s="185" t="str">
        <f>IF(AND(T396=Labels!$B$118,WEEKDAY(T388,2)&lt;6),$J$7*$B$385%,"")</f>
        <v/>
      </c>
      <c r="U397" s="185" t="str">
        <f>IF(AND(U396=Labels!$B$118,WEEKDAY(U388,2)&lt;6),$J$7*$B$385%,"")</f>
        <v/>
      </c>
      <c r="V397" s="185" t="str">
        <f>IF(AND(V396=Labels!$B$118,WEEKDAY(V388,2)&lt;6),$J$7*$B$385%,"")</f>
        <v/>
      </c>
      <c r="W397" s="185" t="str">
        <f>IF(AND(W396=Labels!$B$118,WEEKDAY(W388,2)&lt;6),$J$7*$B$385%,"")</f>
        <v/>
      </c>
      <c r="X397" s="185" t="str">
        <f>IF(AND(X396=Labels!$B$118,WEEKDAY(X388,2)&lt;6),$J$7*$B$385%,"")</f>
        <v/>
      </c>
      <c r="Y397" s="185" t="str">
        <f>IF(AND(Y396=Labels!$B$118,WEEKDAY(Y388,2)&lt;6),$J$7*$B$385%,"")</f>
        <v/>
      </c>
      <c r="Z397" s="185" t="str">
        <f>IF(AND(Z396=Labels!$B$118,WEEKDAY(Z388,2)&lt;6),$J$7*$B$385%,"")</f>
        <v/>
      </c>
      <c r="AA397" s="185" t="str">
        <f>IF(AND(AA396=Labels!$B$118,WEEKDAY(AA388,2)&lt;6),$J$7*$B$385%,"")</f>
        <v/>
      </c>
      <c r="AB397" s="185" t="str">
        <f>IF(AND(AB396=Labels!$B$118,WEEKDAY(AB388,2)&lt;6),$J$7*$B$385%,"")</f>
        <v/>
      </c>
      <c r="AC397" s="185" t="str">
        <f>IF(AND(AC396=Labels!$B$118,WEEKDAY(AC388,2)&lt;6),$J$7*$B$385%,"")</f>
        <v/>
      </c>
      <c r="AD397" s="185" t="str">
        <f>IF(AND(AD396=Labels!$B$118,WEEKDAY(AD388,2)&lt;6),$J$7*$B$385%,"")</f>
        <v/>
      </c>
      <c r="AE397" s="185" t="str">
        <f>IF(AND(AE396=Labels!$B$118,WEEKDAY(AE388,2)&lt;6),$J$7*$B$385%,"")</f>
        <v/>
      </c>
      <c r="AF397" s="185" t="str">
        <f>IF(AND(AF396=Labels!$B$118,WEEKDAY(AF388,2)&lt;6),$J$7*$B$385%,"")</f>
        <v/>
      </c>
      <c r="AG397" s="86">
        <f>SUM(B397:AF397)</f>
        <v>0</v>
      </c>
      <c r="AH397" s="132"/>
      <c r="AI397" s="133"/>
      <c r="AJ397" s="70"/>
      <c r="AM397" s="19"/>
      <c r="AN397" s="19"/>
      <c r="AO397" s="19"/>
      <c r="AP397" s="19"/>
      <c r="AQ397" s="19"/>
      <c r="AR397" s="19"/>
      <c r="AS397" s="19"/>
      <c r="AT397" s="19"/>
    </row>
    <row r="398" spans="1:48" s="16" customFormat="1" ht="12" hidden="1" customHeight="1" x14ac:dyDescent="0.2">
      <c r="A398" s="182" t="str">
        <f>$A$20</f>
        <v>Tagestotal</v>
      </c>
      <c r="B398" s="183">
        <f>SUM(B393:B395)</f>
        <v>0</v>
      </c>
      <c r="C398" s="183">
        <f t="shared" ref="C398:AF398" si="129">SUM(C393:C395)</f>
        <v>0</v>
      </c>
      <c r="D398" s="183">
        <f t="shared" si="129"/>
        <v>0</v>
      </c>
      <c r="E398" s="183">
        <f t="shared" si="129"/>
        <v>0</v>
      </c>
      <c r="F398" s="183">
        <f t="shared" si="129"/>
        <v>0</v>
      </c>
      <c r="G398" s="183">
        <f t="shared" si="129"/>
        <v>0</v>
      </c>
      <c r="H398" s="183">
        <f t="shared" si="129"/>
        <v>0</v>
      </c>
      <c r="I398" s="183">
        <f t="shared" si="129"/>
        <v>0</v>
      </c>
      <c r="J398" s="183">
        <f t="shared" si="129"/>
        <v>0</v>
      </c>
      <c r="K398" s="183">
        <f t="shared" si="129"/>
        <v>0</v>
      </c>
      <c r="L398" s="183">
        <f t="shared" si="129"/>
        <v>0</v>
      </c>
      <c r="M398" s="183">
        <f t="shared" si="129"/>
        <v>0</v>
      </c>
      <c r="N398" s="183">
        <f t="shared" si="129"/>
        <v>0</v>
      </c>
      <c r="O398" s="183">
        <f t="shared" si="129"/>
        <v>0</v>
      </c>
      <c r="P398" s="183">
        <f t="shared" si="129"/>
        <v>0</v>
      </c>
      <c r="Q398" s="183">
        <f t="shared" si="129"/>
        <v>0</v>
      </c>
      <c r="R398" s="183">
        <f t="shared" si="129"/>
        <v>0</v>
      </c>
      <c r="S398" s="183">
        <f t="shared" si="129"/>
        <v>0</v>
      </c>
      <c r="T398" s="183">
        <f t="shared" si="129"/>
        <v>0</v>
      </c>
      <c r="U398" s="183">
        <f t="shared" si="129"/>
        <v>0</v>
      </c>
      <c r="V398" s="183">
        <f t="shared" si="129"/>
        <v>0</v>
      </c>
      <c r="W398" s="183">
        <f t="shared" si="129"/>
        <v>0</v>
      </c>
      <c r="X398" s="183">
        <f t="shared" si="129"/>
        <v>0</v>
      </c>
      <c r="Y398" s="183">
        <f t="shared" si="129"/>
        <v>0</v>
      </c>
      <c r="Z398" s="183">
        <f t="shared" si="129"/>
        <v>0</v>
      </c>
      <c r="AA398" s="183">
        <f t="shared" si="129"/>
        <v>0</v>
      </c>
      <c r="AB398" s="183">
        <f t="shared" si="129"/>
        <v>0</v>
      </c>
      <c r="AC398" s="183">
        <f t="shared" si="129"/>
        <v>0</v>
      </c>
      <c r="AD398" s="183">
        <f t="shared" si="129"/>
        <v>0</v>
      </c>
      <c r="AE398" s="183">
        <f t="shared" si="129"/>
        <v>0</v>
      </c>
      <c r="AF398" s="183">
        <f t="shared" si="129"/>
        <v>0</v>
      </c>
      <c r="AG398" s="86"/>
      <c r="AH398" s="132"/>
      <c r="AI398" s="133"/>
      <c r="AJ398" s="70"/>
      <c r="AM398" s="19"/>
      <c r="AN398" s="19"/>
      <c r="AO398" s="19"/>
      <c r="AP398" s="19"/>
      <c r="AQ398" s="19"/>
      <c r="AR398" s="19"/>
      <c r="AS398" s="19"/>
      <c r="AT398" s="19"/>
    </row>
    <row r="399" spans="1:48" s="16" customFormat="1" ht="12" hidden="1" customHeight="1" x14ac:dyDescent="0.2">
      <c r="A399" s="180" t="str">
        <f>$A$21</f>
        <v>.</v>
      </c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1"/>
      <c r="N399" s="181"/>
      <c r="O399" s="181"/>
      <c r="P399" s="181"/>
      <c r="Q399" s="181"/>
      <c r="R399" s="181"/>
      <c r="S399" s="181"/>
      <c r="T399" s="181"/>
      <c r="U399" s="181"/>
      <c r="V399" s="181"/>
      <c r="W399" s="181"/>
      <c r="X399" s="181"/>
      <c r="Y399" s="181"/>
      <c r="Z399" s="181"/>
      <c r="AA399" s="181"/>
      <c r="AB399" s="181"/>
      <c r="AC399" s="181"/>
      <c r="AD399" s="181"/>
      <c r="AE399" s="181"/>
      <c r="AF399" s="181"/>
      <c r="AG399" s="299"/>
      <c r="AH399" s="19"/>
      <c r="AI399" s="19"/>
      <c r="AJ399" s="19"/>
      <c r="AM399" s="19"/>
      <c r="AN399" s="19"/>
      <c r="AO399" s="19"/>
      <c r="AP399" s="19"/>
      <c r="AQ399" s="19"/>
      <c r="AR399" s="19"/>
      <c r="AS399" s="19"/>
      <c r="AT399" s="19"/>
      <c r="AU399" s="19"/>
    </row>
    <row r="400" spans="1:48" s="16" customFormat="1" ht="12" hidden="1" customHeight="1" x14ac:dyDescent="0.2">
      <c r="A400" s="180" t="str">
        <f>$A$22</f>
        <v>.</v>
      </c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1"/>
      <c r="N400" s="181"/>
      <c r="O400" s="181"/>
      <c r="P400" s="181"/>
      <c r="Q400" s="181"/>
      <c r="R400" s="181"/>
      <c r="S400" s="181"/>
      <c r="T400" s="181"/>
      <c r="U400" s="181"/>
      <c r="V400" s="181"/>
      <c r="W400" s="181"/>
      <c r="X400" s="181"/>
      <c r="Y400" s="181"/>
      <c r="Z400" s="181"/>
      <c r="AA400" s="181"/>
      <c r="AB400" s="181"/>
      <c r="AC400" s="181"/>
      <c r="AD400" s="181"/>
      <c r="AE400" s="181"/>
      <c r="AF400" s="181"/>
      <c r="AG400" s="299"/>
      <c r="AH400" s="19"/>
      <c r="AI400" s="19"/>
      <c r="AJ400" s="19"/>
      <c r="AM400" s="19"/>
      <c r="AN400" s="19"/>
      <c r="AO400" s="19"/>
      <c r="AP400" s="19"/>
      <c r="AQ400" s="19"/>
      <c r="AR400" s="19"/>
      <c r="AS400" s="19"/>
      <c r="AT400" s="19"/>
      <c r="AU400" s="19"/>
    </row>
    <row r="401" spans="1:47" s="16" customFormat="1" ht="12" hidden="1" customHeight="1" x14ac:dyDescent="0.2">
      <c r="A401" s="180" t="str">
        <f>$A$23</f>
        <v>Monatsübergang</v>
      </c>
      <c r="B401" s="181" t="str">
        <f>IF(WEEKDAY(B388)=1,TEXT(B388-1,"MMM"&amp;Labels!B13),"")</f>
        <v/>
      </c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1"/>
      <c r="N401" s="181"/>
      <c r="O401" s="181"/>
      <c r="P401" s="181"/>
      <c r="Q401" s="181"/>
      <c r="R401" s="181"/>
      <c r="S401" s="181"/>
      <c r="T401" s="181"/>
      <c r="U401" s="181"/>
      <c r="V401" s="181"/>
      <c r="W401" s="181"/>
      <c r="X401" s="181"/>
      <c r="Y401" s="181"/>
      <c r="Z401" s="181"/>
      <c r="AA401" s="181"/>
      <c r="AB401" s="181"/>
      <c r="AC401" s="181"/>
      <c r="AD401" s="181"/>
      <c r="AE401" s="181"/>
      <c r="AF401" s="198" t="str">
        <f>IF(AND(WEEKDAY(AF388)&gt;1,WEEKDAY(AF388)&lt;7),TEXT(DATE($B$5,MONTH(AF388)+1,1),"MMM"&amp;Labels!B13),"")</f>
        <v>Aug</v>
      </c>
      <c r="AG401" s="299"/>
      <c r="AH401" s="19"/>
      <c r="AI401" s="19"/>
      <c r="AJ401" s="19"/>
      <c r="AM401" s="19"/>
      <c r="AN401" s="19"/>
      <c r="AO401" s="19"/>
      <c r="AP401" s="19"/>
      <c r="AQ401" s="19"/>
      <c r="AR401" s="19"/>
      <c r="AS401" s="19"/>
      <c r="AT401" s="19"/>
      <c r="AU401" s="19"/>
    </row>
    <row r="402" spans="1:47" s="16" customFormat="1" ht="12" customHeight="1" x14ac:dyDescent="0.25">
      <c r="A402" s="177" t="str">
        <f>$A$24</f>
        <v>Wochentotal</v>
      </c>
      <c r="B402" s="296" t="str">
        <f>IF(WEEKDAY(B388)=7,SUMIF($B326:$AF326,B389,$B335:$AF335)+SUMIF($B389:$AF389,B389,$B398:$AF398)+SUMIF($B452:$AF452,B389,$B461:$AF461),B401)</f>
        <v/>
      </c>
      <c r="C402" s="297" t="str">
        <f t="shared" ref="C402:AE402" si="130">IF(WEEKDAY(C388)=7,SUMIF($B326:$AF326,C389,$B335:$AF335)+SUMIF($B389:$AF389,C389,$B398:$AF398)+SUMIF($B452:$AF452,C389,$B461:$AF461),"")</f>
        <v/>
      </c>
      <c r="D402" s="297" t="str">
        <f t="shared" si="130"/>
        <v/>
      </c>
      <c r="E402" s="297">
        <f t="shared" si="130"/>
        <v>0</v>
      </c>
      <c r="F402" s="297" t="str">
        <f t="shared" si="130"/>
        <v/>
      </c>
      <c r="G402" s="297" t="str">
        <f t="shared" si="130"/>
        <v/>
      </c>
      <c r="H402" s="297" t="str">
        <f t="shared" si="130"/>
        <v/>
      </c>
      <c r="I402" s="297" t="str">
        <f t="shared" si="130"/>
        <v/>
      </c>
      <c r="J402" s="297" t="str">
        <f t="shared" si="130"/>
        <v/>
      </c>
      <c r="K402" s="297" t="str">
        <f t="shared" si="130"/>
        <v/>
      </c>
      <c r="L402" s="297">
        <f t="shared" si="130"/>
        <v>0</v>
      </c>
      <c r="M402" s="297" t="str">
        <f t="shared" si="130"/>
        <v/>
      </c>
      <c r="N402" s="297" t="str">
        <f t="shared" si="130"/>
        <v/>
      </c>
      <c r="O402" s="297" t="str">
        <f t="shared" si="130"/>
        <v/>
      </c>
      <c r="P402" s="297" t="str">
        <f t="shared" si="130"/>
        <v/>
      </c>
      <c r="Q402" s="297" t="str">
        <f t="shared" si="130"/>
        <v/>
      </c>
      <c r="R402" s="297" t="str">
        <f t="shared" si="130"/>
        <v/>
      </c>
      <c r="S402" s="297">
        <f t="shared" si="130"/>
        <v>0</v>
      </c>
      <c r="T402" s="297" t="str">
        <f t="shared" si="130"/>
        <v/>
      </c>
      <c r="U402" s="297" t="str">
        <f t="shared" si="130"/>
        <v/>
      </c>
      <c r="V402" s="297" t="str">
        <f t="shared" si="130"/>
        <v/>
      </c>
      <c r="W402" s="297" t="str">
        <f t="shared" si="130"/>
        <v/>
      </c>
      <c r="X402" s="297" t="str">
        <f t="shared" si="130"/>
        <v/>
      </c>
      <c r="Y402" s="297" t="str">
        <f t="shared" si="130"/>
        <v/>
      </c>
      <c r="Z402" s="297">
        <f t="shared" si="130"/>
        <v>0</v>
      </c>
      <c r="AA402" s="297" t="str">
        <f t="shared" si="130"/>
        <v/>
      </c>
      <c r="AB402" s="297" t="str">
        <f t="shared" si="130"/>
        <v/>
      </c>
      <c r="AC402" s="297" t="str">
        <f t="shared" si="130"/>
        <v/>
      </c>
      <c r="AD402" s="297" t="str">
        <f t="shared" si="130"/>
        <v/>
      </c>
      <c r="AE402" s="297" t="str">
        <f t="shared" si="130"/>
        <v/>
      </c>
      <c r="AF402" s="298" t="str">
        <f>IF(WEEKDAY(AF388)=7,SUMIF($B326:$AF326,AF389,$B335:$AF335)+SUMIF($B389:$AF389,AF389,$B398:$AF398)+SUMIF($B452:$AF452,AF389,$B461:$AF461),AF401)</f>
        <v>Aug</v>
      </c>
      <c r="AG402" s="86"/>
      <c r="AH402" s="742"/>
      <c r="AI402" s="687"/>
      <c r="AJ402" s="69"/>
      <c r="AM402" s="51"/>
      <c r="AN402" s="51"/>
      <c r="AO402" s="51"/>
      <c r="AP402" s="51"/>
      <c r="AQ402" s="51"/>
      <c r="AR402" s="51"/>
      <c r="AS402" s="51"/>
      <c r="AT402" s="51"/>
      <c r="AU402" s="2"/>
    </row>
    <row r="403" spans="1:47" s="16" customFormat="1" ht="12" customHeight="1" x14ac:dyDescent="0.25">
      <c r="A403" s="182" t="str">
        <f>$A$25</f>
        <v>Zeitzuschlag 1)</v>
      </c>
      <c r="B403" s="302" t="str">
        <f>IF(B410="FALSCH","",B410)</f>
        <v/>
      </c>
      <c r="C403" s="303" t="str">
        <f t="shared" ref="C403:AF403" si="131">IF(C410="FALSCH","",C410)</f>
        <v/>
      </c>
      <c r="D403" s="303" t="str">
        <f t="shared" si="131"/>
        <v/>
      </c>
      <c r="E403" s="303" t="str">
        <f t="shared" si="131"/>
        <v/>
      </c>
      <c r="F403" s="303" t="str">
        <f t="shared" si="131"/>
        <v/>
      </c>
      <c r="G403" s="303" t="str">
        <f t="shared" si="131"/>
        <v/>
      </c>
      <c r="H403" s="303" t="str">
        <f t="shared" si="131"/>
        <v/>
      </c>
      <c r="I403" s="303" t="str">
        <f t="shared" si="131"/>
        <v/>
      </c>
      <c r="J403" s="303" t="str">
        <f t="shared" si="131"/>
        <v/>
      </c>
      <c r="K403" s="303" t="str">
        <f t="shared" si="131"/>
        <v/>
      </c>
      <c r="L403" s="303" t="str">
        <f t="shared" si="131"/>
        <v/>
      </c>
      <c r="M403" s="303" t="str">
        <f t="shared" si="131"/>
        <v/>
      </c>
      <c r="N403" s="303" t="str">
        <f t="shared" si="131"/>
        <v/>
      </c>
      <c r="O403" s="303" t="str">
        <f t="shared" si="131"/>
        <v/>
      </c>
      <c r="P403" s="303" t="str">
        <f t="shared" si="131"/>
        <v/>
      </c>
      <c r="Q403" s="303" t="str">
        <f t="shared" si="131"/>
        <v/>
      </c>
      <c r="R403" s="303" t="str">
        <f t="shared" si="131"/>
        <v/>
      </c>
      <c r="S403" s="303" t="str">
        <f t="shared" si="131"/>
        <v/>
      </c>
      <c r="T403" s="303" t="str">
        <f t="shared" si="131"/>
        <v/>
      </c>
      <c r="U403" s="303" t="str">
        <f t="shared" si="131"/>
        <v/>
      </c>
      <c r="V403" s="303" t="str">
        <f t="shared" si="131"/>
        <v/>
      </c>
      <c r="W403" s="303" t="str">
        <f t="shared" si="131"/>
        <v/>
      </c>
      <c r="X403" s="303" t="str">
        <f t="shared" si="131"/>
        <v/>
      </c>
      <c r="Y403" s="303" t="str">
        <f t="shared" si="131"/>
        <v/>
      </c>
      <c r="Z403" s="303" t="str">
        <f t="shared" si="131"/>
        <v/>
      </c>
      <c r="AA403" s="303" t="str">
        <f t="shared" si="131"/>
        <v/>
      </c>
      <c r="AB403" s="303" t="str">
        <f t="shared" si="131"/>
        <v/>
      </c>
      <c r="AC403" s="303" t="str">
        <f t="shared" si="131"/>
        <v/>
      </c>
      <c r="AD403" s="303" t="str">
        <f t="shared" si="131"/>
        <v/>
      </c>
      <c r="AE403" s="303" t="str">
        <f t="shared" si="131"/>
        <v/>
      </c>
      <c r="AF403" s="304" t="str">
        <f t="shared" si="131"/>
        <v/>
      </c>
      <c r="AG403" s="86">
        <f t="shared" ref="AG403:AG409" si="132">SUM(B403:AF403)</f>
        <v>0</v>
      </c>
      <c r="AH403" s="69"/>
      <c r="AI403" s="69"/>
      <c r="AJ403" s="61"/>
      <c r="AM403" s="46"/>
      <c r="AN403" s="46"/>
      <c r="AO403" s="46"/>
      <c r="AP403" s="46"/>
      <c r="AQ403" s="46"/>
      <c r="AR403" s="46"/>
      <c r="AS403" s="46"/>
      <c r="AT403" s="46"/>
      <c r="AU403" s="12"/>
    </row>
    <row r="404" spans="1:47" s="16" customFormat="1" ht="12" customHeight="1" x14ac:dyDescent="0.2">
      <c r="A404" s="182" t="str">
        <f>$A$26</f>
        <v>Zeitzuschlag 2)</v>
      </c>
      <c r="B404" s="183" t="str">
        <f>IF((B393+B395)=0,"",SUM(B393,B395))</f>
        <v/>
      </c>
      <c r="C404" s="184" t="str">
        <f t="shared" ref="C404:AF404" si="133">IF((C393+C395)=0,"",SUM(C393,C395))</f>
        <v/>
      </c>
      <c r="D404" s="184" t="str">
        <f t="shared" si="133"/>
        <v/>
      </c>
      <c r="E404" s="184" t="str">
        <f t="shared" si="133"/>
        <v/>
      </c>
      <c r="F404" s="184" t="str">
        <f t="shared" si="133"/>
        <v/>
      </c>
      <c r="G404" s="184" t="str">
        <f t="shared" si="133"/>
        <v/>
      </c>
      <c r="H404" s="184" t="str">
        <f t="shared" si="133"/>
        <v/>
      </c>
      <c r="I404" s="184" t="str">
        <f t="shared" si="133"/>
        <v/>
      </c>
      <c r="J404" s="184" t="str">
        <f t="shared" si="133"/>
        <v/>
      </c>
      <c r="K404" s="184" t="str">
        <f t="shared" si="133"/>
        <v/>
      </c>
      <c r="L404" s="184" t="str">
        <f t="shared" si="133"/>
        <v/>
      </c>
      <c r="M404" s="184" t="str">
        <f t="shared" si="133"/>
        <v/>
      </c>
      <c r="N404" s="184" t="str">
        <f t="shared" si="133"/>
        <v/>
      </c>
      <c r="O404" s="184" t="str">
        <f t="shared" si="133"/>
        <v/>
      </c>
      <c r="P404" s="184" t="str">
        <f t="shared" si="133"/>
        <v/>
      </c>
      <c r="Q404" s="184" t="str">
        <f t="shared" si="133"/>
        <v/>
      </c>
      <c r="R404" s="184" t="str">
        <f t="shared" si="133"/>
        <v/>
      </c>
      <c r="S404" s="184" t="str">
        <f t="shared" si="133"/>
        <v/>
      </c>
      <c r="T404" s="184" t="str">
        <f t="shared" si="133"/>
        <v/>
      </c>
      <c r="U404" s="184" t="str">
        <f t="shared" si="133"/>
        <v/>
      </c>
      <c r="V404" s="184" t="str">
        <f t="shared" si="133"/>
        <v/>
      </c>
      <c r="W404" s="184" t="str">
        <f t="shared" si="133"/>
        <v/>
      </c>
      <c r="X404" s="184" t="str">
        <f t="shared" si="133"/>
        <v/>
      </c>
      <c r="Y404" s="184" t="str">
        <f t="shared" si="133"/>
        <v/>
      </c>
      <c r="Z404" s="184" t="str">
        <f t="shared" si="133"/>
        <v/>
      </c>
      <c r="AA404" s="184" t="str">
        <f t="shared" si="133"/>
        <v/>
      </c>
      <c r="AB404" s="184" t="str">
        <f t="shared" si="133"/>
        <v/>
      </c>
      <c r="AC404" s="184" t="str">
        <f t="shared" si="133"/>
        <v/>
      </c>
      <c r="AD404" s="184" t="str">
        <f t="shared" si="133"/>
        <v/>
      </c>
      <c r="AE404" s="184" t="str">
        <f t="shared" si="133"/>
        <v/>
      </c>
      <c r="AF404" s="184" t="str">
        <f t="shared" si="133"/>
        <v/>
      </c>
      <c r="AG404" s="86">
        <f t="shared" si="132"/>
        <v>0</v>
      </c>
      <c r="AH404" s="12" t="s">
        <v>403</v>
      </c>
      <c r="AI404" s="56"/>
      <c r="AJ404" s="2"/>
      <c r="AK404" s="2"/>
      <c r="AL404" s="2"/>
      <c r="AM404" s="2"/>
      <c r="AN404" s="2"/>
      <c r="AO404" s="2"/>
      <c r="AP404" s="46"/>
      <c r="AQ404" s="46"/>
      <c r="AR404" s="46"/>
      <c r="AS404" s="46"/>
      <c r="AT404" s="46"/>
      <c r="AU404" s="12"/>
    </row>
    <row r="405" spans="1:47" s="2" customFormat="1" ht="12" customHeight="1" x14ac:dyDescent="0.2">
      <c r="A405" s="182" t="str">
        <f>$A$27</f>
        <v>Zeitzuschlag 3)</v>
      </c>
      <c r="B405" s="183">
        <f>SUM(B406:B409)</f>
        <v>0</v>
      </c>
      <c r="C405" s="184">
        <f t="shared" ref="C405:AF405" si="134">SUM(C406:C409)</f>
        <v>0</v>
      </c>
      <c r="D405" s="184">
        <f t="shared" si="134"/>
        <v>0</v>
      </c>
      <c r="E405" s="184">
        <f t="shared" si="134"/>
        <v>0</v>
      </c>
      <c r="F405" s="184">
        <f t="shared" si="134"/>
        <v>0</v>
      </c>
      <c r="G405" s="184">
        <f t="shared" si="134"/>
        <v>0</v>
      </c>
      <c r="H405" s="184">
        <f t="shared" si="134"/>
        <v>0</v>
      </c>
      <c r="I405" s="184">
        <f t="shared" si="134"/>
        <v>0</v>
      </c>
      <c r="J405" s="184">
        <f t="shared" si="134"/>
        <v>0</v>
      </c>
      <c r="K405" s="184">
        <f t="shared" si="134"/>
        <v>0</v>
      </c>
      <c r="L405" s="184">
        <f t="shared" si="134"/>
        <v>0</v>
      </c>
      <c r="M405" s="184">
        <f t="shared" si="134"/>
        <v>0</v>
      </c>
      <c r="N405" s="184">
        <f t="shared" si="134"/>
        <v>0</v>
      </c>
      <c r="O405" s="184">
        <f t="shared" si="134"/>
        <v>0</v>
      </c>
      <c r="P405" s="184">
        <f t="shared" si="134"/>
        <v>0</v>
      </c>
      <c r="Q405" s="184">
        <f t="shared" si="134"/>
        <v>0</v>
      </c>
      <c r="R405" s="184">
        <f t="shared" si="134"/>
        <v>0</v>
      </c>
      <c r="S405" s="184">
        <f t="shared" si="134"/>
        <v>0</v>
      </c>
      <c r="T405" s="184">
        <f t="shared" si="134"/>
        <v>0</v>
      </c>
      <c r="U405" s="184">
        <f t="shared" si="134"/>
        <v>0</v>
      </c>
      <c r="V405" s="184">
        <f t="shared" si="134"/>
        <v>0</v>
      </c>
      <c r="W405" s="184">
        <f t="shared" si="134"/>
        <v>0</v>
      </c>
      <c r="X405" s="184">
        <f t="shared" si="134"/>
        <v>0</v>
      </c>
      <c r="Y405" s="184">
        <f t="shared" si="134"/>
        <v>0</v>
      </c>
      <c r="Z405" s="184">
        <f t="shared" si="134"/>
        <v>0</v>
      </c>
      <c r="AA405" s="184">
        <f t="shared" si="134"/>
        <v>0</v>
      </c>
      <c r="AB405" s="184">
        <f t="shared" si="134"/>
        <v>0</v>
      </c>
      <c r="AC405" s="184">
        <f t="shared" si="134"/>
        <v>0</v>
      </c>
      <c r="AD405" s="184">
        <f t="shared" si="134"/>
        <v>0</v>
      </c>
      <c r="AE405" s="184">
        <f t="shared" si="134"/>
        <v>0</v>
      </c>
      <c r="AF405" s="184">
        <f t="shared" si="134"/>
        <v>0</v>
      </c>
      <c r="AG405" s="86">
        <f>SUM(B405:AF405)</f>
        <v>0</v>
      </c>
      <c r="AH405" s="12" t="s">
        <v>404</v>
      </c>
      <c r="AI405" s="56"/>
      <c r="AP405" s="46"/>
      <c r="AQ405" s="46"/>
      <c r="AR405" s="46"/>
      <c r="AS405" s="46"/>
      <c r="AT405" s="46"/>
      <c r="AU405" s="12"/>
    </row>
    <row r="406" spans="1:47" s="2" customFormat="1" ht="12" hidden="1" customHeight="1" x14ac:dyDescent="0.2">
      <c r="A406" s="182" t="str">
        <f>$A$28</f>
        <v>Sonntag Tag</v>
      </c>
      <c r="B406" s="183" t="str">
        <f>IF(WEEKDAY(B388)=1,B394,"")</f>
        <v/>
      </c>
      <c r="C406" s="184" t="str">
        <f t="shared" ref="C406:AF406" si="135">IF(WEEKDAY(C388)=1,C394,"")</f>
        <v/>
      </c>
      <c r="D406" s="184" t="str">
        <f t="shared" si="135"/>
        <v/>
      </c>
      <c r="E406" s="184" t="str">
        <f t="shared" si="135"/>
        <v/>
      </c>
      <c r="F406" s="184">
        <f t="shared" si="135"/>
        <v>0</v>
      </c>
      <c r="G406" s="184" t="str">
        <f t="shared" si="135"/>
        <v/>
      </c>
      <c r="H406" s="184" t="str">
        <f t="shared" si="135"/>
        <v/>
      </c>
      <c r="I406" s="184" t="str">
        <f t="shared" si="135"/>
        <v/>
      </c>
      <c r="J406" s="184" t="str">
        <f t="shared" si="135"/>
        <v/>
      </c>
      <c r="K406" s="184" t="str">
        <f t="shared" si="135"/>
        <v/>
      </c>
      <c r="L406" s="184" t="str">
        <f t="shared" si="135"/>
        <v/>
      </c>
      <c r="M406" s="184">
        <f t="shared" si="135"/>
        <v>0</v>
      </c>
      <c r="N406" s="184" t="str">
        <f t="shared" si="135"/>
        <v/>
      </c>
      <c r="O406" s="184" t="str">
        <f t="shared" si="135"/>
        <v/>
      </c>
      <c r="P406" s="184" t="str">
        <f t="shared" si="135"/>
        <v/>
      </c>
      <c r="Q406" s="184" t="str">
        <f t="shared" si="135"/>
        <v/>
      </c>
      <c r="R406" s="184" t="str">
        <f t="shared" si="135"/>
        <v/>
      </c>
      <c r="S406" s="184" t="str">
        <f t="shared" si="135"/>
        <v/>
      </c>
      <c r="T406" s="184">
        <f t="shared" si="135"/>
        <v>0</v>
      </c>
      <c r="U406" s="184" t="str">
        <f t="shared" si="135"/>
        <v/>
      </c>
      <c r="V406" s="184" t="str">
        <f t="shared" si="135"/>
        <v/>
      </c>
      <c r="W406" s="184" t="str">
        <f t="shared" si="135"/>
        <v/>
      </c>
      <c r="X406" s="184" t="str">
        <f t="shared" si="135"/>
        <v/>
      </c>
      <c r="Y406" s="184" t="str">
        <f t="shared" si="135"/>
        <v/>
      </c>
      <c r="Z406" s="184" t="str">
        <f t="shared" si="135"/>
        <v/>
      </c>
      <c r="AA406" s="184">
        <f t="shared" si="135"/>
        <v>0</v>
      </c>
      <c r="AB406" s="184" t="str">
        <f t="shared" si="135"/>
        <v/>
      </c>
      <c r="AC406" s="184" t="str">
        <f t="shared" si="135"/>
        <v/>
      </c>
      <c r="AD406" s="184" t="str">
        <f t="shared" si="135"/>
        <v/>
      </c>
      <c r="AE406" s="184" t="str">
        <f t="shared" si="135"/>
        <v/>
      </c>
      <c r="AF406" s="184" t="str">
        <f t="shared" si="135"/>
        <v/>
      </c>
      <c r="AG406" s="86">
        <f t="shared" si="132"/>
        <v>0</v>
      </c>
      <c r="AH406" s="12" t="s">
        <v>405</v>
      </c>
      <c r="AP406" s="46"/>
      <c r="AQ406" s="46"/>
      <c r="AR406" s="46"/>
      <c r="AS406" s="46"/>
      <c r="AT406" s="46"/>
      <c r="AU406" s="12"/>
    </row>
    <row r="407" spans="1:47" s="2" customFormat="1" ht="12" hidden="1" customHeight="1" x14ac:dyDescent="0.2">
      <c r="A407" s="182" t="str">
        <f>$A$29</f>
        <v>Sonntag Nacht</v>
      </c>
      <c r="B407" s="183" t="str">
        <f>IF(WEEKDAY(B388)=1,SUM(B393+B395),"")</f>
        <v/>
      </c>
      <c r="C407" s="184" t="str">
        <f t="shared" ref="C407:AF407" si="136">IF(WEEKDAY(C388)=1,SUM(C393+C395),"")</f>
        <v/>
      </c>
      <c r="D407" s="184" t="str">
        <f t="shared" si="136"/>
        <v/>
      </c>
      <c r="E407" s="184" t="str">
        <f t="shared" si="136"/>
        <v/>
      </c>
      <c r="F407" s="184">
        <f t="shared" si="136"/>
        <v>0</v>
      </c>
      <c r="G407" s="184" t="str">
        <f t="shared" si="136"/>
        <v/>
      </c>
      <c r="H407" s="184" t="str">
        <f t="shared" si="136"/>
        <v/>
      </c>
      <c r="I407" s="184" t="str">
        <f t="shared" si="136"/>
        <v/>
      </c>
      <c r="J407" s="184" t="str">
        <f t="shared" si="136"/>
        <v/>
      </c>
      <c r="K407" s="184" t="str">
        <f t="shared" si="136"/>
        <v/>
      </c>
      <c r="L407" s="184" t="str">
        <f t="shared" si="136"/>
        <v/>
      </c>
      <c r="M407" s="184">
        <f t="shared" si="136"/>
        <v>0</v>
      </c>
      <c r="N407" s="184" t="str">
        <f t="shared" si="136"/>
        <v/>
      </c>
      <c r="O407" s="184" t="str">
        <f t="shared" si="136"/>
        <v/>
      </c>
      <c r="P407" s="184" t="str">
        <f t="shared" si="136"/>
        <v/>
      </c>
      <c r="Q407" s="184" t="str">
        <f t="shared" si="136"/>
        <v/>
      </c>
      <c r="R407" s="184" t="str">
        <f t="shared" si="136"/>
        <v/>
      </c>
      <c r="S407" s="184" t="str">
        <f t="shared" si="136"/>
        <v/>
      </c>
      <c r="T407" s="184">
        <f t="shared" si="136"/>
        <v>0</v>
      </c>
      <c r="U407" s="184" t="str">
        <f t="shared" si="136"/>
        <v/>
      </c>
      <c r="V407" s="184" t="str">
        <f t="shared" si="136"/>
        <v/>
      </c>
      <c r="W407" s="184" t="str">
        <f t="shared" si="136"/>
        <v/>
      </c>
      <c r="X407" s="184" t="str">
        <f t="shared" si="136"/>
        <v/>
      </c>
      <c r="Y407" s="184" t="str">
        <f t="shared" si="136"/>
        <v/>
      </c>
      <c r="Z407" s="184" t="str">
        <f t="shared" si="136"/>
        <v/>
      </c>
      <c r="AA407" s="184">
        <f t="shared" si="136"/>
        <v>0</v>
      </c>
      <c r="AB407" s="184" t="str">
        <f t="shared" si="136"/>
        <v/>
      </c>
      <c r="AC407" s="184" t="str">
        <f t="shared" si="136"/>
        <v/>
      </c>
      <c r="AD407" s="184" t="str">
        <f t="shared" si="136"/>
        <v/>
      </c>
      <c r="AE407" s="184" t="str">
        <f t="shared" si="136"/>
        <v/>
      </c>
      <c r="AF407" s="184" t="str">
        <f t="shared" si="136"/>
        <v/>
      </c>
      <c r="AG407" s="86">
        <f t="shared" si="132"/>
        <v>0</v>
      </c>
      <c r="AH407" s="12" t="s">
        <v>406</v>
      </c>
      <c r="AP407" s="46"/>
      <c r="AQ407" s="46"/>
      <c r="AR407" s="46"/>
      <c r="AS407" s="46"/>
      <c r="AT407" s="46"/>
      <c r="AU407" s="12"/>
    </row>
    <row r="408" spans="1:47" s="2" customFormat="1" ht="12" hidden="1" customHeight="1" x14ac:dyDescent="0.2">
      <c r="A408" s="182" t="str">
        <f>$A$30</f>
        <v>ft-Tazuschlag</v>
      </c>
      <c r="B408" s="183" t="str">
        <f>IF(B396=Labels!$B$118,B394,"")</f>
        <v/>
      </c>
      <c r="C408" s="184" t="str">
        <f>IF(C396=Labels!$B$118,C394,"")</f>
        <v/>
      </c>
      <c r="D408" s="184" t="str">
        <f>IF(D396=Labels!$B$118,D394,"")</f>
        <v/>
      </c>
      <c r="E408" s="184" t="str">
        <f>IF(E396=Labels!$B$118,E394,"")</f>
        <v/>
      </c>
      <c r="F408" s="184" t="str">
        <f>IF(F396=Labels!$B$118,F394,"")</f>
        <v/>
      </c>
      <c r="G408" s="184" t="str">
        <f>IF(G396=Labels!$B$118,G394,"")</f>
        <v/>
      </c>
      <c r="H408" s="184" t="str">
        <f>IF(H396=Labels!$B$118,H394,"")</f>
        <v/>
      </c>
      <c r="I408" s="184" t="str">
        <f>IF(I396=Labels!$B$118,I394,"")</f>
        <v/>
      </c>
      <c r="J408" s="184" t="str">
        <f>IF(J396=Labels!$B$118,J394,"")</f>
        <v/>
      </c>
      <c r="K408" s="184" t="str">
        <f>IF(K396=Labels!$B$118,K394,"")</f>
        <v/>
      </c>
      <c r="L408" s="184" t="str">
        <f>IF(L396=Labels!$B$118,L394,"")</f>
        <v/>
      </c>
      <c r="M408" s="184" t="str">
        <f>IF(M396=Labels!$B$118,M394,"")</f>
        <v/>
      </c>
      <c r="N408" s="184" t="str">
        <f>IF(N396=Labels!$B$118,N394,"")</f>
        <v/>
      </c>
      <c r="O408" s="184" t="str">
        <f>IF(O396=Labels!$B$118,O394,"")</f>
        <v/>
      </c>
      <c r="P408" s="184" t="str">
        <f>IF(P396=Labels!$B$118,P394,"")</f>
        <v/>
      </c>
      <c r="Q408" s="184" t="str">
        <f>IF(Q396=Labels!$B$118,Q394,"")</f>
        <v/>
      </c>
      <c r="R408" s="184" t="str">
        <f>IF(R396=Labels!$B$118,R394,"")</f>
        <v/>
      </c>
      <c r="S408" s="184" t="str">
        <f>IF(S396=Labels!$B$118,S394,"")</f>
        <v/>
      </c>
      <c r="T408" s="184" t="str">
        <f>IF(T396=Labels!$B$118,T394,"")</f>
        <v/>
      </c>
      <c r="U408" s="184" t="str">
        <f>IF(U396=Labels!$B$118,U394,"")</f>
        <v/>
      </c>
      <c r="V408" s="184" t="str">
        <f>IF(V396=Labels!$B$118,V394,"")</f>
        <v/>
      </c>
      <c r="W408" s="184" t="str">
        <f>IF(W396=Labels!$B$118,W394,"")</f>
        <v/>
      </c>
      <c r="X408" s="184" t="str">
        <f>IF(X396=Labels!$B$118,X394,"")</f>
        <v/>
      </c>
      <c r="Y408" s="184" t="str">
        <f>IF(Y396=Labels!$B$118,Y394,"")</f>
        <v/>
      </c>
      <c r="Z408" s="184" t="str">
        <f>IF(Z396=Labels!$B$118,Z394,"")</f>
        <v/>
      </c>
      <c r="AA408" s="184" t="str">
        <f>IF(AA396=Labels!$B$118,AA394,"")</f>
        <v/>
      </c>
      <c r="AB408" s="184" t="str">
        <f>IF(AB396=Labels!$B$118,AB394,"")</f>
        <v/>
      </c>
      <c r="AC408" s="184" t="str">
        <f>IF(AC396=Labels!$B$118,AC394,"")</f>
        <v/>
      </c>
      <c r="AD408" s="184" t="str">
        <f>IF(AD396=Labels!$B$118,AD394,"")</f>
        <v/>
      </c>
      <c r="AE408" s="184" t="str">
        <f>IF(AE396=Labels!$B$118,AE394,"")</f>
        <v/>
      </c>
      <c r="AF408" s="184" t="str">
        <f>IF(AF396=Labels!$B$118,AF394,"")</f>
        <v/>
      </c>
      <c r="AG408" s="86">
        <f t="shared" si="132"/>
        <v>0</v>
      </c>
      <c r="AH408" s="12" t="s">
        <v>407</v>
      </c>
      <c r="AP408" s="46"/>
      <c r="AQ408" s="46"/>
      <c r="AR408" s="46"/>
      <c r="AS408" s="46"/>
      <c r="AT408" s="46"/>
      <c r="AU408" s="12"/>
    </row>
    <row r="409" spans="1:47" s="2" customFormat="1" ht="12" hidden="1" customHeight="1" x14ac:dyDescent="0.2">
      <c r="A409" s="182" t="str">
        <f>$A$31</f>
        <v>ft-Nazuschlag</v>
      </c>
      <c r="B409" s="183" t="str">
        <f>IF(B396=Labels!$B$118,SUM(B393,B395),"")</f>
        <v/>
      </c>
      <c r="C409" s="184" t="str">
        <f>IF(C396=Labels!$B$118,SUM(C393,C395),"")</f>
        <v/>
      </c>
      <c r="D409" s="184" t="str">
        <f>IF(D396=Labels!$B$118,SUM(D393,D395),"")</f>
        <v/>
      </c>
      <c r="E409" s="184" t="str">
        <f>IF(E396=Labels!$B$118,SUM(E393,E395),"")</f>
        <v/>
      </c>
      <c r="F409" s="184" t="str">
        <f>IF(F396=Labels!$B$118,SUM(F393,F395),"")</f>
        <v/>
      </c>
      <c r="G409" s="184" t="str">
        <f>IF(G396=Labels!$B$118,SUM(G393,G395),"")</f>
        <v/>
      </c>
      <c r="H409" s="184" t="str">
        <f>IF(H396=Labels!$B$118,SUM(H393,H395),"")</f>
        <v/>
      </c>
      <c r="I409" s="184" t="str">
        <f>IF(I396=Labels!$B$118,SUM(I393,I395),"")</f>
        <v/>
      </c>
      <c r="J409" s="184" t="str">
        <f>IF(J396=Labels!$B$118,SUM(J393,J395),"")</f>
        <v/>
      </c>
      <c r="K409" s="184" t="str">
        <f>IF(K396=Labels!$B$118,SUM(K393,K395),"")</f>
        <v/>
      </c>
      <c r="L409" s="184" t="str">
        <f>IF(L396=Labels!$B$118,SUM(L393,L395),"")</f>
        <v/>
      </c>
      <c r="M409" s="184" t="str">
        <f>IF(M396=Labels!$B$118,SUM(M393,M395),"")</f>
        <v/>
      </c>
      <c r="N409" s="184" t="str">
        <f>IF(N396=Labels!$B$118,SUM(N393,N395),"")</f>
        <v/>
      </c>
      <c r="O409" s="184" t="str">
        <f>IF(O396=Labels!$B$118,SUM(O393,O395),"")</f>
        <v/>
      </c>
      <c r="P409" s="184" t="str">
        <f>IF(P396=Labels!$B$118,SUM(P393,P395),"")</f>
        <v/>
      </c>
      <c r="Q409" s="184" t="str">
        <f>IF(Q396=Labels!$B$118,SUM(Q393,Q395),"")</f>
        <v/>
      </c>
      <c r="R409" s="184" t="str">
        <f>IF(R396=Labels!$B$118,SUM(R393,R395),"")</f>
        <v/>
      </c>
      <c r="S409" s="184" t="str">
        <f>IF(S396=Labels!$B$118,SUM(S393,S395),"")</f>
        <v/>
      </c>
      <c r="T409" s="184" t="str">
        <f>IF(T396=Labels!$B$118,SUM(T393,T395),"")</f>
        <v/>
      </c>
      <c r="U409" s="184" t="str">
        <f>IF(U396=Labels!$B$118,SUM(U393,U395),"")</f>
        <v/>
      </c>
      <c r="V409" s="184" t="str">
        <f>IF(V396=Labels!$B$118,SUM(V393,V395),"")</f>
        <v/>
      </c>
      <c r="W409" s="184" t="str">
        <f>IF(W396=Labels!$B$118,SUM(W393,W395),"")</f>
        <v/>
      </c>
      <c r="X409" s="184" t="str">
        <f>IF(X396=Labels!$B$118,SUM(X393,X395),"")</f>
        <v/>
      </c>
      <c r="Y409" s="184" t="str">
        <f>IF(Y396=Labels!$B$118,SUM(Y393,Y395),"")</f>
        <v/>
      </c>
      <c r="Z409" s="184" t="str">
        <f>IF(Z396=Labels!$B$118,SUM(Z393,Z395),"")</f>
        <v/>
      </c>
      <c r="AA409" s="184" t="str">
        <f>IF(AA396=Labels!$B$118,SUM(AA393,AA395),"")</f>
        <v/>
      </c>
      <c r="AB409" s="184" t="str">
        <f>IF(AB396=Labels!$B$118,SUM(AB393,AB395),"")</f>
        <v/>
      </c>
      <c r="AC409" s="184" t="str">
        <f>IF(AC396=Labels!$B$118,SUM(AC393,AC395),"")</f>
        <v/>
      </c>
      <c r="AD409" s="184" t="str">
        <f>IF(AD396=Labels!$B$118,SUM(AD393,AD395),"")</f>
        <v/>
      </c>
      <c r="AE409" s="184" t="str">
        <f>IF(AE396=Labels!$B$118,SUM(AE393,AE395),"")</f>
        <v/>
      </c>
      <c r="AF409" s="184" t="str">
        <f>IF(AF396=Labels!$B$118,SUM(AF393,AF395),"")</f>
        <v/>
      </c>
      <c r="AG409" s="86">
        <f t="shared" si="132"/>
        <v>0</v>
      </c>
      <c r="AH409" s="12" t="s">
        <v>408</v>
      </c>
      <c r="AI409" s="39"/>
      <c r="AJ409" s="39"/>
      <c r="AM409" s="39"/>
      <c r="AN409" s="39"/>
      <c r="AO409" s="39"/>
      <c r="AP409" s="39"/>
      <c r="AQ409" s="39"/>
      <c r="AR409" s="39"/>
      <c r="AS409" s="46"/>
      <c r="AT409" s="46"/>
      <c r="AU409" s="12"/>
    </row>
    <row r="410" spans="1:47" s="2" customFormat="1" ht="12" hidden="1" customHeight="1" x14ac:dyDescent="0.2">
      <c r="A410" s="182" t="str">
        <f>$A$32</f>
        <v>Zuschlag  blind (Wochentotal)</v>
      </c>
      <c r="B410" s="302" t="str">
        <f>IF(OR(ISTEXT(B402),B402="",B402&lt;$B$7),"",ROUND(((B402-$B$7)*25%)/25,4)*25)</f>
        <v/>
      </c>
      <c r="C410" s="303" t="str">
        <f t="shared" ref="C410:AF410" si="137">IF(OR(ISTEXT(C402),C402="",C402&lt;$B$7),"",ROUND(((C402-$B$7)*25%)/25,4)*25)</f>
        <v/>
      </c>
      <c r="D410" s="303" t="str">
        <f t="shared" si="137"/>
        <v/>
      </c>
      <c r="E410" s="303" t="str">
        <f t="shared" si="137"/>
        <v/>
      </c>
      <c r="F410" s="303" t="str">
        <f t="shared" si="137"/>
        <v/>
      </c>
      <c r="G410" s="303" t="str">
        <f t="shared" si="137"/>
        <v/>
      </c>
      <c r="H410" s="303" t="str">
        <f t="shared" si="137"/>
        <v/>
      </c>
      <c r="I410" s="303" t="str">
        <f t="shared" si="137"/>
        <v/>
      </c>
      <c r="J410" s="303" t="str">
        <f t="shared" si="137"/>
        <v/>
      </c>
      <c r="K410" s="303" t="str">
        <f t="shared" si="137"/>
        <v/>
      </c>
      <c r="L410" s="303" t="str">
        <f t="shared" si="137"/>
        <v/>
      </c>
      <c r="M410" s="303" t="str">
        <f t="shared" si="137"/>
        <v/>
      </c>
      <c r="N410" s="303" t="str">
        <f t="shared" si="137"/>
        <v/>
      </c>
      <c r="O410" s="303" t="str">
        <f t="shared" si="137"/>
        <v/>
      </c>
      <c r="P410" s="303" t="str">
        <f t="shared" si="137"/>
        <v/>
      </c>
      <c r="Q410" s="303" t="str">
        <f t="shared" si="137"/>
        <v/>
      </c>
      <c r="R410" s="303" t="str">
        <f t="shared" si="137"/>
        <v/>
      </c>
      <c r="S410" s="303" t="str">
        <f t="shared" si="137"/>
        <v/>
      </c>
      <c r="T410" s="303" t="str">
        <f t="shared" si="137"/>
        <v/>
      </c>
      <c r="U410" s="303" t="str">
        <f t="shared" si="137"/>
        <v/>
      </c>
      <c r="V410" s="303" t="str">
        <f t="shared" si="137"/>
        <v/>
      </c>
      <c r="W410" s="303" t="str">
        <f t="shared" si="137"/>
        <v/>
      </c>
      <c r="X410" s="303" t="str">
        <f t="shared" si="137"/>
        <v/>
      </c>
      <c r="Y410" s="303" t="str">
        <f t="shared" si="137"/>
        <v/>
      </c>
      <c r="Z410" s="303" t="str">
        <f t="shared" si="137"/>
        <v/>
      </c>
      <c r="AA410" s="303" t="str">
        <f t="shared" si="137"/>
        <v/>
      </c>
      <c r="AB410" s="303" t="str">
        <f t="shared" si="137"/>
        <v/>
      </c>
      <c r="AC410" s="303" t="str">
        <f t="shared" si="137"/>
        <v/>
      </c>
      <c r="AD410" s="303" t="str">
        <f t="shared" si="137"/>
        <v/>
      </c>
      <c r="AE410" s="303" t="str">
        <f t="shared" si="137"/>
        <v/>
      </c>
      <c r="AF410" s="304" t="str">
        <f t="shared" si="137"/>
        <v/>
      </c>
      <c r="AG410" s="86">
        <f>AG394</f>
        <v>0</v>
      </c>
      <c r="AH410" s="12" t="s">
        <v>409</v>
      </c>
      <c r="AI410" s="48"/>
      <c r="AJ410" s="48"/>
      <c r="AM410" s="48"/>
      <c r="AN410" s="48"/>
      <c r="AO410" s="39"/>
      <c r="AP410" s="39"/>
      <c r="AQ410" s="39"/>
      <c r="AR410" s="39"/>
      <c r="AS410" s="46"/>
      <c r="AT410" s="46"/>
      <c r="AU410" s="12"/>
    </row>
    <row r="411" spans="1:47" ht="12" customHeight="1" x14ac:dyDescent="0.25">
      <c r="A411" s="186"/>
      <c r="B411" s="187" t="str">
        <f>$B$33</f>
        <v>1)   25% Zeitzuschlag für Überschreitung Wochentotal</v>
      </c>
      <c r="C411" s="187"/>
      <c r="D411" s="187"/>
      <c r="E411" s="187"/>
      <c r="F411" s="187"/>
      <c r="G411" s="187"/>
      <c r="H411" s="187"/>
      <c r="I411" s="187"/>
      <c r="J411" s="187"/>
      <c r="K411" s="58"/>
      <c r="L411" s="188" t="str">
        <f>$L$33</f>
        <v>2) 100% Zeitzuschlag für Nachtarbeit</v>
      </c>
      <c r="M411" s="187"/>
      <c r="N411" s="187"/>
      <c r="O411" s="187"/>
      <c r="P411" s="187"/>
      <c r="Q411" s="58"/>
      <c r="R411" s="187"/>
      <c r="S411" s="58"/>
      <c r="T411" s="187" t="str">
        <f>$T$33</f>
        <v>Eingabe der ausbezahlten Stunden Vorjahressaldo</v>
      </c>
      <c r="U411" s="58"/>
      <c r="V411" s="58"/>
      <c r="W411" s="189"/>
      <c r="X411" s="189"/>
      <c r="Y411" s="189"/>
      <c r="Z411" s="189"/>
      <c r="AA411" s="189"/>
      <c r="AB411" s="189"/>
      <c r="AC411" s="189"/>
      <c r="AD411" s="189"/>
      <c r="AE411" s="489"/>
      <c r="AF411" s="490"/>
      <c r="AG411" s="86">
        <f>SUM(AG393+AG395)</f>
        <v>0</v>
      </c>
      <c r="AH411" s="12" t="s">
        <v>410</v>
      </c>
      <c r="AO411" s="48"/>
      <c r="AP411" s="48"/>
      <c r="AQ411" s="48"/>
      <c r="AR411" s="48"/>
      <c r="AS411" s="46"/>
      <c r="AT411" s="46"/>
    </row>
    <row r="412" spans="1:47" ht="12" customHeight="1" x14ac:dyDescent="0.25">
      <c r="A412" s="190"/>
      <c r="B412" s="202" t="str">
        <f>$B$34</f>
        <v>3) 100% Zeitzuschlag für Sonn- und Feiertagsarbeit</v>
      </c>
      <c r="C412" s="202"/>
      <c r="D412" s="202"/>
      <c r="E412" s="202"/>
      <c r="F412" s="202"/>
      <c r="G412" s="202"/>
      <c r="H412" s="202"/>
      <c r="I412" s="202"/>
      <c r="J412" s="202"/>
      <c r="K412" s="202"/>
      <c r="L412" s="202"/>
      <c r="M412" s="202"/>
      <c r="N412" s="202"/>
      <c r="O412" s="58"/>
      <c r="P412" s="58"/>
      <c r="Q412" s="202"/>
      <c r="R412" s="202"/>
      <c r="S412" s="203"/>
      <c r="T412" s="202" t="str">
        <f>$T$34</f>
        <v>Eingabe der ausbezahlten Stunden laufendes Jahr (Überstunden)</v>
      </c>
      <c r="U412" s="58"/>
      <c r="V412" s="58"/>
      <c r="W412" s="202"/>
      <c r="X412" s="202"/>
      <c r="Y412" s="202"/>
      <c r="Z412" s="202"/>
      <c r="AA412" s="145"/>
      <c r="AB412" s="145"/>
      <c r="AC412" s="145"/>
      <c r="AD412" s="145"/>
      <c r="AE412" s="491"/>
      <c r="AF412" s="492"/>
      <c r="AG412" s="86">
        <f>SUM(AG393:AG395)</f>
        <v>0</v>
      </c>
      <c r="AH412" s="12" t="s">
        <v>411</v>
      </c>
      <c r="AI412" s="48"/>
      <c r="AJ412" s="48"/>
      <c r="AM412" s="48"/>
      <c r="AN412" s="48"/>
      <c r="AO412" s="48"/>
      <c r="AP412" s="48"/>
      <c r="AQ412" s="48"/>
      <c r="AR412" s="48"/>
      <c r="AS412" s="46"/>
      <c r="AT412" s="46"/>
    </row>
    <row r="413" spans="1:47" ht="12" customHeight="1" x14ac:dyDescent="0.25">
      <c r="A413" s="192" t="str">
        <f>$A$35</f>
        <v>Bemerkungen</v>
      </c>
      <c r="B413" s="493"/>
      <c r="C413" s="494"/>
      <c r="D413" s="494"/>
      <c r="E413" s="494"/>
      <c r="F413" s="494"/>
      <c r="G413" s="494"/>
      <c r="H413" s="494"/>
      <c r="I413" s="494"/>
      <c r="J413" s="494"/>
      <c r="K413" s="494"/>
      <c r="L413" s="494"/>
      <c r="M413" s="494"/>
      <c r="N413" s="494"/>
      <c r="O413" s="494"/>
      <c r="P413" s="494"/>
      <c r="Q413" s="494"/>
      <c r="R413" s="494"/>
      <c r="S413" s="494"/>
      <c r="T413" s="494"/>
      <c r="U413" s="494"/>
      <c r="V413" s="494"/>
      <c r="W413" s="494"/>
      <c r="X413" s="494"/>
      <c r="Y413" s="494"/>
      <c r="Z413" s="494"/>
      <c r="AA413" s="494"/>
      <c r="AB413" s="494"/>
      <c r="AC413" s="494"/>
      <c r="AD413" s="494"/>
      <c r="AE413" s="494"/>
      <c r="AF413" s="495"/>
      <c r="AG413" s="86">
        <f>SUM(AG391+AG397)</f>
        <v>0</v>
      </c>
      <c r="AH413" s="12" t="s">
        <v>412</v>
      </c>
      <c r="AI413" s="39"/>
      <c r="AJ413" s="39"/>
      <c r="AM413" s="39"/>
      <c r="AN413" s="39"/>
      <c r="AO413" s="39"/>
      <c r="AP413" s="39"/>
      <c r="AQ413" s="39"/>
      <c r="AR413" s="39"/>
      <c r="AS413" s="46"/>
      <c r="AT413" s="46"/>
    </row>
    <row r="414" spans="1:47" ht="12" customHeight="1" x14ac:dyDescent="0.25">
      <c r="A414" s="193"/>
      <c r="B414" s="496"/>
      <c r="C414" s="497"/>
      <c r="D414" s="497"/>
      <c r="E414" s="497"/>
      <c r="F414" s="497"/>
      <c r="G414" s="497"/>
      <c r="H414" s="497"/>
      <c r="I414" s="497"/>
      <c r="J414" s="497"/>
      <c r="K414" s="497"/>
      <c r="L414" s="497"/>
      <c r="M414" s="497"/>
      <c r="N414" s="497"/>
      <c r="O414" s="497"/>
      <c r="P414" s="497"/>
      <c r="Q414" s="497"/>
      <c r="R414" s="497"/>
      <c r="S414" s="497"/>
      <c r="T414" s="497"/>
      <c r="U414" s="497"/>
      <c r="V414" s="497"/>
      <c r="W414" s="497"/>
      <c r="X414" s="497"/>
      <c r="Y414" s="497"/>
      <c r="Z414" s="497"/>
      <c r="AA414" s="497"/>
      <c r="AB414" s="497"/>
      <c r="AC414" s="497"/>
      <c r="AD414" s="497"/>
      <c r="AE414" s="497"/>
      <c r="AF414" s="498"/>
      <c r="AG414" s="86">
        <f>SUM(AG391:AG405)</f>
        <v>0</v>
      </c>
      <c r="AH414" s="12" t="s">
        <v>413</v>
      </c>
      <c r="AI414" s="39"/>
      <c r="AJ414" s="39"/>
      <c r="AM414" s="39"/>
      <c r="AN414" s="39"/>
      <c r="AO414" s="39"/>
      <c r="AP414" s="39"/>
      <c r="AQ414" s="39"/>
      <c r="AR414" s="39"/>
      <c r="AS414" s="46"/>
      <c r="AT414" s="46"/>
    </row>
    <row r="415" spans="1:47" ht="12" customHeight="1" x14ac:dyDescent="0.25">
      <c r="A415" s="206"/>
      <c r="B415" s="541"/>
      <c r="C415" s="542"/>
      <c r="D415" s="542"/>
      <c r="E415" s="542"/>
      <c r="F415" s="542"/>
      <c r="G415" s="542"/>
      <c r="H415" s="542"/>
      <c r="I415" s="542"/>
      <c r="J415" s="542"/>
      <c r="K415" s="542"/>
      <c r="L415" s="542"/>
      <c r="M415" s="542"/>
      <c r="N415" s="542"/>
      <c r="O415" s="542"/>
      <c r="P415" s="542"/>
      <c r="Q415" s="542"/>
      <c r="R415" s="542"/>
      <c r="S415" s="542"/>
      <c r="T415" s="542"/>
      <c r="U415" s="542"/>
      <c r="V415" s="542"/>
      <c r="W415" s="542"/>
      <c r="X415" s="542"/>
      <c r="Y415" s="542"/>
      <c r="Z415" s="542"/>
      <c r="AA415" s="542"/>
      <c r="AB415" s="542"/>
      <c r="AC415" s="542"/>
      <c r="AD415" s="542"/>
      <c r="AE415" s="542"/>
      <c r="AF415" s="543"/>
      <c r="AG415" s="86">
        <f>AG390</f>
        <v>184</v>
      </c>
      <c r="AH415" s="62"/>
      <c r="AI415" s="39"/>
      <c r="AJ415" s="39"/>
      <c r="AM415" s="39"/>
      <c r="AN415" s="39"/>
      <c r="AO415" s="39"/>
      <c r="AP415" s="39"/>
      <c r="AQ415" s="39"/>
      <c r="AR415" s="39"/>
      <c r="AS415" s="46"/>
      <c r="AT415" s="46"/>
    </row>
    <row r="416" spans="1:47" ht="12" customHeight="1" x14ac:dyDescent="0.25">
      <c r="A416" s="226"/>
      <c r="B416" s="40"/>
      <c r="C416" s="40"/>
      <c r="D416" s="40"/>
      <c r="E416" s="40"/>
      <c r="F416" s="40"/>
      <c r="G416" s="40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  <c r="T416" s="162"/>
      <c r="U416" s="162"/>
      <c r="V416" s="162"/>
      <c r="W416" s="162"/>
      <c r="X416" s="162"/>
      <c r="Y416" s="162"/>
      <c r="Z416" s="162"/>
      <c r="AA416" s="162"/>
      <c r="AB416" s="162"/>
      <c r="AC416" s="162"/>
      <c r="AD416" s="162"/>
      <c r="AE416" s="162"/>
      <c r="AF416" s="241"/>
      <c r="AG416" s="160">
        <f>SUM(AG414-AG390)</f>
        <v>-184</v>
      </c>
      <c r="AH416" s="62"/>
      <c r="AI416" s="39"/>
      <c r="AJ416" s="39"/>
      <c r="AM416" s="39"/>
      <c r="AN416" s="39"/>
      <c r="AO416" s="39"/>
      <c r="AP416" s="39"/>
      <c r="AQ416" s="39"/>
      <c r="AR416" s="39"/>
      <c r="AS416" s="46"/>
      <c r="AT416" s="46"/>
    </row>
    <row r="417" spans="1:46" ht="15" customHeight="1" x14ac:dyDescent="0.2">
      <c r="A417" s="709" t="str">
        <f>$A$39</f>
        <v>Zusammenstellung</v>
      </c>
      <c r="B417" s="545"/>
      <c r="C417" s="545"/>
      <c r="D417" s="545"/>
      <c r="E417" s="545"/>
      <c r="F417" s="546"/>
      <c r="G417" s="710" t="str">
        <f>$G$39</f>
        <v>Jan</v>
      </c>
      <c r="H417" s="710"/>
      <c r="I417" s="531" t="str">
        <f>$I$39</f>
        <v>Feb</v>
      </c>
      <c r="J417" s="531"/>
      <c r="K417" s="531" t="str">
        <f>$K$39</f>
        <v>Mrz</v>
      </c>
      <c r="L417" s="531"/>
      <c r="M417" s="710" t="str">
        <f>$M$39</f>
        <v>Apr</v>
      </c>
      <c r="N417" s="710"/>
      <c r="O417" s="710" t="str">
        <f>$O$39</f>
        <v>Mai</v>
      </c>
      <c r="P417" s="710"/>
      <c r="Q417" s="710" t="str">
        <f>$Q$39</f>
        <v>Jun</v>
      </c>
      <c r="R417" s="710"/>
      <c r="S417" s="548" t="str">
        <f>$S$39</f>
        <v>Jul</v>
      </c>
      <c r="T417" s="548"/>
      <c r="U417" s="531" t="str">
        <f>$U$39</f>
        <v>Aug</v>
      </c>
      <c r="V417" s="531"/>
      <c r="W417" s="531" t="str">
        <f>$W$39</f>
        <v>Sep</v>
      </c>
      <c r="X417" s="531"/>
      <c r="Y417" s="531" t="str">
        <f>$Y$39</f>
        <v>Okt</v>
      </c>
      <c r="Z417" s="531"/>
      <c r="AA417" s="531" t="str">
        <f>$AA$39</f>
        <v>Nov</v>
      </c>
      <c r="AB417" s="531"/>
      <c r="AC417" s="531" t="str">
        <f>$AC$39</f>
        <v>Dez</v>
      </c>
      <c r="AD417" s="531"/>
      <c r="AE417" s="532" t="str">
        <f>$AE$39</f>
        <v>Jahr</v>
      </c>
      <c r="AF417" s="533"/>
      <c r="AG417" s="137"/>
      <c r="AH417" s="62"/>
      <c r="AI417" s="39"/>
      <c r="AJ417" s="39"/>
      <c r="AM417" s="39"/>
      <c r="AN417" s="39"/>
      <c r="AO417" s="39"/>
      <c r="AP417" s="39"/>
      <c r="AQ417" s="39"/>
      <c r="AR417" s="39"/>
      <c r="AS417" s="46"/>
      <c r="AT417" s="46"/>
    </row>
    <row r="418" spans="1:46" ht="12" customHeight="1" x14ac:dyDescent="0.2">
      <c r="A418" s="534" t="str">
        <f>$A$40</f>
        <v>Anstellung %</v>
      </c>
      <c r="B418" s="535"/>
      <c r="C418" s="535"/>
      <c r="D418" s="535"/>
      <c r="E418" s="535"/>
      <c r="F418" s="536"/>
      <c r="G418" s="706">
        <f>IF($B$4=0,0,$B$4)</f>
        <v>100</v>
      </c>
      <c r="H418" s="707"/>
      <c r="I418" s="539">
        <f>IF($B$70=0,0,$B$70)</f>
        <v>100</v>
      </c>
      <c r="J418" s="540"/>
      <c r="K418" s="539">
        <f>IF($B$133=0,0,$B$133)</f>
        <v>100</v>
      </c>
      <c r="L418" s="540"/>
      <c r="M418" s="706">
        <f>IF($B$196=0,0,$B$196)</f>
        <v>100</v>
      </c>
      <c r="N418" s="707"/>
      <c r="O418" s="706">
        <f>IF($B$259=0,0,$B$259)</f>
        <v>100</v>
      </c>
      <c r="P418" s="707"/>
      <c r="Q418" s="706">
        <f>IF($B$322=0,0,$B$322)</f>
        <v>100</v>
      </c>
      <c r="R418" s="707"/>
      <c r="S418" s="708">
        <f>IF($B$385=0,0,$B$385)</f>
        <v>100</v>
      </c>
      <c r="T418" s="538"/>
      <c r="U418" s="539">
        <f>IF($B$448=0,0,$B$448)</f>
        <v>100</v>
      </c>
      <c r="V418" s="540"/>
      <c r="W418" s="539">
        <f>IF($B$511=0,0,$B$511)</f>
        <v>100</v>
      </c>
      <c r="X418" s="540"/>
      <c r="Y418" s="539">
        <f>IF($B$574=0,0,$B$574)</f>
        <v>100</v>
      </c>
      <c r="Z418" s="540"/>
      <c r="AA418" s="539">
        <f>IF($B$637=0,0,$B$637)</f>
        <v>100</v>
      </c>
      <c r="AB418" s="540"/>
      <c r="AC418" s="539">
        <f>IF($B$700=0,0,$B$700)</f>
        <v>100</v>
      </c>
      <c r="AD418" s="540"/>
      <c r="AE418" s="559"/>
      <c r="AF418" s="560"/>
      <c r="AG418" s="137"/>
      <c r="AH418" s="62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46"/>
      <c r="AT418" s="46"/>
    </row>
    <row r="419" spans="1:46" ht="12" customHeight="1" x14ac:dyDescent="0.2">
      <c r="A419" s="561" t="str">
        <f>$A$41</f>
        <v>Sollstunden gemäss GAV</v>
      </c>
      <c r="B419" s="562"/>
      <c r="C419" s="562"/>
      <c r="D419" s="562"/>
      <c r="E419" s="562"/>
      <c r="F419" s="563"/>
      <c r="G419" s="714">
        <f>IF($AG$37=0,0,$AG$37)</f>
        <v>184</v>
      </c>
      <c r="H419" s="715"/>
      <c r="I419" s="557">
        <f>IF($AG$100=0,0,$AG$100)</f>
        <v>160</v>
      </c>
      <c r="J419" s="558"/>
      <c r="K419" s="557">
        <f>IF($AG$138=0,0,$AG$138)</f>
        <v>176</v>
      </c>
      <c r="L419" s="558"/>
      <c r="M419" s="714">
        <f>IF($AG$226=0,0,$AG$226)</f>
        <v>176</v>
      </c>
      <c r="N419" s="715"/>
      <c r="O419" s="714">
        <f>IF($AG$289=0,0,$AG$289)</f>
        <v>168</v>
      </c>
      <c r="P419" s="715"/>
      <c r="Q419" s="714">
        <f>IF($AG$352=0,0,$AG$352)</f>
        <v>176</v>
      </c>
      <c r="R419" s="715"/>
      <c r="S419" s="716">
        <f>IF($AG$415=0,0,$AG$415)</f>
        <v>184</v>
      </c>
      <c r="T419" s="565"/>
      <c r="U419" s="557">
        <f>IF($AG$478=0,0,$AG$478)</f>
        <v>168</v>
      </c>
      <c r="V419" s="558"/>
      <c r="W419" s="557">
        <f>IF($AG$541=0,0,$AG$541)</f>
        <v>176</v>
      </c>
      <c r="X419" s="558"/>
      <c r="Y419" s="557">
        <f>IF($AG$604=0,0,$AG$604)</f>
        <v>176</v>
      </c>
      <c r="Z419" s="558"/>
      <c r="AA419" s="557">
        <f>IF($AG$667=0,0,$AG$667)</f>
        <v>168</v>
      </c>
      <c r="AB419" s="558"/>
      <c r="AC419" s="557">
        <f>IF($AG$730=0,0,$AG$730)</f>
        <v>184</v>
      </c>
      <c r="AD419" s="558"/>
      <c r="AE419" s="549">
        <f>SUM(G419:AD419)</f>
        <v>2096</v>
      </c>
      <c r="AF419" s="550"/>
      <c r="AG419" s="137"/>
      <c r="AH419" s="62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46"/>
      <c r="AT419" s="46"/>
    </row>
    <row r="420" spans="1:46" ht="12" customHeight="1" x14ac:dyDescent="0.2">
      <c r="A420" s="163" t="str">
        <f>$A$42</f>
        <v>Produktive Stunden</v>
      </c>
      <c r="B420" s="551" t="str">
        <f>$B$42</f>
        <v>06.00 - 20.00 Uhr</v>
      </c>
      <c r="C420" s="551"/>
      <c r="D420" s="551"/>
      <c r="E420" s="551"/>
      <c r="F420" s="552"/>
      <c r="G420" s="711">
        <f>IF($AG$32=0,0,$AG$32)</f>
        <v>0</v>
      </c>
      <c r="H420" s="712"/>
      <c r="I420" s="555">
        <f>IF($AG$95=0,0,$AG$95)</f>
        <v>0</v>
      </c>
      <c r="J420" s="556"/>
      <c r="K420" s="555">
        <f>IF($AG$158=0,0,$AG$158)</f>
        <v>0</v>
      </c>
      <c r="L420" s="556"/>
      <c r="M420" s="711">
        <f>IF($AG$221=0,0,$AG$221)</f>
        <v>0</v>
      </c>
      <c r="N420" s="712"/>
      <c r="O420" s="711">
        <f>IF($AG$284=0,0,$AG$284)</f>
        <v>0</v>
      </c>
      <c r="P420" s="712"/>
      <c r="Q420" s="711">
        <f>IF($AG$347=0,0,$AG$347)</f>
        <v>0</v>
      </c>
      <c r="R420" s="712"/>
      <c r="S420" s="713">
        <f>IF($AG$410=0,0,$AG$410)</f>
        <v>0</v>
      </c>
      <c r="T420" s="554"/>
      <c r="U420" s="555">
        <f>IF($AG$473=0,0,$AG$473)</f>
        <v>0</v>
      </c>
      <c r="V420" s="556"/>
      <c r="W420" s="555">
        <f>IF($AG$536=0,0,$AG$536)</f>
        <v>0</v>
      </c>
      <c r="X420" s="556"/>
      <c r="Y420" s="555">
        <f>IF($AG$599=0,0,$AG$599)</f>
        <v>0</v>
      </c>
      <c r="Z420" s="556"/>
      <c r="AA420" s="555">
        <f>IF($AG$662=0,0,$AG$662)</f>
        <v>0</v>
      </c>
      <c r="AB420" s="556"/>
      <c r="AC420" s="555">
        <f>IF($AG$725=0,0,$AG$725)</f>
        <v>0</v>
      </c>
      <c r="AD420" s="556"/>
      <c r="AE420" s="570">
        <f>SUM(G420:AD420)</f>
        <v>0</v>
      </c>
      <c r="AF420" s="571"/>
      <c r="AG420" s="137"/>
      <c r="AH420" s="62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46"/>
      <c r="AT420" s="46"/>
    </row>
    <row r="421" spans="1:46" ht="12" customHeight="1" x14ac:dyDescent="0.2">
      <c r="A421" s="164"/>
      <c r="B421" s="572" t="str">
        <f>$B$43</f>
        <v>Nacht-, Sonn-, Feiertagsarbeit</v>
      </c>
      <c r="C421" s="572"/>
      <c r="D421" s="572"/>
      <c r="E421" s="572"/>
      <c r="F421" s="573"/>
      <c r="G421" s="717">
        <f>IF($AG$33=0,0,$AG$33)</f>
        <v>0</v>
      </c>
      <c r="H421" s="718"/>
      <c r="I421" s="566">
        <f>IF($AG$96=0,0,$AG$96)</f>
        <v>0</v>
      </c>
      <c r="J421" s="567"/>
      <c r="K421" s="566">
        <f>IF($AG$159=0,0,$AG$159)</f>
        <v>0</v>
      </c>
      <c r="L421" s="567"/>
      <c r="M421" s="717">
        <f>IF($AG$222=0,0,$AG$222)</f>
        <v>0</v>
      </c>
      <c r="N421" s="718"/>
      <c r="O421" s="717">
        <f>IF($AG$285=0,0,$AG$285)</f>
        <v>0</v>
      </c>
      <c r="P421" s="718"/>
      <c r="Q421" s="717">
        <f>IF($AG$348=0,0,$AG$348)</f>
        <v>0</v>
      </c>
      <c r="R421" s="718"/>
      <c r="S421" s="719">
        <f>IF($AG$411=0,0,$AG$411)</f>
        <v>0</v>
      </c>
      <c r="T421" s="575"/>
      <c r="U421" s="566">
        <f>IF($AG$474=0,0,$AG$474)</f>
        <v>0</v>
      </c>
      <c r="V421" s="567"/>
      <c r="W421" s="566">
        <f>IF($AG$537=0,0,$AG$537)</f>
        <v>0</v>
      </c>
      <c r="X421" s="567"/>
      <c r="Y421" s="566">
        <f>IF($AG$600=0,0,$AG$600)</f>
        <v>0</v>
      </c>
      <c r="Z421" s="567"/>
      <c r="AA421" s="566">
        <f>IF($AG$663=0,0,$AG$663)</f>
        <v>0</v>
      </c>
      <c r="AB421" s="567"/>
      <c r="AC421" s="566">
        <f>IF($AG$726=0,0,$AG$726)</f>
        <v>0</v>
      </c>
      <c r="AD421" s="567"/>
      <c r="AE421" s="568">
        <f>SUM(G421:AD421)</f>
        <v>0</v>
      </c>
      <c r="AF421" s="569"/>
      <c r="AG421" s="137"/>
      <c r="AH421" s="62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46"/>
      <c r="AT421" s="46"/>
    </row>
    <row r="422" spans="1:46" ht="12" customHeight="1" x14ac:dyDescent="0.2">
      <c r="A422" s="163" t="str">
        <f>$A$44</f>
        <v>Zeitzuschläge</v>
      </c>
      <c r="B422" s="551" t="str">
        <f>$B$44</f>
        <v>aus Wochentotal</v>
      </c>
      <c r="C422" s="551"/>
      <c r="D422" s="551"/>
      <c r="E422" s="551"/>
      <c r="F422" s="552"/>
      <c r="G422" s="711">
        <f>IF($AG$25=0,0,$AG$25)</f>
        <v>0</v>
      </c>
      <c r="H422" s="712"/>
      <c r="I422" s="555">
        <f>IF($AG$88=0,0,$AG$88)</f>
        <v>0</v>
      </c>
      <c r="J422" s="556"/>
      <c r="K422" s="555">
        <f>IF($AG$151=0,0,$AG$151)</f>
        <v>0</v>
      </c>
      <c r="L422" s="556"/>
      <c r="M422" s="711">
        <f>IF($AG$214=0,0,$AG$214)</f>
        <v>0</v>
      </c>
      <c r="N422" s="712"/>
      <c r="O422" s="711">
        <f>IF($AG$277=0,0,$AG$277)</f>
        <v>0</v>
      </c>
      <c r="P422" s="712"/>
      <c r="Q422" s="711">
        <f>IF($AG$340=0,0,$AG$340)</f>
        <v>0</v>
      </c>
      <c r="R422" s="712"/>
      <c r="S422" s="713">
        <f>IF($AG$403=0,0,$AG$403)</f>
        <v>0</v>
      </c>
      <c r="T422" s="554"/>
      <c r="U422" s="555">
        <f>IF($AG$466=0,0,$AG$466)</f>
        <v>0</v>
      </c>
      <c r="V422" s="556"/>
      <c r="W422" s="555">
        <f>IF($AG$529=0,0,$AG$529)</f>
        <v>0</v>
      </c>
      <c r="X422" s="556"/>
      <c r="Y422" s="555">
        <f>IF($AG$592=0,0,$AG$592)</f>
        <v>0</v>
      </c>
      <c r="Z422" s="556"/>
      <c r="AA422" s="555">
        <f>IF($AG$655=0,0,$AG$655)</f>
        <v>0</v>
      </c>
      <c r="AB422" s="556"/>
      <c r="AC422" s="555">
        <f>IF($AG$718=0,0,$AG$718)</f>
        <v>0</v>
      </c>
      <c r="AD422" s="556"/>
      <c r="AE422" s="570">
        <f>SUM(G422:AD422)</f>
        <v>0</v>
      </c>
      <c r="AF422" s="571"/>
      <c r="AG422" s="137"/>
      <c r="AH422" s="62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46"/>
      <c r="AT422" s="46"/>
    </row>
    <row r="423" spans="1:46" ht="12" customHeight="1" x14ac:dyDescent="0.2">
      <c r="A423" s="164"/>
      <c r="B423" s="572" t="str">
        <f>$B$45</f>
        <v>aus Nacht-, Sonn-, Feiertagsarbeiten</v>
      </c>
      <c r="C423" s="572"/>
      <c r="D423" s="572"/>
      <c r="E423" s="572"/>
      <c r="F423" s="573"/>
      <c r="G423" s="717">
        <f>IF($AJ$20=0,0,$AJ$20)</f>
        <v>0</v>
      </c>
      <c r="H423" s="718"/>
      <c r="I423" s="566">
        <f>IF($AK$20=0,0,$AK$20)</f>
        <v>0</v>
      </c>
      <c r="J423" s="567"/>
      <c r="K423" s="566">
        <f>IF($AL$20=0,0,$AL$20)</f>
        <v>0</v>
      </c>
      <c r="L423" s="567"/>
      <c r="M423" s="717">
        <f>IF($AM$20=0,0,$AM$20)</f>
        <v>0</v>
      </c>
      <c r="N423" s="718"/>
      <c r="O423" s="717">
        <f>IF($AN$20=0,0,$AN$20)</f>
        <v>0</v>
      </c>
      <c r="P423" s="718"/>
      <c r="Q423" s="717">
        <f>IF($AO$20=0,0,$AO$20)</f>
        <v>0</v>
      </c>
      <c r="R423" s="718"/>
      <c r="S423" s="719">
        <f>IF($AP$20=0,0,$AP$20)</f>
        <v>0</v>
      </c>
      <c r="T423" s="575"/>
      <c r="U423" s="566">
        <f>IF($AQ$20=0,0,$AQ$20)</f>
        <v>0</v>
      </c>
      <c r="V423" s="567"/>
      <c r="W423" s="566">
        <f>IF($AR$20=0,0,$AR$20)</f>
        <v>0</v>
      </c>
      <c r="X423" s="567"/>
      <c r="Y423" s="566">
        <f>IF($AS$20=0,0,$AS$20)</f>
        <v>0</v>
      </c>
      <c r="Z423" s="567"/>
      <c r="AA423" s="566">
        <f>IF($AT$20=0,0,$AT$20)</f>
        <v>0</v>
      </c>
      <c r="AB423" s="567"/>
      <c r="AC423" s="566">
        <f>IF($AU$20=0,0,$AU$20)</f>
        <v>0</v>
      </c>
      <c r="AD423" s="567"/>
      <c r="AE423" s="568">
        <f>SUM(G423:AD423)</f>
        <v>0</v>
      </c>
      <c r="AF423" s="569"/>
      <c r="AG423" s="137"/>
      <c r="AH423" s="62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46"/>
      <c r="AT423" s="46"/>
    </row>
    <row r="424" spans="1:46" ht="12" customHeight="1" x14ac:dyDescent="0.2">
      <c r="A424" s="576" t="str">
        <f>$A$46</f>
        <v>Unproduktive Stunden</v>
      </c>
      <c r="B424" s="577"/>
      <c r="C424" s="577"/>
      <c r="D424" s="577"/>
      <c r="E424" s="577"/>
      <c r="F424" s="578"/>
      <c r="G424" s="720"/>
      <c r="H424" s="721"/>
      <c r="I424" s="581"/>
      <c r="J424" s="582"/>
      <c r="K424" s="581"/>
      <c r="L424" s="582"/>
      <c r="M424" s="720"/>
      <c r="N424" s="721"/>
      <c r="O424" s="720"/>
      <c r="P424" s="721"/>
      <c r="Q424" s="720"/>
      <c r="R424" s="721"/>
      <c r="S424" s="722"/>
      <c r="T424" s="580"/>
      <c r="U424" s="581"/>
      <c r="V424" s="582"/>
      <c r="W424" s="581"/>
      <c r="X424" s="582"/>
      <c r="Y424" s="581"/>
      <c r="Z424" s="582"/>
      <c r="AA424" s="581"/>
      <c r="AB424" s="582"/>
      <c r="AC424" s="581"/>
      <c r="AD424" s="582"/>
      <c r="AE424" s="593"/>
      <c r="AF424" s="594"/>
      <c r="AG424" s="137"/>
      <c r="AH424" s="62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46"/>
      <c r="AT424" s="46"/>
    </row>
    <row r="425" spans="1:46" ht="12" customHeight="1" x14ac:dyDescent="0.2">
      <c r="A425" s="595" t="str">
        <f>$A$47</f>
        <v xml:space="preserve">   Absenzen, Kurzabsenzen Art. 11 GAV</v>
      </c>
      <c r="B425" s="596"/>
      <c r="C425" s="596"/>
      <c r="D425" s="596"/>
      <c r="E425" s="596"/>
      <c r="F425" s="165" t="str">
        <f>$F$47</f>
        <v>a</v>
      </c>
      <c r="G425" s="591">
        <f>IF($AJ$3=0,0,$AJ$3)</f>
        <v>0</v>
      </c>
      <c r="H425" s="592"/>
      <c r="I425" s="591">
        <f>IF($AK$3=0,0,$AK$3)</f>
        <v>0</v>
      </c>
      <c r="J425" s="592"/>
      <c r="K425" s="591">
        <f>IF($AL$3=0,0,$AL$3)</f>
        <v>0</v>
      </c>
      <c r="L425" s="592"/>
      <c r="M425" s="591">
        <f>IF($AM$3=0,0,$AM$3)</f>
        <v>0</v>
      </c>
      <c r="N425" s="592"/>
      <c r="O425" s="591">
        <f>IF($AN$3=0,0,$AN$3)</f>
        <v>0</v>
      </c>
      <c r="P425" s="592"/>
      <c r="Q425" s="591">
        <f>IF($AO$3=0,0,$AO$3)</f>
        <v>0</v>
      </c>
      <c r="R425" s="592"/>
      <c r="S425" s="724">
        <f>IF($AP$3=0,0,$AP$3)</f>
        <v>0</v>
      </c>
      <c r="T425" s="598"/>
      <c r="U425" s="591">
        <f>IF($AQ$3=0,0,$AQ$3)</f>
        <v>0</v>
      </c>
      <c r="V425" s="592"/>
      <c r="W425" s="591">
        <f>IF($AR$3=0,0,$AR$3)</f>
        <v>0</v>
      </c>
      <c r="X425" s="592"/>
      <c r="Y425" s="591">
        <f>IF($AS$3=0,0,$AS$3)</f>
        <v>0</v>
      </c>
      <c r="Z425" s="592"/>
      <c r="AA425" s="591">
        <f>IF(AT$3=0,0,$AT$3)</f>
        <v>0</v>
      </c>
      <c r="AB425" s="592"/>
      <c r="AC425" s="591">
        <f>IF($AU$3=0,0,$AU$3)</f>
        <v>0</v>
      </c>
      <c r="AD425" s="592"/>
      <c r="AE425" s="583">
        <f>IF($AV$3=0,0,$AV$3)</f>
        <v>0</v>
      </c>
      <c r="AF425" s="584"/>
      <c r="AG425" s="137"/>
      <c r="AH425" s="62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46"/>
      <c r="AT425" s="46"/>
    </row>
    <row r="426" spans="1:46" ht="12" customHeight="1" x14ac:dyDescent="0.2">
      <c r="A426" s="585" t="str">
        <f>$A$48</f>
        <v xml:space="preserve">   Ferien Art. 12.1 GAV</v>
      </c>
      <c r="B426" s="586"/>
      <c r="C426" s="586"/>
      <c r="D426" s="586"/>
      <c r="E426" s="586"/>
      <c r="F426" s="166" t="str">
        <f>$F$48</f>
        <v>f</v>
      </c>
      <c r="G426" s="589">
        <f>IF($AJ$4=0,0,$AJ$4)</f>
        <v>0</v>
      </c>
      <c r="H426" s="590"/>
      <c r="I426" s="589">
        <f>IF($AK$4=0,0,$AK$4)</f>
        <v>0</v>
      </c>
      <c r="J426" s="590"/>
      <c r="K426" s="589">
        <f>IF($AL$4=0,0,$AL$4)</f>
        <v>0</v>
      </c>
      <c r="L426" s="590"/>
      <c r="M426" s="589">
        <f>IF($AM$4=0,0,$AM$4)</f>
        <v>0</v>
      </c>
      <c r="N426" s="590"/>
      <c r="O426" s="589">
        <f>IF($AN$4=0,0,$AN$4)</f>
        <v>0</v>
      </c>
      <c r="P426" s="590"/>
      <c r="Q426" s="589">
        <f>IF($AO$4=0,0,$AO$4)</f>
        <v>0</v>
      </c>
      <c r="R426" s="590"/>
      <c r="S426" s="723">
        <f>IF($AP$4=0,0,$AP$4)</f>
        <v>0</v>
      </c>
      <c r="T426" s="588"/>
      <c r="U426" s="589">
        <f>IF($AQ$4=0,0,$AQ$4)</f>
        <v>0</v>
      </c>
      <c r="V426" s="590"/>
      <c r="W426" s="589">
        <f>IF($AR$4=0,0,$AR$4)</f>
        <v>0</v>
      </c>
      <c r="X426" s="590"/>
      <c r="Y426" s="589">
        <f>IF($AS$4=0,0,$AS$4)</f>
        <v>0</v>
      </c>
      <c r="Z426" s="590"/>
      <c r="AA426" s="589">
        <f>IF($AT$4=0,0,$AT$4)</f>
        <v>0</v>
      </c>
      <c r="AB426" s="590"/>
      <c r="AC426" s="589">
        <f>IF($AU$4=0,0,$AU$4)</f>
        <v>0</v>
      </c>
      <c r="AD426" s="590"/>
      <c r="AE426" s="599">
        <f>IF($AV$4=0,0,$AV$4)</f>
        <v>0</v>
      </c>
      <c r="AF426" s="600"/>
      <c r="AG426" s="137"/>
      <c r="AH426" s="62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46"/>
      <c r="AT426" s="46"/>
    </row>
    <row r="427" spans="1:46" ht="12" customHeight="1" x14ac:dyDescent="0.2">
      <c r="A427" s="601" t="str">
        <f>$A$49</f>
        <v xml:space="preserve">   Feiertage Art. 12.2 GAV</v>
      </c>
      <c r="B427" s="602"/>
      <c r="C427" s="222" t="str">
        <f>IF($AJ$17="","",$AJ$17)</f>
        <v/>
      </c>
      <c r="D427" s="221"/>
      <c r="E427" s="221"/>
      <c r="F427" s="167" t="str">
        <f>$F$49</f>
        <v>ft</v>
      </c>
      <c r="G427" s="589">
        <f>IF($AJ$15=0,0,$AJ$15)</f>
        <v>0</v>
      </c>
      <c r="H427" s="590"/>
      <c r="I427" s="589">
        <f>IF($AK$15=0,0,$AK$15)</f>
        <v>0</v>
      </c>
      <c r="J427" s="590"/>
      <c r="K427" s="589">
        <f>IF($AL$15=0,0,$AL$15)</f>
        <v>0</v>
      </c>
      <c r="L427" s="590"/>
      <c r="M427" s="589">
        <f>IF($AM$15=0,0,$AM$15)</f>
        <v>0</v>
      </c>
      <c r="N427" s="590"/>
      <c r="O427" s="589">
        <f>IF($AN$15=0,0,$AN$15)</f>
        <v>0</v>
      </c>
      <c r="P427" s="590"/>
      <c r="Q427" s="589">
        <f>IF($AO$15=0,0,$AO$15)</f>
        <v>0</v>
      </c>
      <c r="R427" s="590"/>
      <c r="S427" s="723">
        <f>IF($AP$15=0,0,$AP$15)</f>
        <v>0</v>
      </c>
      <c r="T427" s="588"/>
      <c r="U427" s="589">
        <f>IF($AQ$15=0,0,$AQ$15)</f>
        <v>0</v>
      </c>
      <c r="V427" s="590"/>
      <c r="W427" s="589">
        <f>IF($AR$15=0,0,$AR$15)</f>
        <v>0</v>
      </c>
      <c r="X427" s="590"/>
      <c r="Y427" s="589">
        <f>IF($AS$15=0,0,$AS$15)</f>
        <v>0</v>
      </c>
      <c r="Z427" s="590"/>
      <c r="AA427" s="589">
        <f>IF($AT$15=0,0,$AT$15)</f>
        <v>0</v>
      </c>
      <c r="AB427" s="590"/>
      <c r="AC427" s="589">
        <f>IF($AU$15=0,0,$AU$15)</f>
        <v>0</v>
      </c>
      <c r="AD427" s="590"/>
      <c r="AE427" s="599">
        <f>IF($AV$15=0,0,$AV$15)</f>
        <v>0</v>
      </c>
      <c r="AF427" s="600"/>
      <c r="AG427" s="137"/>
      <c r="AH427" s="62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46"/>
      <c r="AT427" s="46"/>
    </row>
    <row r="428" spans="1:46" ht="12" customHeight="1" x14ac:dyDescent="0.2">
      <c r="A428" s="601" t="str">
        <f>$A$50</f>
        <v xml:space="preserve">   Krankheit Art. 13 GAV</v>
      </c>
      <c r="B428" s="602"/>
      <c r="C428" s="602"/>
      <c r="D428" s="602"/>
      <c r="E428" s="602"/>
      <c r="F428" s="167" t="str">
        <f>$F$50</f>
        <v>k</v>
      </c>
      <c r="G428" s="589">
        <f>IF($AJ$5=0,0,$AJ$5)</f>
        <v>0</v>
      </c>
      <c r="H428" s="590"/>
      <c r="I428" s="589">
        <f>IF($AK$5=0,0,$AK$5)</f>
        <v>0</v>
      </c>
      <c r="J428" s="590"/>
      <c r="K428" s="589">
        <f>IF($AL$5=0,0,$AL$5)</f>
        <v>0</v>
      </c>
      <c r="L428" s="590"/>
      <c r="M428" s="589">
        <f>IF($AM$5=0,0,$AM$5)</f>
        <v>0</v>
      </c>
      <c r="N428" s="590"/>
      <c r="O428" s="589">
        <f>IF($AN$5=0,0,$AN$5)</f>
        <v>0</v>
      </c>
      <c r="P428" s="590"/>
      <c r="Q428" s="589">
        <f>IF($AO$5=0,0,$AO$5)</f>
        <v>0</v>
      </c>
      <c r="R428" s="590"/>
      <c r="S428" s="723">
        <f>IF($AP$5=0,0,$AP$5)</f>
        <v>0</v>
      </c>
      <c r="T428" s="588"/>
      <c r="U428" s="589">
        <f>IF($AQ$5=0,0,$AQ$5)</f>
        <v>0</v>
      </c>
      <c r="V428" s="590"/>
      <c r="W428" s="589">
        <f>IF($AR$5=0,0,$AR$5)</f>
        <v>0</v>
      </c>
      <c r="X428" s="590"/>
      <c r="Y428" s="589">
        <f>IF($AS$5=0,0,$AS$5)</f>
        <v>0</v>
      </c>
      <c r="Z428" s="590"/>
      <c r="AA428" s="589">
        <f>IF($AT$5=0,0,$AT$5)</f>
        <v>0</v>
      </c>
      <c r="AB428" s="590"/>
      <c r="AC428" s="589">
        <f>IF($AU$5=0,0,$AU$5)</f>
        <v>0</v>
      </c>
      <c r="AD428" s="590"/>
      <c r="AE428" s="599">
        <f>IF($AV$5=0,0,$AV$5)</f>
        <v>0</v>
      </c>
      <c r="AF428" s="600"/>
      <c r="AG428" s="137"/>
      <c r="AH428" s="62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46"/>
      <c r="AT428" s="46"/>
    </row>
    <row r="429" spans="1:46" ht="12" customHeight="1" x14ac:dyDescent="0.2">
      <c r="A429" s="601" t="str">
        <f>$A$51</f>
        <v xml:space="preserve">   Unfall Art. 14 GAV</v>
      </c>
      <c r="B429" s="602"/>
      <c r="C429" s="602"/>
      <c r="D429" s="602"/>
      <c r="E429" s="602"/>
      <c r="F429" s="167" t="str">
        <f>$F$51</f>
        <v>u</v>
      </c>
      <c r="G429" s="589">
        <f>IF($AJ$6=0,0,$AJ$6)</f>
        <v>0</v>
      </c>
      <c r="H429" s="590"/>
      <c r="I429" s="589">
        <f>IF($AK$6=0,0,$AK$6)</f>
        <v>0</v>
      </c>
      <c r="J429" s="590"/>
      <c r="K429" s="589">
        <f>IF($AL$6=0,0,$AL$6)</f>
        <v>0</v>
      </c>
      <c r="L429" s="590"/>
      <c r="M429" s="589">
        <f>IF($AM$6=0,0,$AM$6)</f>
        <v>0</v>
      </c>
      <c r="N429" s="590"/>
      <c r="O429" s="589">
        <f>IF($AN$6=0,0,$AN$6)</f>
        <v>0</v>
      </c>
      <c r="P429" s="590"/>
      <c r="Q429" s="589">
        <f>IF($AO$6=0,0,$AO$6)</f>
        <v>0</v>
      </c>
      <c r="R429" s="590"/>
      <c r="S429" s="723">
        <f>IF($AP$6=0,0,$AP$6)</f>
        <v>0</v>
      </c>
      <c r="T429" s="588"/>
      <c r="U429" s="589">
        <f>IF($AQ$6=0,0,$AQ$6)</f>
        <v>0</v>
      </c>
      <c r="V429" s="590"/>
      <c r="W429" s="589">
        <f>IF($AR$6=0,0,$AR$6)</f>
        <v>0</v>
      </c>
      <c r="X429" s="590"/>
      <c r="Y429" s="589">
        <f>IF($AS$6=0,0,$AS$6)</f>
        <v>0</v>
      </c>
      <c r="Z429" s="590"/>
      <c r="AA429" s="589">
        <f>IF($AT$6=0,0,$AT$6)</f>
        <v>0</v>
      </c>
      <c r="AB429" s="590"/>
      <c r="AC429" s="589">
        <f>IF($AU$6=0,0,$AU$6)</f>
        <v>0</v>
      </c>
      <c r="AD429" s="590"/>
      <c r="AE429" s="599">
        <f>IF($AV$6=0,0,$AV$6)</f>
        <v>0</v>
      </c>
      <c r="AF429" s="600"/>
      <c r="AG429" s="137"/>
      <c r="AH429" s="62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46"/>
      <c r="AT429" s="46"/>
    </row>
    <row r="430" spans="1:46" ht="12" customHeight="1" x14ac:dyDescent="0.2">
      <c r="A430" s="601" t="str">
        <f>$A$52</f>
        <v xml:space="preserve">   Schwangerschaft/Mutterschaft Art. 15 GAV</v>
      </c>
      <c r="B430" s="602"/>
      <c r="C430" s="602"/>
      <c r="D430" s="602"/>
      <c r="E430" s="602"/>
      <c r="F430" s="167" t="str">
        <f>$F$52</f>
        <v>s</v>
      </c>
      <c r="G430" s="589">
        <f>IF($AJ$7=0,0,$AJ$7)</f>
        <v>0</v>
      </c>
      <c r="H430" s="590"/>
      <c r="I430" s="589">
        <f>IF($AK$7=0,0,$AK$7)</f>
        <v>0</v>
      </c>
      <c r="J430" s="590"/>
      <c r="K430" s="589">
        <f>IF($AL$7=0,0,$AL$7)</f>
        <v>0</v>
      </c>
      <c r="L430" s="590"/>
      <c r="M430" s="589">
        <f>IF($AM$7=0,0,$AM$7)</f>
        <v>0</v>
      </c>
      <c r="N430" s="590"/>
      <c r="O430" s="589">
        <f>IF($AN$7=0,0,$AN$7)</f>
        <v>0</v>
      </c>
      <c r="P430" s="590"/>
      <c r="Q430" s="589">
        <f>IF($AO$7=0,0,$AO$7)</f>
        <v>0</v>
      </c>
      <c r="R430" s="590"/>
      <c r="S430" s="723">
        <f>IF($AP$7=0,0,$AP$7)</f>
        <v>0</v>
      </c>
      <c r="T430" s="588"/>
      <c r="U430" s="589">
        <f>IF($AQ$7=0,0,$AQ$7)</f>
        <v>0</v>
      </c>
      <c r="V430" s="590"/>
      <c r="W430" s="589">
        <f>IF($AR$7=0,0,$AR$7)</f>
        <v>0</v>
      </c>
      <c r="X430" s="590"/>
      <c r="Y430" s="589">
        <f>IF($AS$7=0,0,$AS$7)</f>
        <v>0</v>
      </c>
      <c r="Z430" s="590"/>
      <c r="AA430" s="589">
        <f>IF($AT$7=0,0,$AT$7)</f>
        <v>0</v>
      </c>
      <c r="AB430" s="590"/>
      <c r="AC430" s="589">
        <f>IF($AU$7=0,0,$AU$7)</f>
        <v>0</v>
      </c>
      <c r="AD430" s="590"/>
      <c r="AE430" s="599">
        <f>IF($AV$7=0,0,$AV$7)</f>
        <v>0</v>
      </c>
      <c r="AF430" s="600"/>
      <c r="AG430" s="137"/>
      <c r="AH430" s="62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46"/>
      <c r="AT430" s="46"/>
    </row>
    <row r="431" spans="1:46" ht="12" customHeight="1" x14ac:dyDescent="0.2">
      <c r="A431" s="601" t="str">
        <f>$A$53</f>
        <v xml:space="preserve">   Militär/Beförderung/Zivilschutz Art. 16 GAV</v>
      </c>
      <c r="B431" s="602"/>
      <c r="C431" s="602"/>
      <c r="D431" s="602"/>
      <c r="E431" s="602"/>
      <c r="F431" s="167" t="str">
        <f>$F$53</f>
        <v>m</v>
      </c>
      <c r="G431" s="589">
        <f>IF($AJ$8=0,0,$AJ$8)</f>
        <v>0</v>
      </c>
      <c r="H431" s="590"/>
      <c r="I431" s="589">
        <f>IF($AK$8=0,0,$AK$8)</f>
        <v>0</v>
      </c>
      <c r="J431" s="590"/>
      <c r="K431" s="589">
        <f>IF($AL$8=0,0,$AL$8)</f>
        <v>0</v>
      </c>
      <c r="L431" s="590"/>
      <c r="M431" s="589">
        <f>IF($AM$8=0,0,$AM$8)</f>
        <v>0</v>
      </c>
      <c r="N431" s="590"/>
      <c r="O431" s="589">
        <f>IF($AN$8=0,0,$AN$8)</f>
        <v>0</v>
      </c>
      <c r="P431" s="590"/>
      <c r="Q431" s="589">
        <f>IF($AO$8=0,0,$AO$8)</f>
        <v>0</v>
      </c>
      <c r="R431" s="590"/>
      <c r="S431" s="723">
        <f>IF($AP$8=0,0,$AP$8)</f>
        <v>0</v>
      </c>
      <c r="T431" s="588"/>
      <c r="U431" s="589">
        <f>IF($AQ$8=0,0,$AQ$8)</f>
        <v>0</v>
      </c>
      <c r="V431" s="590"/>
      <c r="W431" s="589">
        <f>IF($AR$8=0,0,$AR$8)</f>
        <v>0</v>
      </c>
      <c r="X431" s="590"/>
      <c r="Y431" s="589">
        <f>IF($AS$8=0,0,$AS$8)</f>
        <v>0</v>
      </c>
      <c r="Z431" s="590"/>
      <c r="AA431" s="589">
        <f>IF($AT$8=0,0,$AT$8)</f>
        <v>0</v>
      </c>
      <c r="AB431" s="590"/>
      <c r="AC431" s="589">
        <f>IF($AU$8=0,0,$AU$8)</f>
        <v>0</v>
      </c>
      <c r="AD431" s="590"/>
      <c r="AE431" s="599">
        <f>IF($AV$8=0,0,$AV$8)</f>
        <v>0</v>
      </c>
      <c r="AF431" s="600"/>
      <c r="AG431" s="137"/>
      <c r="AH431" s="62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46"/>
      <c r="AT431" s="46"/>
    </row>
    <row r="432" spans="1:46" ht="12" customHeight="1" x14ac:dyDescent="0.2">
      <c r="A432" s="601" t="str">
        <f>$A$54</f>
        <v xml:space="preserve">   Kurzarbeit und Schlechtwetterausfälle</v>
      </c>
      <c r="B432" s="602"/>
      <c r="C432" s="602"/>
      <c r="D432" s="602"/>
      <c r="E432" s="602"/>
      <c r="F432" s="167" t="str">
        <f>$F$54</f>
        <v>ka</v>
      </c>
      <c r="G432" s="589">
        <f>IF($AJ$11=0,0,$AJ$11)</f>
        <v>0</v>
      </c>
      <c r="H432" s="590"/>
      <c r="I432" s="589">
        <f>IF($AK$11=0,0,$AK$11)</f>
        <v>0</v>
      </c>
      <c r="J432" s="590"/>
      <c r="K432" s="589">
        <f>IF($AL$11=0,0,$AL$11)</f>
        <v>0</v>
      </c>
      <c r="L432" s="590"/>
      <c r="M432" s="589">
        <f>IF($AM$11=0,0,$AM$11)</f>
        <v>0</v>
      </c>
      <c r="N432" s="590"/>
      <c r="O432" s="589">
        <f>IF($AN$11=0,0,$AN$11)</f>
        <v>0</v>
      </c>
      <c r="P432" s="590"/>
      <c r="Q432" s="589">
        <f>IF($AO$11=0,0,$AO$11)</f>
        <v>0</v>
      </c>
      <c r="R432" s="590"/>
      <c r="S432" s="723">
        <f>IF($AP$11=0,0,$AP$11)</f>
        <v>0</v>
      </c>
      <c r="T432" s="588"/>
      <c r="U432" s="589">
        <f>IF($AQ$11=0,0,$AQ$11)</f>
        <v>0</v>
      </c>
      <c r="V432" s="590"/>
      <c r="W432" s="589">
        <f>IF($AR$11=0,0,$AR$11)</f>
        <v>0</v>
      </c>
      <c r="X432" s="590"/>
      <c r="Y432" s="589">
        <f>IF($AS$11=0,0,$AS$11)</f>
        <v>0</v>
      </c>
      <c r="Z432" s="590"/>
      <c r="AA432" s="589">
        <f>IF($AT$11=0,0,$AT$11)</f>
        <v>0</v>
      </c>
      <c r="AB432" s="590"/>
      <c r="AC432" s="589">
        <f>IF($AU$11=0,0,$AU$11)</f>
        <v>0</v>
      </c>
      <c r="AD432" s="590"/>
      <c r="AE432" s="599">
        <f>IF($AV$11=0,0,$AV$11)</f>
        <v>0</v>
      </c>
      <c r="AF432" s="600"/>
      <c r="AG432" s="137"/>
      <c r="AH432" s="62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46"/>
      <c r="AT432" s="46"/>
    </row>
    <row r="433" spans="1:47" ht="12" customHeight="1" x14ac:dyDescent="0.2">
      <c r="A433" s="601" t="str">
        <f>$A$55</f>
        <v xml:space="preserve">   Berufsschule</v>
      </c>
      <c r="B433" s="602"/>
      <c r="C433" s="602"/>
      <c r="D433" s="602"/>
      <c r="E433" s="602"/>
      <c r="F433" s="168" t="str">
        <f>$F$55</f>
        <v>bs</v>
      </c>
      <c r="G433" s="589">
        <f>IF($AJ$9=0,0,$AJ$9)</f>
        <v>0</v>
      </c>
      <c r="H433" s="590"/>
      <c r="I433" s="589">
        <f>IF($AK$9=0,0,$AK$9)</f>
        <v>0</v>
      </c>
      <c r="J433" s="590"/>
      <c r="K433" s="589">
        <f>IF($AL$9=0,0,$AL$9)</f>
        <v>0</v>
      </c>
      <c r="L433" s="590"/>
      <c r="M433" s="589">
        <f>IF($AM$9=0,0,$AM$9)</f>
        <v>0</v>
      </c>
      <c r="N433" s="590"/>
      <c r="O433" s="589">
        <f>IF($AN$9=0,0,$AN$9)</f>
        <v>0</v>
      </c>
      <c r="P433" s="590"/>
      <c r="Q433" s="589">
        <f>IF($AO$9=0,0,$AO$9)</f>
        <v>0</v>
      </c>
      <c r="R433" s="590"/>
      <c r="S433" s="723">
        <f>IF($AP$9=0,0,$AP$9)</f>
        <v>0</v>
      </c>
      <c r="T433" s="588"/>
      <c r="U433" s="589">
        <f>IF($AQ$9=0,0,$AQ$9)</f>
        <v>0</v>
      </c>
      <c r="V433" s="590"/>
      <c r="W433" s="589">
        <f>IF($AR$9=0,0,$AR$9)</f>
        <v>0</v>
      </c>
      <c r="X433" s="590"/>
      <c r="Y433" s="589">
        <f>IF($AS$9=0,0,$AS$9)</f>
        <v>0</v>
      </c>
      <c r="Z433" s="590"/>
      <c r="AA433" s="589">
        <f>IF($AT$9=0,0,$AT$9)</f>
        <v>0</v>
      </c>
      <c r="AB433" s="590"/>
      <c r="AC433" s="589">
        <f>IF($AU$9=0,0,$AU$9)</f>
        <v>0</v>
      </c>
      <c r="AD433" s="590"/>
      <c r="AE433" s="599">
        <f>IF($AV$9=0,0,$AV$9)</f>
        <v>0</v>
      </c>
      <c r="AF433" s="600"/>
      <c r="AG433" s="137"/>
      <c r="AH433" s="62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46"/>
      <c r="AT433" s="46"/>
    </row>
    <row r="434" spans="1:47" ht="12" customHeight="1" x14ac:dyDescent="0.2">
      <c r="A434" s="615" t="str">
        <f>$A$56</f>
        <v xml:space="preserve">   Kurse</v>
      </c>
      <c r="B434" s="616"/>
      <c r="C434" s="616"/>
      <c r="D434" s="616"/>
      <c r="E434" s="616"/>
      <c r="F434" s="268" t="str">
        <f>$F$56</f>
        <v>ku</v>
      </c>
      <c r="G434" s="608">
        <f>IF($AJ$10=0,0,$AJ$10)</f>
        <v>0</v>
      </c>
      <c r="H434" s="609"/>
      <c r="I434" s="608">
        <f>IF($AK$10=0,0,$AK$10)</f>
        <v>0</v>
      </c>
      <c r="J434" s="609"/>
      <c r="K434" s="608">
        <f>IF($AL$10=0,0,$AL$10)</f>
        <v>0</v>
      </c>
      <c r="L434" s="609"/>
      <c r="M434" s="608">
        <f>IF($AM$10=0,0,$AM$10)</f>
        <v>0</v>
      </c>
      <c r="N434" s="609"/>
      <c r="O434" s="608">
        <f>IF($AN$10=0,0,$AN$10)</f>
        <v>0</v>
      </c>
      <c r="P434" s="609"/>
      <c r="Q434" s="608">
        <f>IF($AO$10=0,0,$AO$10)</f>
        <v>0</v>
      </c>
      <c r="R434" s="609"/>
      <c r="S434" s="725">
        <f>IF($AP$10=0,0,$AP$10)</f>
        <v>0</v>
      </c>
      <c r="T434" s="618"/>
      <c r="U434" s="608">
        <f>IF($AQ$10=0,0,$AQ$10)</f>
        <v>0</v>
      </c>
      <c r="V434" s="609"/>
      <c r="W434" s="608">
        <f>IF($AR$10=0,0,$AR$10)</f>
        <v>0</v>
      </c>
      <c r="X434" s="609"/>
      <c r="Y434" s="608">
        <f>IF($AS$10=0,0,$AS$10)</f>
        <v>0</v>
      </c>
      <c r="Z434" s="609"/>
      <c r="AA434" s="608">
        <f>IF($AT$10=0,0,$AT$10)</f>
        <v>0</v>
      </c>
      <c r="AB434" s="609"/>
      <c r="AC434" s="608">
        <f>IF($AU$10=0,0,$AU$10)</f>
        <v>0</v>
      </c>
      <c r="AD434" s="609"/>
      <c r="AE434" s="610">
        <f>IF($AV$10=0,0,$AV$10)</f>
        <v>0</v>
      </c>
      <c r="AF434" s="611"/>
      <c r="AG434" s="137"/>
      <c r="AH434" s="62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46"/>
      <c r="AT434" s="46"/>
    </row>
    <row r="435" spans="1:47" ht="12" customHeight="1" x14ac:dyDescent="0.2">
      <c r="A435" s="265" t="str">
        <f>$A$57</f>
        <v>Kompensations-Std</v>
      </c>
      <c r="B435" s="612" t="str">
        <f>$B$57</f>
        <v>aus Vorjahr</v>
      </c>
      <c r="C435" s="612"/>
      <c r="D435" s="612"/>
      <c r="E435" s="612"/>
      <c r="F435" s="266" t="str">
        <f>$F$57</f>
        <v>kv</v>
      </c>
      <c r="G435" s="604">
        <f>IF($AJ$12=0,0,$AJ$12)</f>
        <v>0</v>
      </c>
      <c r="H435" s="605"/>
      <c r="I435" s="604">
        <f>IF($AK$12=0,0,$AK$12)</f>
        <v>0</v>
      </c>
      <c r="J435" s="605"/>
      <c r="K435" s="604">
        <f>IF($AL$12=0,0,$AL$12)</f>
        <v>0</v>
      </c>
      <c r="L435" s="605"/>
      <c r="M435" s="604">
        <f>IF($AM$12=0,0,$AM$12)</f>
        <v>0</v>
      </c>
      <c r="N435" s="605"/>
      <c r="O435" s="604">
        <f>IF($AN$12=0,0,$AN$12)</f>
        <v>0</v>
      </c>
      <c r="P435" s="605"/>
      <c r="Q435" s="604">
        <f>IF($AO$12=0,0,$AO$12)</f>
        <v>0</v>
      </c>
      <c r="R435" s="605"/>
      <c r="S435" s="727">
        <f>IF($AP$12=0,0,$AP$12)</f>
        <v>0</v>
      </c>
      <c r="T435" s="614"/>
      <c r="U435" s="604">
        <f>IF($AQ$12=0,0,$AQ$12)</f>
        <v>0</v>
      </c>
      <c r="V435" s="605"/>
      <c r="W435" s="604">
        <f>IF($AR$12=0,0,$AR$12)</f>
        <v>0</v>
      </c>
      <c r="X435" s="605"/>
      <c r="Y435" s="604"/>
      <c r="Z435" s="605"/>
      <c r="AA435" s="604"/>
      <c r="AB435" s="605"/>
      <c r="AC435" s="604"/>
      <c r="AD435" s="605"/>
      <c r="AE435" s="606">
        <f>IF($AV$12=0,0,$AV$12)</f>
        <v>0</v>
      </c>
      <c r="AF435" s="607"/>
      <c r="AG435" s="137"/>
      <c r="AH435" s="62"/>
      <c r="AI435" s="39"/>
      <c r="AJ435" s="39"/>
      <c r="AM435" s="39"/>
      <c r="AN435" s="39"/>
      <c r="AO435" s="39"/>
      <c r="AP435" s="39"/>
      <c r="AQ435" s="39"/>
      <c r="AR435" s="39"/>
      <c r="AS435" s="46"/>
      <c r="AT435" s="46"/>
    </row>
    <row r="436" spans="1:47" ht="12" customHeight="1" x14ac:dyDescent="0.2">
      <c r="A436" s="269"/>
      <c r="B436" s="632" t="str">
        <f>$B$58</f>
        <v>aus laufendem Jahr (Kontrolle)</v>
      </c>
      <c r="C436" s="632"/>
      <c r="D436" s="632"/>
      <c r="E436" s="632"/>
      <c r="F436" s="270" t="str">
        <f>$F$58</f>
        <v>kj</v>
      </c>
      <c r="G436" s="627">
        <f>IF($AJ$14=0,0,$AJ$14)</f>
        <v>0</v>
      </c>
      <c r="H436" s="628"/>
      <c r="I436" s="627">
        <f>IF($AK$14=0,0,$AK$14)</f>
        <v>0</v>
      </c>
      <c r="J436" s="628"/>
      <c r="K436" s="627">
        <f>IF($AL$14=0,0,$AL$14)</f>
        <v>0</v>
      </c>
      <c r="L436" s="628"/>
      <c r="M436" s="627">
        <f>IF($AM$14=0,0,$AM$14)</f>
        <v>0</v>
      </c>
      <c r="N436" s="628"/>
      <c r="O436" s="627">
        <f>IF($AN$14=0,0,$AN$14)</f>
        <v>0</v>
      </c>
      <c r="P436" s="628"/>
      <c r="Q436" s="627">
        <f>IF($AO$14=0,0,$AO$14)</f>
        <v>0</v>
      </c>
      <c r="R436" s="628"/>
      <c r="S436" s="726">
        <f>IF($AP$14=0,0,$AP$14)</f>
        <v>0</v>
      </c>
      <c r="T436" s="634"/>
      <c r="U436" s="627">
        <f>IF($AQ$14=0,0,$AQ$14)</f>
        <v>0</v>
      </c>
      <c r="V436" s="628"/>
      <c r="W436" s="627">
        <f>IF($AR$14=0,0,$AR$14)</f>
        <v>0</v>
      </c>
      <c r="X436" s="628"/>
      <c r="Y436" s="627">
        <f>IF($AS$14=0,0,$AS$14)</f>
        <v>0</v>
      </c>
      <c r="Z436" s="628"/>
      <c r="AA436" s="627">
        <f>IF($AT$14=0,0,$AT$14)</f>
        <v>0</v>
      </c>
      <c r="AB436" s="628"/>
      <c r="AC436" s="627">
        <f>IF($AU$14=0,0,$AU$14)</f>
        <v>0</v>
      </c>
      <c r="AD436" s="628"/>
      <c r="AE436" s="629">
        <f>IF($AV$14=0,0,$AV$14)</f>
        <v>0</v>
      </c>
      <c r="AF436" s="630"/>
      <c r="AG436" s="137"/>
      <c r="AH436" s="62"/>
      <c r="AI436" s="39"/>
      <c r="AJ436" s="39"/>
      <c r="AM436" s="39"/>
      <c r="AN436" s="39"/>
      <c r="AO436" s="39"/>
      <c r="AP436" s="39"/>
      <c r="AQ436" s="39"/>
      <c r="AR436" s="39"/>
      <c r="AS436" s="46"/>
      <c r="AT436" s="46"/>
    </row>
    <row r="437" spans="1:47" ht="12" customHeight="1" x14ac:dyDescent="0.2">
      <c r="A437" s="271" t="str">
        <f>$A$59</f>
        <v>Auszahlung</v>
      </c>
      <c r="B437" s="612" t="str">
        <f>$B$59</f>
        <v>Stunden Vorjahressaldo</v>
      </c>
      <c r="C437" s="612"/>
      <c r="D437" s="612"/>
      <c r="E437" s="612"/>
      <c r="F437" s="631"/>
      <c r="G437" s="604">
        <f>IF($AJ$18=0,0,$AJ$18)</f>
        <v>0</v>
      </c>
      <c r="H437" s="605"/>
      <c r="I437" s="604">
        <f>IF($AK$18=0,0,$AK$18)</f>
        <v>0</v>
      </c>
      <c r="J437" s="605"/>
      <c r="K437" s="604">
        <f>IF($AL$18=0,0,$AL$18)</f>
        <v>0</v>
      </c>
      <c r="L437" s="605"/>
      <c r="M437" s="604">
        <f>IF($AM$18=0,0,$AM$18)</f>
        <v>0</v>
      </c>
      <c r="N437" s="605"/>
      <c r="O437" s="604">
        <f>IF($AN$18=0,0,$AN$18)</f>
        <v>0</v>
      </c>
      <c r="P437" s="605"/>
      <c r="Q437" s="604">
        <f>IF($AO$18=0,0,$AO$18)</f>
        <v>0</v>
      </c>
      <c r="R437" s="605"/>
      <c r="S437" s="727">
        <f>IF($AP$18=0,0,$AP$18)</f>
        <v>0</v>
      </c>
      <c r="T437" s="614"/>
      <c r="U437" s="604">
        <f>IF($AQ$18=0,0,$AQ$18)</f>
        <v>0</v>
      </c>
      <c r="V437" s="605"/>
      <c r="W437" s="604">
        <f>IF($AR$18=0,0,$AR$18)</f>
        <v>0</v>
      </c>
      <c r="X437" s="605"/>
      <c r="Y437" s="619"/>
      <c r="Z437" s="620"/>
      <c r="AA437" s="620"/>
      <c r="AB437" s="620"/>
      <c r="AC437" s="620"/>
      <c r="AD437" s="621"/>
      <c r="AE437" s="606">
        <f>IF($AV$18=0,0,$AV$18)</f>
        <v>0</v>
      </c>
      <c r="AF437" s="607"/>
      <c r="AG437" s="137"/>
      <c r="AH437" s="62"/>
      <c r="AI437" s="39"/>
      <c r="AJ437" s="39"/>
      <c r="AM437" s="39"/>
      <c r="AN437" s="39"/>
      <c r="AO437" s="39"/>
      <c r="AP437" s="39"/>
      <c r="AQ437" s="39"/>
      <c r="AR437" s="39"/>
      <c r="AS437" s="46"/>
      <c r="AT437" s="46"/>
    </row>
    <row r="438" spans="1:47" ht="12" customHeight="1" x14ac:dyDescent="0.2">
      <c r="A438" s="169" t="str">
        <f>$A$60</f>
        <v>Differenz</v>
      </c>
      <c r="B438" s="586" t="str">
        <f>$B$60</f>
        <v>nach Kompensation und Auszahlung</v>
      </c>
      <c r="C438" s="586"/>
      <c r="D438" s="586"/>
      <c r="E438" s="586"/>
      <c r="F438" s="622"/>
      <c r="G438" s="589">
        <f>IF(ROUND($P$4,3)=0,0,$P$4-SUM(G435+G437))</f>
        <v>0</v>
      </c>
      <c r="H438" s="590"/>
      <c r="I438" s="623">
        <f>IF(ROUND(G438,3)=0,0,G438-(SUM(I437+I435)))</f>
        <v>0</v>
      </c>
      <c r="J438" s="624"/>
      <c r="K438" s="623">
        <f>IF(ROUND(I438,3)=0,0,I438-(SUM(K437+K435)))</f>
        <v>0</v>
      </c>
      <c r="L438" s="624"/>
      <c r="M438" s="589">
        <f t="shared" ref="M438" si="138">IF(ROUND(K438,3)=0,0,K438-(SUM(M437+M435)))</f>
        <v>0</v>
      </c>
      <c r="N438" s="590"/>
      <c r="O438" s="589">
        <f t="shared" ref="O438" si="139">IF(ROUND(M438,3)=0,0,M438-(SUM(O437+O435)))</f>
        <v>0</v>
      </c>
      <c r="P438" s="590"/>
      <c r="Q438" s="589">
        <f t="shared" ref="Q438" si="140">IF(ROUND(O438,3)=0,0,O438-(SUM(Q437+Q435)))</f>
        <v>0</v>
      </c>
      <c r="R438" s="590"/>
      <c r="S438" s="723">
        <f t="shared" ref="S438" si="141">IF(ROUND(Q438,3)=0,0,Q438-(SUM(S437+S435)))</f>
        <v>0</v>
      </c>
      <c r="T438" s="588"/>
      <c r="U438" s="623">
        <f t="shared" ref="U438" si="142">IF(ROUND(S438,3)=0,0,S438-(SUM(U437+U435)))</f>
        <v>0</v>
      </c>
      <c r="V438" s="624"/>
      <c r="W438" s="623">
        <f t="shared" ref="W438" si="143">IF(ROUND(U438,3)=0,0,U438-(SUM(W437+W435)))</f>
        <v>0</v>
      </c>
      <c r="X438" s="624"/>
      <c r="Y438" s="636" t="str">
        <f>$Y$60</f>
        <v/>
      </c>
      <c r="Z438" s="637"/>
      <c r="AA438" s="637"/>
      <c r="AB438" s="637"/>
      <c r="AC438" s="637"/>
      <c r="AD438" s="637"/>
      <c r="AE438" s="637"/>
      <c r="AF438" s="638"/>
      <c r="AG438" s="137"/>
      <c r="AH438" s="62"/>
      <c r="AI438" s="39"/>
      <c r="AJ438" s="39"/>
      <c r="AM438" s="39"/>
      <c r="AN438" s="39"/>
      <c r="AO438" s="39"/>
      <c r="AP438" s="39"/>
      <c r="AQ438" s="39"/>
      <c r="AR438" s="39"/>
      <c r="AS438" s="46"/>
      <c r="AT438" s="46"/>
    </row>
    <row r="439" spans="1:47" ht="12" customHeight="1" x14ac:dyDescent="0.2">
      <c r="A439" s="169" t="str">
        <f>$A$61</f>
        <v>Auszahlung</v>
      </c>
      <c r="B439" s="639" t="str">
        <f>$B$61</f>
        <v>Stunden laufendes Jahr</v>
      </c>
      <c r="C439" s="639"/>
      <c r="D439" s="639"/>
      <c r="E439" s="639"/>
      <c r="F439" s="640"/>
      <c r="G439" s="589">
        <f>IF($AJ$19=0,0,$AJ$19)</f>
        <v>0</v>
      </c>
      <c r="H439" s="590"/>
      <c r="I439" s="589">
        <f>IF($AK$19=0,0,$AK$19)</f>
        <v>0</v>
      </c>
      <c r="J439" s="590"/>
      <c r="K439" s="589">
        <f>IF($AL$19=0,0,$AL$19)</f>
        <v>0</v>
      </c>
      <c r="L439" s="590"/>
      <c r="M439" s="589">
        <f>IF($AM$19=0,0,$AM$19)</f>
        <v>0</v>
      </c>
      <c r="N439" s="590"/>
      <c r="O439" s="589">
        <f>IF($AN$19=0,0,$AN$19)</f>
        <v>0</v>
      </c>
      <c r="P439" s="590"/>
      <c r="Q439" s="589">
        <f>IF($AO$19=0,0,$AO$19)</f>
        <v>0</v>
      </c>
      <c r="R439" s="590"/>
      <c r="S439" s="723">
        <f>IF($AP$19=0,0,$AP$19)</f>
        <v>0</v>
      </c>
      <c r="T439" s="588"/>
      <c r="U439" s="589">
        <f>IF($AQ$19=0,0,$AQ$19)</f>
        <v>0</v>
      </c>
      <c r="V439" s="590"/>
      <c r="W439" s="589">
        <f>IF($AR$19=0,0,$AR$19)</f>
        <v>0</v>
      </c>
      <c r="X439" s="590"/>
      <c r="Y439" s="589">
        <f>IF($AS$19=0,0,$AS$19)</f>
        <v>0</v>
      </c>
      <c r="Z439" s="590"/>
      <c r="AA439" s="589">
        <f>IF($AT$19=0,0,$AT$19)</f>
        <v>0</v>
      </c>
      <c r="AB439" s="590"/>
      <c r="AC439" s="589">
        <f>IF($AU$19=0,0,$AU$19)</f>
        <v>0</v>
      </c>
      <c r="AD439" s="590"/>
      <c r="AE439" s="599">
        <f>IF($AV$19=0,0,$AV$19)</f>
        <v>0</v>
      </c>
      <c r="AF439" s="600"/>
      <c r="AG439" s="137"/>
      <c r="AH439" s="62"/>
      <c r="AI439" s="39"/>
      <c r="AJ439" s="39"/>
      <c r="AM439" s="39"/>
      <c r="AN439" s="39"/>
      <c r="AO439" s="39"/>
      <c r="AP439" s="39"/>
      <c r="AQ439" s="39"/>
      <c r="AR439" s="39"/>
      <c r="AS439" s="46"/>
      <c r="AT439" s="46"/>
    </row>
    <row r="440" spans="1:47" ht="12" customHeight="1" x14ac:dyDescent="0.2">
      <c r="A440" s="170" t="str">
        <f>$A$62</f>
        <v>Fehlstunden</v>
      </c>
      <c r="B440" s="635" t="str">
        <f>$B$62</f>
        <v>laufendes Jahr (Kontrolle)</v>
      </c>
      <c r="C440" s="635"/>
      <c r="D440" s="635"/>
      <c r="E440" s="635"/>
      <c r="F440" s="267" t="str">
        <f>$F$62</f>
        <v>fe</v>
      </c>
      <c r="G440" s="627">
        <f>IF($AJ$13=0,0,$AJ$13)</f>
        <v>0</v>
      </c>
      <c r="H440" s="628"/>
      <c r="I440" s="627">
        <f>IF($AK$13=0,0,$AK$13)</f>
        <v>0</v>
      </c>
      <c r="J440" s="628"/>
      <c r="K440" s="627">
        <f>IF($AL$13=0,0,$AL$13)</f>
        <v>0</v>
      </c>
      <c r="L440" s="628"/>
      <c r="M440" s="627">
        <f>IF($AM$13=0,0,$AM$13)</f>
        <v>0</v>
      </c>
      <c r="N440" s="628"/>
      <c r="O440" s="627">
        <f>IF($AN$13=0,0,$AN$13)</f>
        <v>0</v>
      </c>
      <c r="P440" s="628"/>
      <c r="Q440" s="627">
        <f>IF($AO$13=0,0,$AO$13)</f>
        <v>0</v>
      </c>
      <c r="R440" s="628"/>
      <c r="S440" s="726">
        <f>IF($AP$13=0,0,$AP$13)</f>
        <v>0</v>
      </c>
      <c r="T440" s="634"/>
      <c r="U440" s="627">
        <f>IF($AQ$13=0,0,$AQ$13)</f>
        <v>0</v>
      </c>
      <c r="V440" s="628"/>
      <c r="W440" s="627">
        <f>IF($AR$13=0,0,$AR$13)</f>
        <v>0</v>
      </c>
      <c r="X440" s="628"/>
      <c r="Y440" s="627">
        <f>IF($AS$13=0,0,$AS$13)</f>
        <v>0</v>
      </c>
      <c r="Z440" s="628"/>
      <c r="AA440" s="627">
        <f>IF($AT$13=0,0,$AT$13)</f>
        <v>0</v>
      </c>
      <c r="AB440" s="628"/>
      <c r="AC440" s="627">
        <f>IF($AU$13=0,0,$AU$13)</f>
        <v>0</v>
      </c>
      <c r="AD440" s="628"/>
      <c r="AE440" s="629">
        <f>IF($AV$13=0,0,$AV$13)</f>
        <v>0</v>
      </c>
      <c r="AF440" s="630"/>
      <c r="AG440" s="137"/>
      <c r="AH440" s="62"/>
      <c r="AI440" s="39"/>
      <c r="AJ440" s="39"/>
      <c r="AM440" s="39"/>
      <c r="AN440" s="39"/>
      <c r="AO440" s="39"/>
      <c r="AP440" s="39"/>
      <c r="AQ440" s="39"/>
      <c r="AR440" s="39"/>
      <c r="AS440" s="46"/>
      <c r="AT440" s="46"/>
    </row>
    <row r="441" spans="1:47" ht="12" customHeight="1" x14ac:dyDescent="0.2">
      <c r="A441" s="171" t="str">
        <f>$A$63</f>
        <v>Total inkl. Zeitzuschläge</v>
      </c>
      <c r="B441" s="651" t="str">
        <f>$B$63</f>
        <v>Stunden produktiv und unproduktiv</v>
      </c>
      <c r="C441" s="651"/>
      <c r="D441" s="651"/>
      <c r="E441" s="651"/>
      <c r="F441" s="731"/>
      <c r="G441" s="732">
        <f>IF($AG$36=0,0,$AG$36)</f>
        <v>0</v>
      </c>
      <c r="H441" s="657"/>
      <c r="I441" s="656">
        <f>IF($AG$99=0,0,$AG$99)</f>
        <v>0</v>
      </c>
      <c r="J441" s="657"/>
      <c r="K441" s="641">
        <f>IF($AG$162=0,0,$AG$162)</f>
        <v>0</v>
      </c>
      <c r="L441" s="642"/>
      <c r="M441" s="641">
        <f>IF($AG$225=0,0,$AG$225)</f>
        <v>0</v>
      </c>
      <c r="N441" s="642"/>
      <c r="O441" s="641">
        <f>IF($AG$288=0,0,$AG$288)</f>
        <v>0</v>
      </c>
      <c r="P441" s="642"/>
      <c r="Q441" s="641">
        <f>IF($AG$351=0,0,$AG$351)</f>
        <v>0</v>
      </c>
      <c r="R441" s="642"/>
      <c r="S441" s="733">
        <f>IF($AG$414=0,0,$AG$414)</f>
        <v>0</v>
      </c>
      <c r="T441" s="655"/>
      <c r="U441" s="641">
        <f>IF($AG$477=0,0,$AG$477)</f>
        <v>0</v>
      </c>
      <c r="V441" s="642"/>
      <c r="W441" s="641">
        <f>IF($AG$540=0,0,$AG$540)</f>
        <v>0</v>
      </c>
      <c r="X441" s="642"/>
      <c r="Y441" s="641">
        <f>IF($AG$603=0,0,$AG$603)</f>
        <v>0</v>
      </c>
      <c r="Z441" s="642"/>
      <c r="AA441" s="641">
        <f>IF($AG$666=0,0,$AG$666)</f>
        <v>0</v>
      </c>
      <c r="AB441" s="642"/>
      <c r="AC441" s="641">
        <f>IF($AG$729=0,0,$AG$729)</f>
        <v>0</v>
      </c>
      <c r="AD441" s="642"/>
      <c r="AE441" s="570">
        <f>SUM($G$63:$AD$63)</f>
        <v>0</v>
      </c>
      <c r="AF441" s="571"/>
      <c r="AG441" s="137"/>
      <c r="AH441" s="62"/>
      <c r="AI441" s="39"/>
      <c r="AJ441" s="39"/>
      <c r="AM441" s="39"/>
      <c r="AN441" s="39"/>
      <c r="AO441" s="39"/>
      <c r="AP441" s="39"/>
      <c r="AQ441" s="39"/>
      <c r="AR441" s="39"/>
      <c r="AS441" s="46"/>
      <c r="AT441" s="46"/>
    </row>
    <row r="442" spans="1:47" ht="24.95" customHeight="1" x14ac:dyDescent="0.2">
      <c r="A442" s="173" t="str">
        <f>$A$64</f>
        <v>Vergleich</v>
      </c>
      <c r="B442" s="643" t="str">
        <f>$B$64</f>
        <v>Stunden zu Soll-Stunden (inkl. allfälli-
ge Minusstunden Vorjahr)</v>
      </c>
      <c r="C442" s="643"/>
      <c r="D442" s="643"/>
      <c r="E442" s="643"/>
      <c r="F442" s="644"/>
      <c r="G442" s="728">
        <f>$G$64</f>
        <v>-184</v>
      </c>
      <c r="H442" s="650"/>
      <c r="I442" s="647">
        <f>$I$64</f>
        <v>-160</v>
      </c>
      <c r="J442" s="648"/>
      <c r="K442" s="649">
        <f>$K$64</f>
        <v>-176</v>
      </c>
      <c r="L442" s="650"/>
      <c r="M442" s="649">
        <f>$M$64</f>
        <v>-176</v>
      </c>
      <c r="N442" s="650"/>
      <c r="O442" s="649">
        <f>$O$64</f>
        <v>-168</v>
      </c>
      <c r="P442" s="650"/>
      <c r="Q442" s="649">
        <f>$Q$64</f>
        <v>-176</v>
      </c>
      <c r="R442" s="650"/>
      <c r="S442" s="748">
        <f>$S$64</f>
        <v>-184</v>
      </c>
      <c r="T442" s="646"/>
      <c r="U442" s="649">
        <f>$U$64</f>
        <v>-168</v>
      </c>
      <c r="V442" s="650"/>
      <c r="W442" s="649">
        <f>$W$64</f>
        <v>-176</v>
      </c>
      <c r="X442" s="650"/>
      <c r="Y442" s="649">
        <f>$Y$64</f>
        <v>-176</v>
      </c>
      <c r="Z442" s="650"/>
      <c r="AA442" s="649">
        <f>$AA$64</f>
        <v>-168</v>
      </c>
      <c r="AB442" s="650"/>
      <c r="AC442" s="649">
        <f>$AC$64</f>
        <v>-184</v>
      </c>
      <c r="AD442" s="650"/>
      <c r="AE442" s="683">
        <f>$AE$64</f>
        <v>-2096</v>
      </c>
      <c r="AF442" s="684"/>
      <c r="AG442" s="137"/>
      <c r="AH442" s="62"/>
      <c r="AI442" s="39"/>
      <c r="AJ442" s="39"/>
      <c r="AM442" s="39"/>
      <c r="AN442" s="39"/>
      <c r="AO442" s="39"/>
      <c r="AP442" s="39"/>
      <c r="AQ442" s="39"/>
      <c r="AR442" s="39"/>
      <c r="AS442" s="46"/>
      <c r="AT442" s="46"/>
    </row>
    <row r="443" spans="1:47" ht="12" customHeight="1" x14ac:dyDescent="0.2">
      <c r="A443" s="172"/>
      <c r="B443" s="685" t="str">
        <f>$B$65</f>
        <v>Stunden zu Soll-Stunden (kumuliert)</v>
      </c>
      <c r="C443" s="685"/>
      <c r="D443" s="685"/>
      <c r="E443" s="685"/>
      <c r="F443" s="686"/>
      <c r="G443" s="749">
        <f>$G$65</f>
        <v>-184</v>
      </c>
      <c r="H443" s="718"/>
      <c r="I443" s="566">
        <f>$I$65</f>
        <v>-344</v>
      </c>
      <c r="J443" s="567"/>
      <c r="K443" s="566">
        <f>$K$65</f>
        <v>-520</v>
      </c>
      <c r="L443" s="567"/>
      <c r="M443" s="566">
        <f>$M$65</f>
        <v>-696</v>
      </c>
      <c r="N443" s="567"/>
      <c r="O443" s="566">
        <f>$O$65</f>
        <v>-864</v>
      </c>
      <c r="P443" s="567"/>
      <c r="Q443" s="566">
        <f>$Q$65</f>
        <v>-1040</v>
      </c>
      <c r="R443" s="567"/>
      <c r="S443" s="719">
        <f>$S$65</f>
        <v>-1224</v>
      </c>
      <c r="T443" s="575"/>
      <c r="U443" s="566">
        <f>$U$65</f>
        <v>-1392</v>
      </c>
      <c r="V443" s="567"/>
      <c r="W443" s="566">
        <f>$W$65</f>
        <v>-1568</v>
      </c>
      <c r="X443" s="567"/>
      <c r="Y443" s="566">
        <f>$Y$65</f>
        <v>-1744</v>
      </c>
      <c r="Z443" s="567"/>
      <c r="AA443" s="566">
        <f>$AA$65</f>
        <v>-1912</v>
      </c>
      <c r="AB443" s="567"/>
      <c r="AC443" s="566">
        <f>$AC$65</f>
        <v>-2096</v>
      </c>
      <c r="AD443" s="567"/>
      <c r="AE443" s="568">
        <f>$AE$65</f>
        <v>0</v>
      </c>
      <c r="AF443" s="569"/>
      <c r="AG443" s="137"/>
      <c r="AH443" s="62"/>
      <c r="AI443" s="39"/>
      <c r="AJ443" s="39"/>
      <c r="AM443" s="39"/>
      <c r="AN443" s="39"/>
      <c r="AO443" s="39"/>
      <c r="AP443" s="39"/>
      <c r="AQ443" s="39"/>
      <c r="AR443" s="39"/>
      <c r="AS443" s="46"/>
      <c r="AT443" s="46"/>
    </row>
    <row r="444" spans="1:47" ht="12.75" customHeight="1" x14ac:dyDescent="0.2">
      <c r="A444" s="658" t="str">
        <f>$A$66</f>
        <v>Ferienkontrolle</v>
      </c>
      <c r="B444" s="660" t="str">
        <f>$B$66</f>
        <v>Ferienguthaben Vorjahr</v>
      </c>
      <c r="C444" s="660"/>
      <c r="D444" s="660"/>
      <c r="E444" s="660"/>
      <c r="F444" s="661"/>
      <c r="G444" s="681">
        <f>IF($AA$4=0,0,$AA$4)</f>
        <v>0</v>
      </c>
      <c r="H444" s="665"/>
      <c r="I444" s="576" t="str">
        <f>$I$66</f>
        <v>Ferienguthaben nach 
Art. 12.1 GAV</v>
      </c>
      <c r="J444" s="577"/>
      <c r="K444" s="577"/>
      <c r="L444" s="578"/>
      <c r="M444" s="671">
        <f>IF($AA$5=0,0,$AA$5)</f>
        <v>0</v>
      </c>
      <c r="N444" s="672"/>
      <c r="O444" s="675" t="str">
        <f>$O$66</f>
        <v>Ferienguthaben total</v>
      </c>
      <c r="P444" s="676"/>
      <c r="Q444" s="676"/>
      <c r="R444" s="677"/>
      <c r="S444" s="681">
        <f>SUM(G444+M444)</f>
        <v>0</v>
      </c>
      <c r="T444" s="665"/>
      <c r="U444" s="675" t="str">
        <f>$U$66</f>
        <v>Ferien bezogen</v>
      </c>
      <c r="V444" s="676"/>
      <c r="W444" s="676"/>
      <c r="X444" s="677"/>
      <c r="Y444" s="681">
        <f>IF($AV$4=0,0,$AV$4)</f>
        <v>0</v>
      </c>
      <c r="Z444" s="665"/>
      <c r="AA444" s="576" t="str">
        <f>$AA$66</f>
        <v>Aktuelles Ferienguthaben</v>
      </c>
      <c r="AB444" s="577"/>
      <c r="AC444" s="577"/>
      <c r="AD444" s="578"/>
      <c r="AE444" s="681">
        <f>IF(S444=0,0,S444-Y444)</f>
        <v>0</v>
      </c>
      <c r="AF444" s="665"/>
      <c r="AG444" s="137"/>
      <c r="AH444" s="62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46"/>
      <c r="AT444" s="46"/>
    </row>
    <row r="445" spans="1:47" ht="12.75" customHeight="1" x14ac:dyDescent="0.2">
      <c r="A445" s="659"/>
      <c r="B445" s="662"/>
      <c r="C445" s="662"/>
      <c r="D445" s="662"/>
      <c r="E445" s="662"/>
      <c r="F445" s="663"/>
      <c r="G445" s="682"/>
      <c r="H445" s="667"/>
      <c r="I445" s="668"/>
      <c r="J445" s="669"/>
      <c r="K445" s="669"/>
      <c r="L445" s="670"/>
      <c r="M445" s="673"/>
      <c r="N445" s="674"/>
      <c r="O445" s="678"/>
      <c r="P445" s="679"/>
      <c r="Q445" s="679"/>
      <c r="R445" s="680"/>
      <c r="S445" s="682"/>
      <c r="T445" s="667"/>
      <c r="U445" s="678"/>
      <c r="V445" s="679"/>
      <c r="W445" s="679"/>
      <c r="X445" s="680"/>
      <c r="Y445" s="682"/>
      <c r="Z445" s="667"/>
      <c r="AA445" s="668"/>
      <c r="AB445" s="669"/>
      <c r="AC445" s="669"/>
      <c r="AD445" s="670"/>
      <c r="AE445" s="682"/>
      <c r="AF445" s="667"/>
      <c r="AG445" s="137"/>
      <c r="AH445" s="62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46"/>
      <c r="AT445" s="46"/>
    </row>
    <row r="446" spans="1:47" ht="12" customHeight="1" x14ac:dyDescent="0.25">
      <c r="A446" s="76"/>
      <c r="B446" s="76"/>
      <c r="C446" s="76"/>
      <c r="D446" s="76"/>
      <c r="E446" s="77"/>
      <c r="F446" s="77"/>
      <c r="G446" s="76"/>
      <c r="H446" s="697"/>
      <c r="I446" s="697"/>
      <c r="J446" s="697"/>
      <c r="K446" s="697"/>
      <c r="L446" s="697"/>
      <c r="M446" s="697"/>
      <c r="N446" s="697"/>
      <c r="O446" s="697"/>
      <c r="P446" s="697"/>
      <c r="Q446" s="697"/>
      <c r="R446" s="697"/>
      <c r="S446" s="697"/>
      <c r="T446" s="697"/>
      <c r="U446" s="697"/>
      <c r="V446" s="697"/>
      <c r="W446" s="697"/>
      <c r="X446" s="697"/>
      <c r="Y446" s="697"/>
      <c r="Z446" s="697"/>
      <c r="AA446" s="697"/>
      <c r="AB446" s="697"/>
      <c r="AC446" s="697"/>
      <c r="AD446" s="697"/>
      <c r="AE446" s="697"/>
      <c r="AF446" s="697"/>
      <c r="AG446" s="137"/>
      <c r="AH446" s="90"/>
      <c r="AI446" s="152"/>
      <c r="AJ446" s="152"/>
      <c r="AK446" s="152"/>
      <c r="AL446" s="152"/>
      <c r="AM446" s="152"/>
      <c r="AN446" s="152"/>
      <c r="AO446" s="152"/>
      <c r="AP446" s="152"/>
      <c r="AQ446" s="152"/>
      <c r="AR446" s="152"/>
      <c r="AS446" s="156"/>
      <c r="AT446" s="156"/>
      <c r="AU446" s="157"/>
    </row>
    <row r="447" spans="1:47" ht="20.100000000000001" customHeight="1" x14ac:dyDescent="0.25">
      <c r="A447" s="212" t="str">
        <f>$A$3</f>
        <v>Mitarbeiter/In</v>
      </c>
      <c r="B447" s="734" t="str">
        <f>IF($B$3="","",$B$3)</f>
        <v>Muster Peter</v>
      </c>
      <c r="C447" s="735"/>
      <c r="D447" s="735"/>
      <c r="E447" s="735"/>
      <c r="F447" s="735"/>
      <c r="G447" s="736"/>
      <c r="H447" s="228"/>
      <c r="I447" s="110"/>
      <c r="J447" s="110"/>
      <c r="K447" s="110"/>
      <c r="L447" s="110"/>
      <c r="M447" s="110"/>
      <c r="N447" s="110"/>
      <c r="O447" s="110"/>
      <c r="P447" s="228"/>
      <c r="Q447" s="228"/>
      <c r="R447" s="228"/>
      <c r="S447" s="228"/>
      <c r="T447" s="228"/>
      <c r="U447" s="228"/>
      <c r="V447" s="228"/>
      <c r="W447" s="228"/>
      <c r="X447" s="228"/>
      <c r="Y447" s="228"/>
      <c r="Z447" s="228"/>
      <c r="AA447" s="228"/>
      <c r="AB447" s="228"/>
      <c r="AC447" s="228"/>
      <c r="AD447" s="228"/>
      <c r="AE447" s="228"/>
      <c r="AF447" s="461">
        <f>AF3</f>
        <v>0</v>
      </c>
      <c r="AG447" s="137"/>
      <c r="AH447" s="62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52"/>
      <c r="AT447" s="52"/>
      <c r="AU447" s="5"/>
    </row>
    <row r="448" spans="1:47" s="157" customFormat="1" ht="12" customHeight="1" x14ac:dyDescent="0.2">
      <c r="A448" s="219" t="str">
        <f>$A$4</f>
        <v>Anstellung %</v>
      </c>
      <c r="B448" s="701">
        <v>100</v>
      </c>
      <c r="C448" s="702"/>
      <c r="D448" s="703" t="str">
        <f>Labels!B96</f>
        <v>im August</v>
      </c>
      <c r="E448" s="704"/>
      <c r="F448" s="704"/>
      <c r="G448" s="705"/>
      <c r="H448" s="138"/>
      <c r="I448" s="156"/>
      <c r="J448" s="156"/>
      <c r="K448" s="156"/>
      <c r="L448" s="156"/>
      <c r="M448" s="156"/>
      <c r="N448" s="156"/>
      <c r="O448" s="156"/>
      <c r="P448" s="138"/>
      <c r="Q448" s="138"/>
      <c r="R448" s="138"/>
      <c r="S448" s="138"/>
      <c r="T448" s="138"/>
      <c r="U448" s="138"/>
      <c r="V448" s="138"/>
      <c r="W448" s="138"/>
      <c r="X448" s="138"/>
      <c r="Y448" s="138"/>
      <c r="Z448" s="138"/>
      <c r="AA448" s="138"/>
      <c r="AB448" s="138"/>
      <c r="AC448" s="138"/>
      <c r="AD448" s="138"/>
      <c r="AE448" s="138"/>
      <c r="AF448" s="229"/>
      <c r="AG448" s="139"/>
      <c r="AH448" s="16"/>
      <c r="AI448" s="16"/>
      <c r="AJ448" s="16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6"/>
    </row>
    <row r="449" spans="1:48" ht="12" customHeight="1" x14ac:dyDescent="0.2">
      <c r="A449" s="220" t="str">
        <f>$A$5</f>
        <v>Saldo für das Jahr</v>
      </c>
      <c r="B449" s="134"/>
      <c r="C449" s="135"/>
      <c r="D449" s="501">
        <f>IF($AE$64=0,0,$AE$64)</f>
        <v>-2096</v>
      </c>
      <c r="E449" s="502"/>
      <c r="F449" s="502"/>
      <c r="G449" s="503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53"/>
      <c r="W449" s="753"/>
      <c r="X449" s="753"/>
      <c r="Y449" s="753"/>
      <c r="Z449" s="753"/>
      <c r="AA449" s="753"/>
      <c r="AB449" s="753"/>
      <c r="AC449" s="753"/>
      <c r="AD449" s="753"/>
      <c r="AE449" s="753"/>
      <c r="AF449" s="754"/>
      <c r="AG449" s="137"/>
      <c r="AH449" s="16"/>
      <c r="AI449" s="16"/>
      <c r="AJ449" s="16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6"/>
    </row>
    <row r="450" spans="1:48" s="3" customFormat="1" ht="21" customHeight="1" x14ac:dyDescent="0.25">
      <c r="A450" s="284" t="str">
        <f>TEXT(DATE(YEAR(AP28),MONTH(AP28)+7,1),"MMMM"&amp;Labels!B13)</f>
        <v>August</v>
      </c>
      <c r="B450" s="506" t="str">
        <f>$B$9</f>
        <v>Saldo Monat + / -</v>
      </c>
      <c r="C450" s="507"/>
      <c r="D450" s="507"/>
      <c r="E450" s="508"/>
      <c r="F450" s="509">
        <f>(AG453-(SUM(AG454:AG468)-AE475))*-1</f>
        <v>-168</v>
      </c>
      <c r="G450" s="755"/>
      <c r="H450" s="78"/>
      <c r="I450" s="79"/>
      <c r="J450" s="44"/>
      <c r="K450" s="31" t="str">
        <f>$K$9</f>
        <v xml:space="preserve"> = </v>
      </c>
      <c r="L450" s="43" t="str">
        <f>$L$9</f>
        <v>Gelbe Felder müssen ausgefüllt werden (die übrigen werden automatisch berechnet)</v>
      </c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511"/>
      <c r="AC450" s="511"/>
      <c r="AD450" s="511"/>
      <c r="AE450" s="511"/>
      <c r="AF450" s="512"/>
      <c r="AG450" s="310"/>
      <c r="AH450" s="740"/>
      <c r="AI450" s="741"/>
      <c r="AJ450" s="16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6"/>
    </row>
    <row r="451" spans="1:48" s="16" customFormat="1" ht="16.5" x14ac:dyDescent="0.3">
      <c r="A451" s="436" t="str">
        <f>$A$10</f>
        <v>Tag</v>
      </c>
      <c r="B451" s="214">
        <f>AF388+1</f>
        <v>44044</v>
      </c>
      <c r="C451" s="214">
        <f>B451+1</f>
        <v>44045</v>
      </c>
      <c r="D451" s="214">
        <f t="shared" ref="D451:AF451" si="144">C451+1</f>
        <v>44046</v>
      </c>
      <c r="E451" s="214">
        <f t="shared" si="144"/>
        <v>44047</v>
      </c>
      <c r="F451" s="214">
        <f t="shared" si="144"/>
        <v>44048</v>
      </c>
      <c r="G451" s="214">
        <f t="shared" si="144"/>
        <v>44049</v>
      </c>
      <c r="H451" s="216">
        <f t="shared" si="144"/>
        <v>44050</v>
      </c>
      <c r="I451" s="216">
        <f t="shared" si="144"/>
        <v>44051</v>
      </c>
      <c r="J451" s="216">
        <f t="shared" si="144"/>
        <v>44052</v>
      </c>
      <c r="K451" s="216">
        <f t="shared" si="144"/>
        <v>44053</v>
      </c>
      <c r="L451" s="216">
        <f t="shared" si="144"/>
        <v>44054</v>
      </c>
      <c r="M451" s="216">
        <f t="shared" si="144"/>
        <v>44055</v>
      </c>
      <c r="N451" s="216">
        <f t="shared" si="144"/>
        <v>44056</v>
      </c>
      <c r="O451" s="216">
        <f t="shared" si="144"/>
        <v>44057</v>
      </c>
      <c r="P451" s="216">
        <f t="shared" si="144"/>
        <v>44058</v>
      </c>
      <c r="Q451" s="216">
        <f t="shared" si="144"/>
        <v>44059</v>
      </c>
      <c r="R451" s="216">
        <f t="shared" si="144"/>
        <v>44060</v>
      </c>
      <c r="S451" s="216">
        <f t="shared" si="144"/>
        <v>44061</v>
      </c>
      <c r="T451" s="216">
        <f t="shared" si="144"/>
        <v>44062</v>
      </c>
      <c r="U451" s="216">
        <f t="shared" si="144"/>
        <v>44063</v>
      </c>
      <c r="V451" s="216">
        <f t="shared" si="144"/>
        <v>44064</v>
      </c>
      <c r="W451" s="216">
        <f t="shared" si="144"/>
        <v>44065</v>
      </c>
      <c r="X451" s="216">
        <f t="shared" si="144"/>
        <v>44066</v>
      </c>
      <c r="Y451" s="216">
        <f t="shared" si="144"/>
        <v>44067</v>
      </c>
      <c r="Z451" s="216">
        <f t="shared" si="144"/>
        <v>44068</v>
      </c>
      <c r="AA451" s="216">
        <f t="shared" si="144"/>
        <v>44069</v>
      </c>
      <c r="AB451" s="216">
        <f t="shared" si="144"/>
        <v>44070</v>
      </c>
      <c r="AC451" s="216">
        <f t="shared" si="144"/>
        <v>44071</v>
      </c>
      <c r="AD451" s="216">
        <f t="shared" si="144"/>
        <v>44072</v>
      </c>
      <c r="AE451" s="216">
        <f t="shared" si="144"/>
        <v>44073</v>
      </c>
      <c r="AF451" s="216">
        <f t="shared" si="144"/>
        <v>44074</v>
      </c>
      <c r="AG451" s="430" t="str">
        <f>COUNT(B453:AF453)&amp;" "&amp;Labels!$B$63</f>
        <v>21 Tage</v>
      </c>
      <c r="AJ451" s="118"/>
      <c r="AK451" s="118"/>
      <c r="AL451" s="118"/>
      <c r="AO451" s="116"/>
      <c r="AP451" s="117"/>
      <c r="AQ451" s="117"/>
      <c r="AR451" s="117"/>
      <c r="AS451" s="117"/>
      <c r="AT451" s="117"/>
      <c r="AU451" s="33"/>
    </row>
    <row r="452" spans="1:48" s="16" customFormat="1" hidden="1" x14ac:dyDescent="0.2">
      <c r="A452" s="177" t="str">
        <f>$A$11</f>
        <v>Kalenderwoche</v>
      </c>
      <c r="B452" s="309">
        <f t="shared" ref="B452:AF452" si="145">IF(B451="","",TRUNC((B451-DATE(YEAR(B451+3-MOD(B451-2,7)),1,MOD(B451-2,7)-9))/7))</f>
        <v>31</v>
      </c>
      <c r="C452" s="293">
        <f t="shared" si="145"/>
        <v>31</v>
      </c>
      <c r="D452" s="293">
        <f t="shared" si="145"/>
        <v>32</v>
      </c>
      <c r="E452" s="293">
        <f t="shared" si="145"/>
        <v>32</v>
      </c>
      <c r="F452" s="293">
        <f t="shared" si="145"/>
        <v>32</v>
      </c>
      <c r="G452" s="293">
        <f t="shared" si="145"/>
        <v>32</v>
      </c>
      <c r="H452" s="293">
        <f t="shared" si="145"/>
        <v>32</v>
      </c>
      <c r="I452" s="293">
        <f t="shared" si="145"/>
        <v>32</v>
      </c>
      <c r="J452" s="293">
        <f t="shared" si="145"/>
        <v>32</v>
      </c>
      <c r="K452" s="293">
        <f t="shared" si="145"/>
        <v>33</v>
      </c>
      <c r="L452" s="293">
        <f t="shared" si="145"/>
        <v>33</v>
      </c>
      <c r="M452" s="293">
        <f t="shared" si="145"/>
        <v>33</v>
      </c>
      <c r="N452" s="293">
        <f t="shared" si="145"/>
        <v>33</v>
      </c>
      <c r="O452" s="293">
        <f t="shared" si="145"/>
        <v>33</v>
      </c>
      <c r="P452" s="293">
        <f t="shared" si="145"/>
        <v>33</v>
      </c>
      <c r="Q452" s="293">
        <f t="shared" si="145"/>
        <v>33</v>
      </c>
      <c r="R452" s="293">
        <f t="shared" si="145"/>
        <v>34</v>
      </c>
      <c r="S452" s="293">
        <f t="shared" si="145"/>
        <v>34</v>
      </c>
      <c r="T452" s="293">
        <f t="shared" si="145"/>
        <v>34</v>
      </c>
      <c r="U452" s="293">
        <f t="shared" si="145"/>
        <v>34</v>
      </c>
      <c r="V452" s="293">
        <f t="shared" si="145"/>
        <v>34</v>
      </c>
      <c r="W452" s="293">
        <f t="shared" si="145"/>
        <v>34</v>
      </c>
      <c r="X452" s="293">
        <f t="shared" si="145"/>
        <v>34</v>
      </c>
      <c r="Y452" s="293">
        <f t="shared" si="145"/>
        <v>35</v>
      </c>
      <c r="Z452" s="293">
        <f t="shared" si="145"/>
        <v>35</v>
      </c>
      <c r="AA452" s="293">
        <f t="shared" si="145"/>
        <v>35</v>
      </c>
      <c r="AB452" s="293">
        <f t="shared" si="145"/>
        <v>35</v>
      </c>
      <c r="AC452" s="293">
        <f t="shared" si="145"/>
        <v>35</v>
      </c>
      <c r="AD452" s="293">
        <f t="shared" si="145"/>
        <v>35</v>
      </c>
      <c r="AE452" s="293">
        <f t="shared" si="145"/>
        <v>35</v>
      </c>
      <c r="AF452" s="293">
        <f t="shared" si="145"/>
        <v>36</v>
      </c>
      <c r="AG452" s="85"/>
      <c r="AH452" s="742"/>
      <c r="AI452" s="687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V452" s="38"/>
    </row>
    <row r="453" spans="1:48" s="16" customFormat="1" ht="12" customHeight="1" thickBot="1" x14ac:dyDescent="0.25">
      <c r="A453" s="177" t="str">
        <f>$A$12</f>
        <v>Sollstunden</v>
      </c>
      <c r="B453" s="210" t="str">
        <f t="shared" ref="B453:AF453" si="146">IF(MOD(B451,7)&gt;=2,$J$7*$B$448%,"")</f>
        <v/>
      </c>
      <c r="C453" s="210" t="str">
        <f t="shared" si="146"/>
        <v/>
      </c>
      <c r="D453" s="210">
        <f t="shared" si="146"/>
        <v>8</v>
      </c>
      <c r="E453" s="210">
        <f t="shared" si="146"/>
        <v>8</v>
      </c>
      <c r="F453" s="210">
        <f t="shared" si="146"/>
        <v>8</v>
      </c>
      <c r="G453" s="210">
        <f t="shared" si="146"/>
        <v>8</v>
      </c>
      <c r="H453" s="210">
        <f t="shared" si="146"/>
        <v>8</v>
      </c>
      <c r="I453" s="210" t="str">
        <f t="shared" si="146"/>
        <v/>
      </c>
      <c r="J453" s="210" t="str">
        <f t="shared" si="146"/>
        <v/>
      </c>
      <c r="K453" s="210">
        <f t="shared" si="146"/>
        <v>8</v>
      </c>
      <c r="L453" s="210">
        <f t="shared" si="146"/>
        <v>8</v>
      </c>
      <c r="M453" s="210">
        <f t="shared" si="146"/>
        <v>8</v>
      </c>
      <c r="N453" s="210">
        <f t="shared" si="146"/>
        <v>8</v>
      </c>
      <c r="O453" s="210">
        <f t="shared" si="146"/>
        <v>8</v>
      </c>
      <c r="P453" s="210" t="str">
        <f t="shared" si="146"/>
        <v/>
      </c>
      <c r="Q453" s="210" t="str">
        <f t="shared" si="146"/>
        <v/>
      </c>
      <c r="R453" s="210">
        <f t="shared" si="146"/>
        <v>8</v>
      </c>
      <c r="S453" s="210">
        <f t="shared" si="146"/>
        <v>8</v>
      </c>
      <c r="T453" s="210">
        <f t="shared" si="146"/>
        <v>8</v>
      </c>
      <c r="U453" s="210">
        <f t="shared" si="146"/>
        <v>8</v>
      </c>
      <c r="V453" s="210">
        <f t="shared" si="146"/>
        <v>8</v>
      </c>
      <c r="W453" s="210" t="str">
        <f t="shared" si="146"/>
        <v/>
      </c>
      <c r="X453" s="210" t="str">
        <f t="shared" si="146"/>
        <v/>
      </c>
      <c r="Y453" s="210">
        <f t="shared" si="146"/>
        <v>8</v>
      </c>
      <c r="Z453" s="210">
        <f t="shared" si="146"/>
        <v>8</v>
      </c>
      <c r="AA453" s="210">
        <f t="shared" si="146"/>
        <v>8</v>
      </c>
      <c r="AB453" s="210">
        <f t="shared" si="146"/>
        <v>8</v>
      </c>
      <c r="AC453" s="210">
        <f t="shared" si="146"/>
        <v>8</v>
      </c>
      <c r="AD453" s="210" t="str">
        <f t="shared" si="146"/>
        <v/>
      </c>
      <c r="AE453" s="210" t="str">
        <f t="shared" si="146"/>
        <v/>
      </c>
      <c r="AF453" s="210">
        <f t="shared" si="146"/>
        <v>8</v>
      </c>
      <c r="AG453" s="89">
        <f>SUM(B453:AF453)</f>
        <v>168</v>
      </c>
      <c r="AH453" s="478"/>
      <c r="AI453" s="477"/>
      <c r="AM453" s="19"/>
      <c r="AN453" s="19"/>
      <c r="AO453" s="19"/>
      <c r="AP453" s="19"/>
      <c r="AQ453" s="19"/>
      <c r="AR453" s="19"/>
      <c r="AS453" s="19"/>
      <c r="AT453" s="19"/>
    </row>
    <row r="454" spans="1:48" s="16" customFormat="1" ht="12" customHeight="1" x14ac:dyDescent="0.2">
      <c r="A454" s="177" t="str">
        <f>$A$13</f>
        <v>Absenz in Std</v>
      </c>
      <c r="B454" s="340">
        <f>B980</f>
        <v>0</v>
      </c>
      <c r="C454" s="340">
        <f t="shared" ref="C454:AF454" si="147">C980</f>
        <v>0</v>
      </c>
      <c r="D454" s="340">
        <f t="shared" si="147"/>
        <v>0</v>
      </c>
      <c r="E454" s="340">
        <f t="shared" si="147"/>
        <v>0</v>
      </c>
      <c r="F454" s="340">
        <f t="shared" si="147"/>
        <v>0</v>
      </c>
      <c r="G454" s="340">
        <f t="shared" si="147"/>
        <v>0</v>
      </c>
      <c r="H454" s="340">
        <f t="shared" si="147"/>
        <v>0</v>
      </c>
      <c r="I454" s="340">
        <f t="shared" si="147"/>
        <v>0</v>
      </c>
      <c r="J454" s="340">
        <f t="shared" si="147"/>
        <v>0</v>
      </c>
      <c r="K454" s="340">
        <f t="shared" si="147"/>
        <v>0</v>
      </c>
      <c r="L454" s="340">
        <f t="shared" si="147"/>
        <v>0</v>
      </c>
      <c r="M454" s="340">
        <f t="shared" si="147"/>
        <v>0</v>
      </c>
      <c r="N454" s="340">
        <f t="shared" si="147"/>
        <v>0</v>
      </c>
      <c r="O454" s="340">
        <f t="shared" si="147"/>
        <v>0</v>
      </c>
      <c r="P454" s="340">
        <f t="shared" si="147"/>
        <v>0</v>
      </c>
      <c r="Q454" s="340">
        <f t="shared" si="147"/>
        <v>0</v>
      </c>
      <c r="R454" s="340">
        <f t="shared" si="147"/>
        <v>0</v>
      </c>
      <c r="S454" s="340">
        <f t="shared" si="147"/>
        <v>0</v>
      </c>
      <c r="T454" s="340">
        <f t="shared" si="147"/>
        <v>0</v>
      </c>
      <c r="U454" s="340">
        <f t="shared" si="147"/>
        <v>0</v>
      </c>
      <c r="V454" s="340">
        <f t="shared" si="147"/>
        <v>0</v>
      </c>
      <c r="W454" s="340">
        <f t="shared" si="147"/>
        <v>0</v>
      </c>
      <c r="X454" s="340">
        <f t="shared" si="147"/>
        <v>0</v>
      </c>
      <c r="Y454" s="340">
        <f t="shared" si="147"/>
        <v>0</v>
      </c>
      <c r="Z454" s="340">
        <f t="shared" si="147"/>
        <v>0</v>
      </c>
      <c r="AA454" s="340">
        <f t="shared" si="147"/>
        <v>0</v>
      </c>
      <c r="AB454" s="340">
        <f t="shared" si="147"/>
        <v>0</v>
      </c>
      <c r="AC454" s="340">
        <f t="shared" si="147"/>
        <v>0</v>
      </c>
      <c r="AD454" s="340">
        <f t="shared" si="147"/>
        <v>0</v>
      </c>
      <c r="AE454" s="340">
        <f t="shared" si="147"/>
        <v>0</v>
      </c>
      <c r="AF454" s="340">
        <f t="shared" si="147"/>
        <v>0</v>
      </c>
      <c r="AG454" s="85">
        <f>SUM(AQ3:AQ12)</f>
        <v>0</v>
      </c>
      <c r="AH454" s="67"/>
      <c r="AI454" s="68"/>
      <c r="AM454" s="19"/>
      <c r="AN454" s="19"/>
      <c r="AO454" s="19"/>
      <c r="AP454" s="19"/>
      <c r="AQ454" s="19"/>
      <c r="AR454" s="19"/>
      <c r="AS454" s="19"/>
      <c r="AT454" s="19"/>
    </row>
    <row r="455" spans="1:48" s="16" customFormat="1" ht="12" customHeight="1" thickBot="1" x14ac:dyDescent="0.25">
      <c r="A455" s="178" t="str">
        <f>$A$14</f>
        <v>Code</v>
      </c>
      <c r="B455" s="324" t="str">
        <f>IF(B980&lt;&gt;0,IF(MAX(B967:B979)&lt;B980,Labels!$B$163,INDEX($AH$967:$AH$979,MATCH(MAX(B967:B979),B967:B979,0))),"")</f>
        <v/>
      </c>
      <c r="C455" s="324" t="str">
        <f>IF(C980&lt;&gt;0,IF(MAX(C967:C979)&lt;C980,Labels!$B$163,INDEX($AH$967:$AH$979,MATCH(MAX(C967:C979),C967:C979,0))),"")</f>
        <v/>
      </c>
      <c r="D455" s="324" t="str">
        <f>IF(D980&lt;&gt;0,IF(MAX(D967:D979)&lt;D980,Labels!$B$163,INDEX($AH$967:$AH$979,MATCH(MAX(D967:D979),D967:D979,0))),"")</f>
        <v/>
      </c>
      <c r="E455" s="324" t="str">
        <f>IF(E980&lt;&gt;0,IF(MAX(E967:E979)&lt;E980,Labels!$B$163,INDEX($AH$967:$AH$979,MATCH(MAX(E967:E979),E967:E979,0))),"")</f>
        <v/>
      </c>
      <c r="F455" s="324" t="str">
        <f>IF(F980&lt;&gt;0,IF(MAX(F967:F979)&lt;F980,Labels!$B$163,INDEX($AH$967:$AH$979,MATCH(MAX(F967:F979),F967:F979,0))),"")</f>
        <v/>
      </c>
      <c r="G455" s="324" t="str">
        <f>IF(G980&lt;&gt;0,IF(MAX(G967:G979)&lt;G980,Labels!$B$163,INDEX($AH$967:$AH$979,MATCH(MAX(G967:G979),G967:G979,0))),"")</f>
        <v/>
      </c>
      <c r="H455" s="324" t="str">
        <f>IF(H980&lt;&gt;0,IF(MAX(H967:H979)&lt;H980,Labels!$B$163,INDEX($AH$967:$AH$979,MATCH(MAX(H967:H979),H967:H979,0))),"")</f>
        <v/>
      </c>
      <c r="I455" s="324" t="str">
        <f>IF(I980&lt;&gt;0,IF(MAX(I967:I979)&lt;I980,Labels!$B$163,INDEX($AH$967:$AH$979,MATCH(MAX(I967:I979),I967:I979,0))),"")</f>
        <v/>
      </c>
      <c r="J455" s="324" t="str">
        <f>IF(J980&lt;&gt;0,IF(MAX(J967:J979)&lt;J980,Labels!$B$163,INDEX($AH$967:$AH$979,MATCH(MAX(J967:J979),J967:J979,0))),"")</f>
        <v/>
      </c>
      <c r="K455" s="324" t="str">
        <f>IF(K980&lt;&gt;0,IF(MAX(K967:K979)&lt;K980,Labels!$B$163,INDEX($AH$967:$AH$979,MATCH(MAX(K967:K979),K967:K979,0))),"")</f>
        <v/>
      </c>
      <c r="L455" s="324" t="str">
        <f>IF(L980&lt;&gt;0,IF(MAX(L967:L979)&lt;L980,Labels!$B$163,INDEX($AH$967:$AH$979,MATCH(MAX(L967:L979),L967:L979,0))),"")</f>
        <v/>
      </c>
      <c r="M455" s="324" t="str">
        <f>IF(M980&lt;&gt;0,IF(MAX(M967:M979)&lt;M980,Labels!$B$163,INDEX($AH$967:$AH$979,MATCH(MAX(M967:M979),M967:M979,0))),"")</f>
        <v/>
      </c>
      <c r="N455" s="324" t="str">
        <f>IF(N980&lt;&gt;0,IF(MAX(N967:N979)&lt;N980,Labels!$B$163,INDEX($AH$967:$AH$979,MATCH(MAX(N967:N979),N967:N979,0))),"")</f>
        <v/>
      </c>
      <c r="O455" s="324" t="str">
        <f>IF(O980&lt;&gt;0,IF(MAX(O967:O979)&lt;O980,Labels!$B$163,INDEX($AH$967:$AH$979,MATCH(MAX(O967:O979),O967:O979,0))),"")</f>
        <v/>
      </c>
      <c r="P455" s="324" t="str">
        <f>IF(P980&lt;&gt;0,IF(MAX(P967:P979)&lt;P980,Labels!$B$163,INDEX($AH$967:$AH$979,MATCH(MAX(P967:P979),P967:P979,0))),"")</f>
        <v/>
      </c>
      <c r="Q455" s="324" t="str">
        <f>IF(Q980&lt;&gt;0,IF(MAX(Q967:Q979)&lt;Q980,Labels!$B$163,INDEX($AH$967:$AH$979,MATCH(MAX(Q967:Q979),Q967:Q979,0))),"")</f>
        <v/>
      </c>
      <c r="R455" s="324" t="str">
        <f>IF(R980&lt;&gt;0,IF(MAX(R967:R979)&lt;R980,Labels!$B$163,INDEX($AH$967:$AH$979,MATCH(MAX(R967:R979),R967:R979,0))),"")</f>
        <v/>
      </c>
      <c r="S455" s="324" t="str">
        <f>IF(S980&lt;&gt;0,IF(MAX(S967:S979)&lt;S980,Labels!$B$163,INDEX($AH$967:$AH$979,MATCH(MAX(S967:S979),S967:S979,0))),"")</f>
        <v/>
      </c>
      <c r="T455" s="324" t="str">
        <f>IF(T980&lt;&gt;0,IF(MAX(T967:T979)&lt;T980,Labels!$B$163,INDEX($AH$967:$AH$979,MATCH(MAX(T967:T979),T967:T979,0))),"")</f>
        <v/>
      </c>
      <c r="U455" s="324" t="str">
        <f>IF(U980&lt;&gt;0,IF(MAX(U967:U979)&lt;U980,Labels!$B$163,INDEX($AH$967:$AH$979,MATCH(MAX(U967:U979),U967:U979,0))),"")</f>
        <v/>
      </c>
      <c r="V455" s="324" t="str">
        <f>IF(V980&lt;&gt;0,IF(MAX(V967:V979)&lt;V980,Labels!$B$163,INDEX($AH$967:$AH$979,MATCH(MAX(V967:V979),V967:V979,0))),"")</f>
        <v/>
      </c>
      <c r="W455" s="324" t="str">
        <f>IF(W980&lt;&gt;0,IF(MAX(W967:W979)&lt;W980,Labels!$B$163,INDEX($AH$967:$AH$979,MATCH(MAX(W967:W979),W967:W979,0))),"")</f>
        <v/>
      </c>
      <c r="X455" s="324" t="str">
        <f>IF(X980&lt;&gt;0,IF(MAX(X967:X979)&lt;X980,Labels!$B$163,INDEX($AH$967:$AH$979,MATCH(MAX(X967:X979),X967:X979,0))),"")</f>
        <v/>
      </c>
      <c r="Y455" s="324" t="str">
        <f>IF(Y980&lt;&gt;0,IF(MAX(Y967:Y979)&lt;Y980,Labels!$B$163,INDEX($AH$967:$AH$979,MATCH(MAX(Y967:Y979),Y967:Y979,0))),"")</f>
        <v/>
      </c>
      <c r="Z455" s="324" t="str">
        <f>IF(Z980&lt;&gt;0,IF(MAX(Z967:Z979)&lt;Z980,Labels!$B$163,INDEX($AH$967:$AH$979,MATCH(MAX(Z967:Z979),Z967:Z979,0))),"")</f>
        <v/>
      </c>
      <c r="AA455" s="324" t="str">
        <f>IF(AA980&lt;&gt;0,IF(MAX(AA967:AA979)&lt;AA980,Labels!$B$163,INDEX($AH$967:$AH$979,MATCH(MAX(AA967:AA979),AA967:AA979,0))),"")</f>
        <v/>
      </c>
      <c r="AB455" s="324" t="str">
        <f>IF(AB980&lt;&gt;0,IF(MAX(AB967:AB979)&lt;AB980,Labels!$B$163,INDEX($AH$967:$AH$979,MATCH(MAX(AB967:AB979),AB967:AB979,0))),"")</f>
        <v/>
      </c>
      <c r="AC455" s="324" t="str">
        <f>IF(AC980&lt;&gt;0,IF(MAX(AC967:AC979)&lt;AC980,Labels!$B$163,INDEX($AH$967:$AH$979,MATCH(MAX(AC967:AC979),AC967:AC979,0))),"")</f>
        <v/>
      </c>
      <c r="AD455" s="324" t="str">
        <f>IF(AD980&lt;&gt;0,IF(MAX(AD967:AD979)&lt;AD980,Labels!$B$163,INDEX($AH$967:$AH$979,MATCH(MAX(AD967:AD979),AD967:AD979,0))),"")</f>
        <v/>
      </c>
      <c r="AE455" s="324" t="str">
        <f>IF(AE980&lt;&gt;0,IF(MAX(AE967:AE979)&lt;AE980,Labels!$B$163,INDEX($AH$967:$AH$979,MATCH(MAX(AE967:AE979),AE967:AE979,0))),"")</f>
        <v/>
      </c>
      <c r="AF455" s="324" t="str">
        <f>IF(AF980&lt;&gt;0,IF(MAX(AF967:AF979)&lt;AF980,Labels!$B$163,INDEX($AH$967:$AH$979,MATCH(MAX(AF967:AF979),AF967:AF979,0))),"")</f>
        <v/>
      </c>
      <c r="AG455" s="103"/>
      <c r="AH455" s="67"/>
      <c r="AI455" s="68"/>
      <c r="AM455" s="19"/>
      <c r="AN455" s="19"/>
      <c r="AO455" s="19"/>
      <c r="AP455" s="19"/>
      <c r="AQ455" s="19"/>
      <c r="AR455" s="19"/>
      <c r="AS455" s="19"/>
      <c r="AT455" s="19"/>
    </row>
    <row r="456" spans="1:48" s="16" customFormat="1" ht="12" customHeight="1" x14ac:dyDescent="0.2">
      <c r="A456" s="179" t="str">
        <f>$A$15</f>
        <v>00.00-06.00h</v>
      </c>
      <c r="B456" s="175"/>
      <c r="C456" s="175"/>
      <c r="D456" s="175"/>
      <c r="E456" s="175"/>
      <c r="F456" s="175"/>
      <c r="G456" s="175"/>
      <c r="H456" s="175"/>
      <c r="I456" s="175"/>
      <c r="J456" s="175"/>
      <c r="K456" s="175"/>
      <c r="L456" s="175"/>
      <c r="M456" s="175"/>
      <c r="N456" s="175"/>
      <c r="O456" s="175"/>
      <c r="P456" s="175"/>
      <c r="Q456" s="175"/>
      <c r="R456" s="175"/>
      <c r="S456" s="175"/>
      <c r="T456" s="175"/>
      <c r="U456" s="175"/>
      <c r="V456" s="175"/>
      <c r="W456" s="175"/>
      <c r="X456" s="175"/>
      <c r="Y456" s="175"/>
      <c r="Z456" s="175"/>
      <c r="AA456" s="175"/>
      <c r="AB456" s="175"/>
      <c r="AC456" s="175"/>
      <c r="AD456" s="175"/>
      <c r="AE456" s="175"/>
      <c r="AF456" s="175"/>
      <c r="AG456" s="87">
        <f>SUM(B456:AF456)</f>
        <v>0</v>
      </c>
      <c r="AH456" s="67"/>
      <c r="AI456" s="68"/>
      <c r="AJ456" s="17"/>
      <c r="AM456" s="50"/>
      <c r="AN456" s="50"/>
      <c r="AO456" s="50"/>
      <c r="AP456" s="50"/>
      <c r="AQ456" s="50"/>
      <c r="AR456" s="50"/>
      <c r="AS456" s="50"/>
      <c r="AT456" s="50"/>
      <c r="AU456" s="17"/>
    </row>
    <row r="457" spans="1:48" s="16" customFormat="1" ht="12" customHeight="1" x14ac:dyDescent="0.2">
      <c r="A457" s="180" t="str">
        <f>$A$16</f>
        <v>06.00-20.00h</v>
      </c>
      <c r="B457" s="175"/>
      <c r="C457" s="175"/>
      <c r="D457" s="175"/>
      <c r="E457" s="175"/>
      <c r="F457" s="175"/>
      <c r="G457" s="175"/>
      <c r="H457" s="175"/>
      <c r="I457" s="175"/>
      <c r="J457" s="175"/>
      <c r="K457" s="175"/>
      <c r="L457" s="175"/>
      <c r="M457" s="175"/>
      <c r="N457" s="175"/>
      <c r="O457" s="175"/>
      <c r="P457" s="175"/>
      <c r="Q457" s="175"/>
      <c r="R457" s="175"/>
      <c r="S457" s="175"/>
      <c r="T457" s="175"/>
      <c r="U457" s="175"/>
      <c r="V457" s="175"/>
      <c r="W457" s="175"/>
      <c r="X457" s="175"/>
      <c r="Y457" s="175"/>
      <c r="Z457" s="175"/>
      <c r="AA457" s="175"/>
      <c r="AB457" s="175"/>
      <c r="AC457" s="175"/>
      <c r="AD457" s="175"/>
      <c r="AE457" s="175"/>
      <c r="AF457" s="175"/>
      <c r="AG457" s="88">
        <f>SUM(B457:AF457)</f>
        <v>0</v>
      </c>
      <c r="AH457" s="67"/>
      <c r="AI457" s="68"/>
      <c r="AJ457" s="17"/>
      <c r="AM457" s="50"/>
      <c r="AN457" s="50"/>
      <c r="AO457" s="50"/>
      <c r="AP457" s="50"/>
      <c r="AQ457" s="50"/>
      <c r="AR457" s="50"/>
      <c r="AS457" s="50"/>
      <c r="AT457" s="50"/>
      <c r="AU457" s="17"/>
    </row>
    <row r="458" spans="1:48" s="16" customFormat="1" ht="12" customHeight="1" x14ac:dyDescent="0.2">
      <c r="A458" s="179" t="str">
        <f>$A$17</f>
        <v>20.00-24.00h</v>
      </c>
      <c r="B458" s="175"/>
      <c r="C458" s="175"/>
      <c r="D458" s="175"/>
      <c r="E458" s="175"/>
      <c r="F458" s="175"/>
      <c r="G458" s="175"/>
      <c r="H458" s="175"/>
      <c r="I458" s="175"/>
      <c r="J458" s="175"/>
      <c r="K458" s="175"/>
      <c r="L458" s="175"/>
      <c r="M458" s="175"/>
      <c r="N458" s="175"/>
      <c r="O458" s="175"/>
      <c r="P458" s="175"/>
      <c r="Q458" s="175"/>
      <c r="R458" s="175"/>
      <c r="S458" s="175"/>
      <c r="T458" s="175"/>
      <c r="U458" s="175"/>
      <c r="V458" s="175"/>
      <c r="W458" s="175"/>
      <c r="X458" s="175"/>
      <c r="Y458" s="175"/>
      <c r="Z458" s="175"/>
      <c r="AA458" s="175"/>
      <c r="AB458" s="175"/>
      <c r="AC458" s="175"/>
      <c r="AD458" s="175"/>
      <c r="AE458" s="175"/>
      <c r="AF458" s="175"/>
      <c r="AG458" s="86">
        <f>SUM(B458:AF458)</f>
        <v>0</v>
      </c>
      <c r="AH458" s="65" t="s">
        <v>414</v>
      </c>
      <c r="AI458" s="68"/>
      <c r="AJ458" s="17"/>
      <c r="AM458" s="50"/>
      <c r="AN458" s="50"/>
      <c r="AO458" s="50"/>
      <c r="AP458" s="50"/>
      <c r="AQ458" s="50"/>
      <c r="AR458" s="50"/>
      <c r="AS458" s="50"/>
      <c r="AT458" s="50"/>
      <c r="AU458" s="17"/>
    </row>
    <row r="459" spans="1:48" s="16" customFormat="1" ht="12" customHeight="1" x14ac:dyDescent="0.2">
      <c r="A459" s="180" t="str">
        <f>$A$18</f>
        <v>Feiertag "ft"</v>
      </c>
      <c r="B459" s="181" t="str">
        <f>IF(WEEKDAY(B451,2)&lt;=6,IF(KALENDER!E17="x",Labels!$B$118,""),"")</f>
        <v/>
      </c>
      <c r="C459" s="181" t="str">
        <f>IF(WEEKDAY(C451,2)&lt;=6,IF(KALENDER!F17="x",Labels!$B$118,""),"")</f>
        <v/>
      </c>
      <c r="D459" s="181" t="str">
        <f>IF(WEEKDAY(D451,2)&lt;=6,IF(KALENDER!G17="x",Labels!$B$118,""),"")</f>
        <v/>
      </c>
      <c r="E459" s="181" t="str">
        <f>IF(WEEKDAY(E451,2)&lt;=6,IF(KALENDER!H17="x",Labels!$B$118,""),"")</f>
        <v/>
      </c>
      <c r="F459" s="181" t="str">
        <f>IF(WEEKDAY(F451,2)&lt;=6,IF(KALENDER!I17="x",Labels!$B$118,""),"")</f>
        <v/>
      </c>
      <c r="G459" s="181" t="str">
        <f>IF(WEEKDAY(G451,2)&lt;=6,IF(KALENDER!J17="x",Labels!$B$118,""),"")</f>
        <v/>
      </c>
      <c r="H459" s="181" t="str">
        <f>IF(WEEKDAY(H451,2)&lt;=6,IF(KALENDER!K17="x",Labels!$B$118,""),"")</f>
        <v/>
      </c>
      <c r="I459" s="181" t="str">
        <f>IF(WEEKDAY(I451,2)&lt;=6,IF(KALENDER!L17="x",Labels!$B$118,""),"")</f>
        <v/>
      </c>
      <c r="J459" s="181" t="str">
        <f>IF(WEEKDAY(J451,2)&lt;=6,IF(KALENDER!M17="x",Labels!$B$118,""),"")</f>
        <v/>
      </c>
      <c r="K459" s="181" t="str">
        <f>IF(WEEKDAY(K451,2)&lt;=6,IF(KALENDER!N17="x",Labels!$B$118,""),"")</f>
        <v/>
      </c>
      <c r="L459" s="181" t="str">
        <f>IF(WEEKDAY(L451,2)&lt;=6,IF(KALENDER!O17="x",Labels!$B$118,""),"")</f>
        <v/>
      </c>
      <c r="M459" s="181" t="str">
        <f>IF(WEEKDAY(M451,2)&lt;=6,IF(KALENDER!P17="x",Labels!$B$118,""),"")</f>
        <v/>
      </c>
      <c r="N459" s="181" t="str">
        <f>IF(WEEKDAY(N451,2)&lt;=6,IF(KALENDER!Q17="x",Labels!$B$118,""),"")</f>
        <v/>
      </c>
      <c r="O459" s="181" t="str">
        <f>IF(WEEKDAY(O451,2)&lt;=6,IF(KALENDER!R17="x",Labels!$B$118,""),"")</f>
        <v/>
      </c>
      <c r="P459" s="181" t="str">
        <f>IF(WEEKDAY(P451,2)&lt;=6,IF(KALENDER!S17="x",Labels!$B$118,""),"")</f>
        <v/>
      </c>
      <c r="Q459" s="181" t="str">
        <f>IF(WEEKDAY(Q451,2)&lt;=6,IF(KALENDER!T17="x",Labels!$B$118,""),"")</f>
        <v/>
      </c>
      <c r="R459" s="181" t="str">
        <f>IF(WEEKDAY(R451,2)&lt;=6,IF(KALENDER!U17="x",Labels!$B$118,""),"")</f>
        <v/>
      </c>
      <c r="S459" s="181" t="str">
        <f>IF(WEEKDAY(S451,2)&lt;=6,IF(KALENDER!V17="x",Labels!$B$118,""),"")</f>
        <v/>
      </c>
      <c r="T459" s="181" t="str">
        <f>IF(WEEKDAY(T451,2)&lt;=6,IF(KALENDER!W17="x",Labels!$B$118,""),"")</f>
        <v/>
      </c>
      <c r="U459" s="181" t="str">
        <f>IF(WEEKDAY(U451,2)&lt;=6,IF(KALENDER!X17="x",Labels!$B$118,""),"")</f>
        <v/>
      </c>
      <c r="V459" s="181" t="str">
        <f>IF(WEEKDAY(V451,2)&lt;=6,IF(KALENDER!Y17="x",Labels!$B$118,""),"")</f>
        <v/>
      </c>
      <c r="W459" s="181" t="str">
        <f>IF(WEEKDAY(W451,2)&lt;=6,IF(KALENDER!Z17="x",Labels!$B$118,""),"")</f>
        <v/>
      </c>
      <c r="X459" s="181" t="str">
        <f>IF(WEEKDAY(X451,2)&lt;=6,IF(KALENDER!AA17="x",Labels!$B$118,""),"")</f>
        <v/>
      </c>
      <c r="Y459" s="181" t="str">
        <f>IF(WEEKDAY(Y451,2)&lt;=6,IF(KALENDER!AB17="x",Labels!$B$118,""),"")</f>
        <v/>
      </c>
      <c r="Z459" s="181" t="str">
        <f>IF(WEEKDAY(Z451,2)&lt;=6,IF(KALENDER!AC17="x",Labels!$B$118,""),"")</f>
        <v/>
      </c>
      <c r="AA459" s="181" t="str">
        <f>IF(WEEKDAY(AA451,2)&lt;=6,IF(KALENDER!AD17="x",Labels!$B$118,""),"")</f>
        <v/>
      </c>
      <c r="AB459" s="181" t="str">
        <f>IF(WEEKDAY(AB451,2)&lt;=6,IF(KALENDER!AE17="x",Labels!$B$118,""),"")</f>
        <v/>
      </c>
      <c r="AC459" s="181" t="str">
        <f>IF(WEEKDAY(AC451,2)&lt;=6,IF(KALENDER!AF17="x",Labels!$B$118,""),"")</f>
        <v/>
      </c>
      <c r="AD459" s="181" t="str">
        <f>IF(WEEKDAY(AD451,2)&lt;=6,IF(KALENDER!AG17="x",Labels!$B$118,""),"")</f>
        <v/>
      </c>
      <c r="AE459" s="181" t="str">
        <f>IF(WEEKDAY(AE451,2)&lt;=6,IF(KALENDER!AH17="x",Labels!$B$118,""),"")</f>
        <v/>
      </c>
      <c r="AF459" s="181" t="str">
        <f>IF(WEEKDAY(AF451,2)&lt;=6,IF(KALENDER!AI17="x",Labels!$B$118,""),"")</f>
        <v/>
      </c>
      <c r="AG459" s="86"/>
      <c r="AH459" s="132"/>
      <c r="AI459" s="133"/>
      <c r="AM459" s="19"/>
      <c r="AN459" s="19"/>
      <c r="AO459" s="19"/>
      <c r="AP459" s="19"/>
      <c r="AQ459" s="19"/>
      <c r="AR459" s="19"/>
      <c r="AS459" s="19"/>
      <c r="AT459" s="19"/>
    </row>
    <row r="460" spans="1:48" s="16" customFormat="1" ht="12" customHeight="1" x14ac:dyDescent="0.2">
      <c r="A460" s="182" t="str">
        <f>$A$19</f>
        <v>Gutschrift "ft"</v>
      </c>
      <c r="B460" s="185" t="str">
        <f>IF(AND(B459=Labels!$B$118,WEEKDAY(B451,2)&lt;6),$J$7*$B$448%,"")</f>
        <v/>
      </c>
      <c r="C460" s="185" t="str">
        <f>IF(AND(C459=Labels!$B$118,WEEKDAY(C451,2)&lt;6),$J$7*$B$448%,"")</f>
        <v/>
      </c>
      <c r="D460" s="185" t="str">
        <f>IF(AND(D459=Labels!$B$118,WEEKDAY(D451,2)&lt;6),$J$7*$B$448%,"")</f>
        <v/>
      </c>
      <c r="E460" s="185" t="str">
        <f>IF(AND(E459=Labels!$B$118,WEEKDAY(E451,2)&lt;6),$J$7*$B$448%,"")</f>
        <v/>
      </c>
      <c r="F460" s="185" t="str">
        <f>IF(AND(F459=Labels!$B$118,WEEKDAY(F451,2)&lt;6),$J$7*$B$448%,"")</f>
        <v/>
      </c>
      <c r="G460" s="185" t="str">
        <f>IF(AND(G459=Labels!$B$118,WEEKDAY(G451,2)&lt;6),$J$7*$B$448%,"")</f>
        <v/>
      </c>
      <c r="H460" s="185" t="str">
        <f>IF(AND(H459=Labels!$B$118,WEEKDAY(H451,2)&lt;6),$J$7*$B$448%,"")</f>
        <v/>
      </c>
      <c r="I460" s="185" t="str">
        <f>IF(AND(I459=Labels!$B$118,WEEKDAY(I451,2)&lt;6),$J$7*$B$448%,"")</f>
        <v/>
      </c>
      <c r="J460" s="185" t="str">
        <f>IF(AND(J459=Labels!$B$118,WEEKDAY(J451,2)&lt;6),$J$7*$B$448%,"")</f>
        <v/>
      </c>
      <c r="K460" s="185" t="str">
        <f>IF(AND(K459=Labels!$B$118,WEEKDAY(K451,2)&lt;6),$J$7*$B$448%,"")</f>
        <v/>
      </c>
      <c r="L460" s="185" t="str">
        <f>IF(AND(L459=Labels!$B$118,WEEKDAY(L451,2)&lt;6),$J$7*$B$448%,"")</f>
        <v/>
      </c>
      <c r="M460" s="185" t="str">
        <f>IF(AND(M459=Labels!$B$118,WEEKDAY(M451,2)&lt;6),$J$7*$B$448%,"")</f>
        <v/>
      </c>
      <c r="N460" s="185" t="str">
        <f>IF(AND(N459=Labels!$B$118,WEEKDAY(N451,2)&lt;6),$J$7*$B$448%,"")</f>
        <v/>
      </c>
      <c r="O460" s="185" t="str">
        <f>IF(AND(O459=Labels!$B$118,WEEKDAY(O451,2)&lt;6),$J$7*$B$448%,"")</f>
        <v/>
      </c>
      <c r="P460" s="185" t="str">
        <f>IF(AND(P459=Labels!$B$118,WEEKDAY(P451,2)&lt;6),$J$7*$B$448%,"")</f>
        <v/>
      </c>
      <c r="Q460" s="185" t="str">
        <f>IF(AND(Q459=Labels!$B$118,WEEKDAY(Q451,2)&lt;6),$J$7*$B$448%,"")</f>
        <v/>
      </c>
      <c r="R460" s="185" t="str">
        <f>IF(AND(R459=Labels!$B$118,WEEKDAY(R451,2)&lt;6),$J$7*$B$448%,"")</f>
        <v/>
      </c>
      <c r="S460" s="185" t="str">
        <f>IF(AND(S459=Labels!$B$118,WEEKDAY(S451,2)&lt;6),$J$7*$B$448%,"")</f>
        <v/>
      </c>
      <c r="T460" s="185" t="str">
        <f>IF(AND(T459=Labels!$B$118,WEEKDAY(T451,2)&lt;6),$J$7*$B$448%,"")</f>
        <v/>
      </c>
      <c r="U460" s="185" t="str">
        <f>IF(AND(U459=Labels!$B$118,WEEKDAY(U451,2)&lt;6),$J$7*$B$448%,"")</f>
        <v/>
      </c>
      <c r="V460" s="185" t="str">
        <f>IF(AND(V459=Labels!$B$118,WEEKDAY(V451,2)&lt;6),$J$7*$B$448%,"")</f>
        <v/>
      </c>
      <c r="W460" s="185" t="str">
        <f>IF(AND(W459=Labels!$B$118,WEEKDAY(W451,2)&lt;6),$J$7*$B$448%,"")</f>
        <v/>
      </c>
      <c r="X460" s="185" t="str">
        <f>IF(AND(X459=Labels!$B$118,WEEKDAY(X451,2)&lt;6),$J$7*$B$448%,"")</f>
        <v/>
      </c>
      <c r="Y460" s="185" t="str">
        <f>IF(AND(Y459=Labels!$B$118,WEEKDAY(Y451,2)&lt;6),$J$7*$B$448%,"")</f>
        <v/>
      </c>
      <c r="Z460" s="185" t="str">
        <f>IF(AND(Z459=Labels!$B$118,WEEKDAY(Z451,2)&lt;6),$J$7*$B$448%,"")</f>
        <v/>
      </c>
      <c r="AA460" s="185" t="str">
        <f>IF(AND(AA459=Labels!$B$118,WEEKDAY(AA451,2)&lt;6),$J$7*$B$448%,"")</f>
        <v/>
      </c>
      <c r="AB460" s="185" t="str">
        <f>IF(AND(AB459=Labels!$B$118,WEEKDAY(AB451,2)&lt;6),$J$7*$B$448%,"")</f>
        <v/>
      </c>
      <c r="AC460" s="185" t="str">
        <f>IF(AND(AC459=Labels!$B$118,WEEKDAY(AC451,2)&lt;6),$J$7*$B$448%,"")</f>
        <v/>
      </c>
      <c r="AD460" s="185" t="str">
        <f>IF(AND(AD459=Labels!$B$118,WEEKDAY(AD451,2)&lt;6),$J$7*$B$448%,"")</f>
        <v/>
      </c>
      <c r="AE460" s="185" t="str">
        <f>IF(AND(AE459=Labels!$B$118,WEEKDAY(AE451,2)&lt;6),$J$7*$B$448%,"")</f>
        <v/>
      </c>
      <c r="AF460" s="185" t="str">
        <f>IF(AND(AF459=Labels!$B$118,WEEKDAY(AF451,2)&lt;6),$J$7*$B$448%,"")</f>
        <v/>
      </c>
      <c r="AG460" s="86">
        <f>SUM(B460:AF460)</f>
        <v>0</v>
      </c>
      <c r="AH460" s="132"/>
      <c r="AI460" s="133"/>
      <c r="AM460" s="19"/>
      <c r="AN460" s="19"/>
      <c r="AO460" s="19"/>
      <c r="AP460" s="19"/>
      <c r="AQ460" s="19"/>
      <c r="AR460" s="19"/>
      <c r="AS460" s="19"/>
      <c r="AT460" s="19"/>
    </row>
    <row r="461" spans="1:48" s="16" customFormat="1" ht="12" hidden="1" customHeight="1" x14ac:dyDescent="0.2">
      <c r="A461" s="182" t="str">
        <f>$A$20</f>
        <v>Tagestotal</v>
      </c>
      <c r="B461" s="183">
        <f>SUM(B456:B458)</f>
        <v>0</v>
      </c>
      <c r="C461" s="183">
        <f t="shared" ref="C461:AF461" si="148">SUM(C456:C458)</f>
        <v>0</v>
      </c>
      <c r="D461" s="183">
        <f t="shared" si="148"/>
        <v>0</v>
      </c>
      <c r="E461" s="183">
        <f t="shared" si="148"/>
        <v>0</v>
      </c>
      <c r="F461" s="183">
        <f t="shared" si="148"/>
        <v>0</v>
      </c>
      <c r="G461" s="183">
        <f t="shared" si="148"/>
        <v>0</v>
      </c>
      <c r="H461" s="183">
        <f t="shared" si="148"/>
        <v>0</v>
      </c>
      <c r="I461" s="183">
        <f t="shared" si="148"/>
        <v>0</v>
      </c>
      <c r="J461" s="183">
        <f t="shared" si="148"/>
        <v>0</v>
      </c>
      <c r="K461" s="183">
        <f t="shared" si="148"/>
        <v>0</v>
      </c>
      <c r="L461" s="183">
        <f t="shared" si="148"/>
        <v>0</v>
      </c>
      <c r="M461" s="183">
        <f t="shared" si="148"/>
        <v>0</v>
      </c>
      <c r="N461" s="183">
        <f t="shared" si="148"/>
        <v>0</v>
      </c>
      <c r="O461" s="183">
        <f t="shared" si="148"/>
        <v>0</v>
      </c>
      <c r="P461" s="183">
        <f t="shared" si="148"/>
        <v>0</v>
      </c>
      <c r="Q461" s="183">
        <f t="shared" si="148"/>
        <v>0</v>
      </c>
      <c r="R461" s="183">
        <f t="shared" si="148"/>
        <v>0</v>
      </c>
      <c r="S461" s="183">
        <f t="shared" si="148"/>
        <v>0</v>
      </c>
      <c r="T461" s="183">
        <f t="shared" si="148"/>
        <v>0</v>
      </c>
      <c r="U461" s="183">
        <f t="shared" si="148"/>
        <v>0</v>
      </c>
      <c r="V461" s="183">
        <f t="shared" si="148"/>
        <v>0</v>
      </c>
      <c r="W461" s="183">
        <f t="shared" si="148"/>
        <v>0</v>
      </c>
      <c r="X461" s="183">
        <f t="shared" si="148"/>
        <v>0</v>
      </c>
      <c r="Y461" s="183">
        <f t="shared" si="148"/>
        <v>0</v>
      </c>
      <c r="Z461" s="183">
        <f t="shared" si="148"/>
        <v>0</v>
      </c>
      <c r="AA461" s="183">
        <f t="shared" si="148"/>
        <v>0</v>
      </c>
      <c r="AB461" s="183">
        <f t="shared" si="148"/>
        <v>0</v>
      </c>
      <c r="AC461" s="183">
        <f t="shared" si="148"/>
        <v>0</v>
      </c>
      <c r="AD461" s="183">
        <f t="shared" si="148"/>
        <v>0</v>
      </c>
      <c r="AE461" s="183">
        <f t="shared" si="148"/>
        <v>0</v>
      </c>
      <c r="AF461" s="183">
        <f t="shared" si="148"/>
        <v>0</v>
      </c>
      <c r="AG461" s="86"/>
      <c r="AH461" s="132"/>
      <c r="AI461" s="133"/>
      <c r="AM461" s="19"/>
      <c r="AN461" s="19"/>
      <c r="AO461" s="19"/>
      <c r="AP461" s="19"/>
      <c r="AQ461" s="19"/>
      <c r="AR461" s="19"/>
      <c r="AS461" s="19"/>
      <c r="AT461" s="19"/>
    </row>
    <row r="462" spans="1:48" s="16" customFormat="1" ht="12" hidden="1" customHeight="1" x14ac:dyDescent="0.2">
      <c r="A462" s="180" t="str">
        <f>$A$21</f>
        <v>.</v>
      </c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1"/>
      <c r="N462" s="181"/>
      <c r="O462" s="181"/>
      <c r="P462" s="181"/>
      <c r="Q462" s="181"/>
      <c r="R462" s="181"/>
      <c r="S462" s="181"/>
      <c r="T462" s="181"/>
      <c r="U462" s="181"/>
      <c r="V462" s="181"/>
      <c r="W462" s="181"/>
      <c r="X462" s="181"/>
      <c r="Y462" s="181"/>
      <c r="Z462" s="181"/>
      <c r="AA462" s="181"/>
      <c r="AB462" s="181"/>
      <c r="AC462" s="181"/>
      <c r="AD462" s="181"/>
      <c r="AE462" s="181"/>
      <c r="AF462" s="181"/>
      <c r="AG462" s="29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</row>
    <row r="463" spans="1:48" s="16" customFormat="1" ht="12" hidden="1" customHeight="1" x14ac:dyDescent="0.2">
      <c r="A463" s="180" t="str">
        <f>$A$22</f>
        <v>.</v>
      </c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1"/>
      <c r="N463" s="181"/>
      <c r="O463" s="181"/>
      <c r="P463" s="181"/>
      <c r="Q463" s="181"/>
      <c r="R463" s="181"/>
      <c r="S463" s="181"/>
      <c r="T463" s="181"/>
      <c r="U463" s="181"/>
      <c r="V463" s="181"/>
      <c r="W463" s="181"/>
      <c r="X463" s="181"/>
      <c r="Y463" s="181"/>
      <c r="Z463" s="181"/>
      <c r="AA463" s="181"/>
      <c r="AB463" s="181"/>
      <c r="AC463" s="181"/>
      <c r="AD463" s="181"/>
      <c r="AE463" s="181"/>
      <c r="AF463" s="181"/>
      <c r="AG463" s="29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</row>
    <row r="464" spans="1:48" s="16" customFormat="1" ht="12" hidden="1" customHeight="1" x14ac:dyDescent="0.2">
      <c r="A464" s="180" t="str">
        <f>$A$23</f>
        <v>Monatsübergang</v>
      </c>
      <c r="B464" s="181" t="str">
        <f>IF(WEEKDAY(B451)=1,TEXT(B451-1,"MMM"&amp;Labels!B13),"")</f>
        <v/>
      </c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1"/>
      <c r="N464" s="181"/>
      <c r="O464" s="181"/>
      <c r="P464" s="181"/>
      <c r="Q464" s="181"/>
      <c r="R464" s="181"/>
      <c r="S464" s="181"/>
      <c r="T464" s="181"/>
      <c r="U464" s="181"/>
      <c r="V464" s="181"/>
      <c r="W464" s="181"/>
      <c r="X464" s="181"/>
      <c r="Y464" s="181"/>
      <c r="Z464" s="181"/>
      <c r="AA464" s="181"/>
      <c r="AB464" s="181"/>
      <c r="AC464" s="181"/>
      <c r="AD464" s="181"/>
      <c r="AE464" s="181"/>
      <c r="AF464" s="198" t="str">
        <f>IF(AND(WEEKDAY(AF451)&gt;1,WEEKDAY(AF451)&lt;7),TEXT(DATE($B$5,MONTH(AF451)+1,1),"MMM"&amp;Labels!B13),"")</f>
        <v>Sep</v>
      </c>
      <c r="AG464" s="29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</row>
    <row r="465" spans="1:47" s="16" customFormat="1" ht="12" customHeight="1" x14ac:dyDescent="0.2">
      <c r="A465" s="177" t="str">
        <f>$A$24</f>
        <v>Wochentotal</v>
      </c>
      <c r="B465" s="296">
        <f>IF(WEEKDAY(B451)=7,SUMIF($B389:$AF389,B452,$B398:$AF398)+SUMIF($B452:$AF452,B452,$B461:$AF461)+SUMIF($B515:$AF515,B452,$B524:$AF524),B464)</f>
        <v>0</v>
      </c>
      <c r="C465" s="297" t="str">
        <f t="shared" ref="C465:AE465" si="149">IF(WEEKDAY(C451)=7,SUMIF($B389:$AF389,C452,$B398:$AF398)+SUMIF($B452:$AF452,C452,$B461:$AF461)+SUMIF($B515:$AF515,C452,$B524:$AF524),"")</f>
        <v/>
      </c>
      <c r="D465" s="297" t="str">
        <f t="shared" si="149"/>
        <v/>
      </c>
      <c r="E465" s="297" t="str">
        <f t="shared" si="149"/>
        <v/>
      </c>
      <c r="F465" s="297" t="str">
        <f t="shared" si="149"/>
        <v/>
      </c>
      <c r="G465" s="297" t="str">
        <f t="shared" si="149"/>
        <v/>
      </c>
      <c r="H465" s="297" t="str">
        <f t="shared" si="149"/>
        <v/>
      </c>
      <c r="I465" s="297">
        <f t="shared" si="149"/>
        <v>0</v>
      </c>
      <c r="J465" s="297" t="str">
        <f t="shared" si="149"/>
        <v/>
      </c>
      <c r="K465" s="297" t="str">
        <f t="shared" si="149"/>
        <v/>
      </c>
      <c r="L465" s="297" t="str">
        <f t="shared" si="149"/>
        <v/>
      </c>
      <c r="M465" s="297" t="str">
        <f t="shared" si="149"/>
        <v/>
      </c>
      <c r="N465" s="297" t="str">
        <f t="shared" si="149"/>
        <v/>
      </c>
      <c r="O465" s="297" t="str">
        <f t="shared" si="149"/>
        <v/>
      </c>
      <c r="P465" s="297">
        <f t="shared" si="149"/>
        <v>0</v>
      </c>
      <c r="Q465" s="297" t="str">
        <f t="shared" si="149"/>
        <v/>
      </c>
      <c r="R465" s="297" t="str">
        <f t="shared" si="149"/>
        <v/>
      </c>
      <c r="S465" s="297" t="str">
        <f t="shared" si="149"/>
        <v/>
      </c>
      <c r="T465" s="297" t="str">
        <f t="shared" si="149"/>
        <v/>
      </c>
      <c r="U465" s="297" t="str">
        <f t="shared" si="149"/>
        <v/>
      </c>
      <c r="V465" s="297" t="str">
        <f t="shared" si="149"/>
        <v/>
      </c>
      <c r="W465" s="297">
        <f t="shared" si="149"/>
        <v>0</v>
      </c>
      <c r="X465" s="297" t="str">
        <f t="shared" si="149"/>
        <v/>
      </c>
      <c r="Y465" s="297" t="str">
        <f t="shared" si="149"/>
        <v/>
      </c>
      <c r="Z465" s="297" t="str">
        <f t="shared" si="149"/>
        <v/>
      </c>
      <c r="AA465" s="297" t="str">
        <f t="shared" si="149"/>
        <v/>
      </c>
      <c r="AB465" s="297" t="str">
        <f t="shared" si="149"/>
        <v/>
      </c>
      <c r="AC465" s="297" t="str">
        <f t="shared" si="149"/>
        <v/>
      </c>
      <c r="AD465" s="297">
        <f t="shared" si="149"/>
        <v>0</v>
      </c>
      <c r="AE465" s="297" t="str">
        <f t="shared" si="149"/>
        <v/>
      </c>
      <c r="AF465" s="298" t="str">
        <f>IF(WEEKDAY(AF451)=7,SUMIF($B389:$AF389,AF452,$B398:$AF398)+SUMIF($B452:$AF452,AF452,$B461:$AF461)+SUMIF($B515:$AF515,AF452,$B524:$AF524),AF464)</f>
        <v>Sep</v>
      </c>
      <c r="AG465" s="86"/>
      <c r="AH465" s="742"/>
      <c r="AI465" s="687"/>
      <c r="AJ465" s="2"/>
      <c r="AK465" s="51"/>
      <c r="AL465" s="51"/>
      <c r="AM465" s="51"/>
      <c r="AN465" s="51"/>
      <c r="AO465" s="51"/>
      <c r="AP465" s="51"/>
      <c r="AQ465" s="51"/>
      <c r="AR465" s="51"/>
      <c r="AS465" s="51"/>
      <c r="AT465" s="51"/>
      <c r="AU465" s="2"/>
    </row>
    <row r="466" spans="1:47" s="16" customFormat="1" ht="12" customHeight="1" x14ac:dyDescent="0.25">
      <c r="A466" s="182" t="str">
        <f>$A$25</f>
        <v>Zeitzuschlag 1)</v>
      </c>
      <c r="B466" s="296" t="str">
        <f>IF(B473="FALSCH","",B473)</f>
        <v/>
      </c>
      <c r="C466" s="297" t="str">
        <f t="shared" ref="C466:AF466" si="150">IF(C473="FALSCH","",C473)</f>
        <v/>
      </c>
      <c r="D466" s="297" t="str">
        <f t="shared" si="150"/>
        <v/>
      </c>
      <c r="E466" s="297" t="str">
        <f t="shared" si="150"/>
        <v/>
      </c>
      <c r="F466" s="297" t="str">
        <f t="shared" si="150"/>
        <v/>
      </c>
      <c r="G466" s="297" t="str">
        <f t="shared" si="150"/>
        <v/>
      </c>
      <c r="H466" s="297" t="str">
        <f t="shared" si="150"/>
        <v/>
      </c>
      <c r="I466" s="297" t="str">
        <f t="shared" si="150"/>
        <v/>
      </c>
      <c r="J466" s="297" t="str">
        <f t="shared" si="150"/>
        <v/>
      </c>
      <c r="K466" s="297" t="str">
        <f t="shared" si="150"/>
        <v/>
      </c>
      <c r="L466" s="297" t="str">
        <f t="shared" si="150"/>
        <v/>
      </c>
      <c r="M466" s="297" t="str">
        <f t="shared" si="150"/>
        <v/>
      </c>
      <c r="N466" s="297" t="str">
        <f t="shared" si="150"/>
        <v/>
      </c>
      <c r="O466" s="297" t="str">
        <f t="shared" si="150"/>
        <v/>
      </c>
      <c r="P466" s="297" t="str">
        <f t="shared" si="150"/>
        <v/>
      </c>
      <c r="Q466" s="297" t="str">
        <f t="shared" si="150"/>
        <v/>
      </c>
      <c r="R466" s="297" t="str">
        <f t="shared" si="150"/>
        <v/>
      </c>
      <c r="S466" s="297" t="str">
        <f t="shared" si="150"/>
        <v/>
      </c>
      <c r="T466" s="297" t="str">
        <f t="shared" si="150"/>
        <v/>
      </c>
      <c r="U466" s="297" t="str">
        <f t="shared" si="150"/>
        <v/>
      </c>
      <c r="V466" s="297" t="str">
        <f t="shared" si="150"/>
        <v/>
      </c>
      <c r="W466" s="297" t="str">
        <f t="shared" si="150"/>
        <v/>
      </c>
      <c r="X466" s="297" t="str">
        <f t="shared" si="150"/>
        <v/>
      </c>
      <c r="Y466" s="297" t="str">
        <f t="shared" si="150"/>
        <v/>
      </c>
      <c r="Z466" s="297" t="str">
        <f t="shared" si="150"/>
        <v/>
      </c>
      <c r="AA466" s="297" t="str">
        <f t="shared" si="150"/>
        <v/>
      </c>
      <c r="AB466" s="297" t="str">
        <f t="shared" si="150"/>
        <v/>
      </c>
      <c r="AC466" s="297" t="str">
        <f t="shared" si="150"/>
        <v/>
      </c>
      <c r="AD466" s="297" t="str">
        <f t="shared" si="150"/>
        <v/>
      </c>
      <c r="AE466" s="297" t="str">
        <f t="shared" si="150"/>
        <v/>
      </c>
      <c r="AF466" s="298" t="str">
        <f t="shared" si="150"/>
        <v/>
      </c>
      <c r="AG466" s="86">
        <f t="shared" ref="AG466:AG472" si="151">SUM(B466:AF466)</f>
        <v>0</v>
      </c>
      <c r="AH466" s="69"/>
      <c r="AI466" s="69"/>
      <c r="AJ466" s="12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12"/>
    </row>
    <row r="467" spans="1:47" s="16" customFormat="1" ht="12" customHeight="1" x14ac:dyDescent="0.2">
      <c r="A467" s="182" t="str">
        <f>$A$26</f>
        <v>Zeitzuschlag 2)</v>
      </c>
      <c r="B467" s="183" t="str">
        <f>IF((B456+B458)=0,"",SUM(B456,B458))</f>
        <v/>
      </c>
      <c r="C467" s="185" t="str">
        <f t="shared" ref="C467:AF467" si="152">IF((C456+C458)=0,"",SUM(C456,C458))</f>
        <v/>
      </c>
      <c r="D467" s="185" t="str">
        <f t="shared" si="152"/>
        <v/>
      </c>
      <c r="E467" s="185" t="str">
        <f t="shared" si="152"/>
        <v/>
      </c>
      <c r="F467" s="185" t="str">
        <f t="shared" si="152"/>
        <v/>
      </c>
      <c r="G467" s="185" t="str">
        <f t="shared" si="152"/>
        <v/>
      </c>
      <c r="H467" s="185" t="str">
        <f t="shared" si="152"/>
        <v/>
      </c>
      <c r="I467" s="185" t="str">
        <f t="shared" si="152"/>
        <v/>
      </c>
      <c r="J467" s="185" t="str">
        <f t="shared" si="152"/>
        <v/>
      </c>
      <c r="K467" s="185" t="str">
        <f t="shared" si="152"/>
        <v/>
      </c>
      <c r="L467" s="185" t="str">
        <f t="shared" si="152"/>
        <v/>
      </c>
      <c r="M467" s="185" t="str">
        <f t="shared" si="152"/>
        <v/>
      </c>
      <c r="N467" s="185" t="str">
        <f t="shared" si="152"/>
        <v/>
      </c>
      <c r="O467" s="185" t="str">
        <f t="shared" si="152"/>
        <v/>
      </c>
      <c r="P467" s="185" t="str">
        <f t="shared" si="152"/>
        <v/>
      </c>
      <c r="Q467" s="185" t="str">
        <f t="shared" si="152"/>
        <v/>
      </c>
      <c r="R467" s="185" t="str">
        <f t="shared" si="152"/>
        <v/>
      </c>
      <c r="S467" s="185" t="str">
        <f t="shared" si="152"/>
        <v/>
      </c>
      <c r="T467" s="185" t="str">
        <f t="shared" si="152"/>
        <v/>
      </c>
      <c r="U467" s="185" t="str">
        <f t="shared" si="152"/>
        <v/>
      </c>
      <c r="V467" s="185" t="str">
        <f t="shared" si="152"/>
        <v/>
      </c>
      <c r="W467" s="185" t="str">
        <f t="shared" si="152"/>
        <v/>
      </c>
      <c r="X467" s="185" t="str">
        <f t="shared" si="152"/>
        <v/>
      </c>
      <c r="Y467" s="185" t="str">
        <f t="shared" si="152"/>
        <v/>
      </c>
      <c r="Z467" s="185" t="str">
        <f t="shared" si="152"/>
        <v/>
      </c>
      <c r="AA467" s="185" t="str">
        <f t="shared" si="152"/>
        <v/>
      </c>
      <c r="AB467" s="185" t="str">
        <f t="shared" si="152"/>
        <v/>
      </c>
      <c r="AC467" s="185" t="str">
        <f t="shared" si="152"/>
        <v/>
      </c>
      <c r="AD467" s="185" t="str">
        <f t="shared" si="152"/>
        <v/>
      </c>
      <c r="AE467" s="185" t="str">
        <f t="shared" si="152"/>
        <v/>
      </c>
      <c r="AF467" s="185" t="str">
        <f t="shared" si="152"/>
        <v/>
      </c>
      <c r="AG467" s="86">
        <f t="shared" si="151"/>
        <v>0</v>
      </c>
      <c r="AH467" s="12" t="s">
        <v>403</v>
      </c>
      <c r="AI467" s="56"/>
      <c r="AJ467" s="2"/>
      <c r="AK467" s="2"/>
      <c r="AL467" s="2"/>
      <c r="AM467" s="2"/>
      <c r="AN467" s="2"/>
      <c r="AO467" s="2"/>
      <c r="AP467" s="46"/>
      <c r="AQ467" s="46"/>
      <c r="AR467" s="46"/>
      <c r="AS467" s="46"/>
      <c r="AT467" s="46"/>
      <c r="AU467" s="12"/>
    </row>
    <row r="468" spans="1:47" s="2" customFormat="1" ht="12" customHeight="1" x14ac:dyDescent="0.2">
      <c r="A468" s="182" t="str">
        <f>$A$27</f>
        <v>Zeitzuschlag 3)</v>
      </c>
      <c r="B468" s="183">
        <f>SUM(B469:B472)</f>
        <v>0</v>
      </c>
      <c r="C468" s="185">
        <f t="shared" ref="C468:AF468" si="153">SUM(C469:C472)</f>
        <v>0</v>
      </c>
      <c r="D468" s="185">
        <f t="shared" si="153"/>
        <v>0</v>
      </c>
      <c r="E468" s="185">
        <f t="shared" si="153"/>
        <v>0</v>
      </c>
      <c r="F468" s="185">
        <f t="shared" si="153"/>
        <v>0</v>
      </c>
      <c r="G468" s="185">
        <f t="shared" si="153"/>
        <v>0</v>
      </c>
      <c r="H468" s="185">
        <f t="shared" si="153"/>
        <v>0</v>
      </c>
      <c r="I468" s="185">
        <f t="shared" si="153"/>
        <v>0</v>
      </c>
      <c r="J468" s="185">
        <f t="shared" si="153"/>
        <v>0</v>
      </c>
      <c r="K468" s="185">
        <f t="shared" si="153"/>
        <v>0</v>
      </c>
      <c r="L468" s="185">
        <f t="shared" si="153"/>
        <v>0</v>
      </c>
      <c r="M468" s="185">
        <f t="shared" si="153"/>
        <v>0</v>
      </c>
      <c r="N468" s="185">
        <f t="shared" si="153"/>
        <v>0</v>
      </c>
      <c r="O468" s="185">
        <f t="shared" si="153"/>
        <v>0</v>
      </c>
      <c r="P468" s="185">
        <f t="shared" si="153"/>
        <v>0</v>
      </c>
      <c r="Q468" s="185">
        <f t="shared" si="153"/>
        <v>0</v>
      </c>
      <c r="R468" s="185">
        <f t="shared" si="153"/>
        <v>0</v>
      </c>
      <c r="S468" s="185">
        <f t="shared" si="153"/>
        <v>0</v>
      </c>
      <c r="T468" s="185">
        <f t="shared" si="153"/>
        <v>0</v>
      </c>
      <c r="U468" s="185">
        <f t="shared" si="153"/>
        <v>0</v>
      </c>
      <c r="V468" s="185">
        <f t="shared" si="153"/>
        <v>0</v>
      </c>
      <c r="W468" s="185">
        <f t="shared" si="153"/>
        <v>0</v>
      </c>
      <c r="X468" s="185">
        <f t="shared" si="153"/>
        <v>0</v>
      </c>
      <c r="Y468" s="185">
        <f t="shared" si="153"/>
        <v>0</v>
      </c>
      <c r="Z468" s="185">
        <f t="shared" si="153"/>
        <v>0</v>
      </c>
      <c r="AA468" s="185">
        <f t="shared" si="153"/>
        <v>0</v>
      </c>
      <c r="AB468" s="185">
        <f t="shared" si="153"/>
        <v>0</v>
      </c>
      <c r="AC468" s="185">
        <f t="shared" si="153"/>
        <v>0</v>
      </c>
      <c r="AD468" s="185">
        <f t="shared" si="153"/>
        <v>0</v>
      </c>
      <c r="AE468" s="185">
        <f t="shared" si="153"/>
        <v>0</v>
      </c>
      <c r="AF468" s="185">
        <f t="shared" si="153"/>
        <v>0</v>
      </c>
      <c r="AG468" s="86">
        <f>SUM(B468:AF468)</f>
        <v>0</v>
      </c>
      <c r="AH468" s="12" t="s">
        <v>404</v>
      </c>
      <c r="AI468" s="56"/>
      <c r="AP468" s="46"/>
      <c r="AQ468" s="46"/>
      <c r="AR468" s="46"/>
      <c r="AS468" s="46"/>
      <c r="AT468" s="46"/>
      <c r="AU468" s="12"/>
    </row>
    <row r="469" spans="1:47" s="2" customFormat="1" ht="12" hidden="1" customHeight="1" x14ac:dyDescent="0.2">
      <c r="A469" s="182" t="str">
        <f>$A$28</f>
        <v>Sonntag Tag</v>
      </c>
      <c r="B469" s="183" t="str">
        <f>IF(WEEKDAY(B451)=1,B457,"")</f>
        <v/>
      </c>
      <c r="C469" s="185">
        <f t="shared" ref="C469:AF469" si="154">IF(WEEKDAY(C451)=1,C457,"")</f>
        <v>0</v>
      </c>
      <c r="D469" s="185" t="str">
        <f t="shared" si="154"/>
        <v/>
      </c>
      <c r="E469" s="185" t="str">
        <f t="shared" si="154"/>
        <v/>
      </c>
      <c r="F469" s="185" t="str">
        <f t="shared" si="154"/>
        <v/>
      </c>
      <c r="G469" s="185" t="str">
        <f t="shared" si="154"/>
        <v/>
      </c>
      <c r="H469" s="185" t="str">
        <f t="shared" si="154"/>
        <v/>
      </c>
      <c r="I469" s="185" t="str">
        <f t="shared" si="154"/>
        <v/>
      </c>
      <c r="J469" s="185">
        <f t="shared" si="154"/>
        <v>0</v>
      </c>
      <c r="K469" s="185" t="str">
        <f t="shared" si="154"/>
        <v/>
      </c>
      <c r="L469" s="185" t="str">
        <f t="shared" si="154"/>
        <v/>
      </c>
      <c r="M469" s="185" t="str">
        <f t="shared" si="154"/>
        <v/>
      </c>
      <c r="N469" s="185" t="str">
        <f t="shared" si="154"/>
        <v/>
      </c>
      <c r="O469" s="185" t="str">
        <f t="shared" si="154"/>
        <v/>
      </c>
      <c r="P469" s="185" t="str">
        <f t="shared" si="154"/>
        <v/>
      </c>
      <c r="Q469" s="185">
        <f t="shared" si="154"/>
        <v>0</v>
      </c>
      <c r="R469" s="185" t="str">
        <f t="shared" si="154"/>
        <v/>
      </c>
      <c r="S469" s="185" t="str">
        <f t="shared" si="154"/>
        <v/>
      </c>
      <c r="T469" s="185" t="str">
        <f t="shared" si="154"/>
        <v/>
      </c>
      <c r="U469" s="185" t="str">
        <f t="shared" si="154"/>
        <v/>
      </c>
      <c r="V469" s="185" t="str">
        <f t="shared" si="154"/>
        <v/>
      </c>
      <c r="W469" s="185" t="str">
        <f t="shared" si="154"/>
        <v/>
      </c>
      <c r="X469" s="185">
        <f t="shared" si="154"/>
        <v>0</v>
      </c>
      <c r="Y469" s="185" t="str">
        <f t="shared" si="154"/>
        <v/>
      </c>
      <c r="Z469" s="185" t="str">
        <f t="shared" si="154"/>
        <v/>
      </c>
      <c r="AA469" s="185" t="str">
        <f t="shared" si="154"/>
        <v/>
      </c>
      <c r="AB469" s="185" t="str">
        <f t="shared" si="154"/>
        <v/>
      </c>
      <c r="AC469" s="185" t="str">
        <f t="shared" si="154"/>
        <v/>
      </c>
      <c r="AD469" s="185" t="str">
        <f t="shared" si="154"/>
        <v/>
      </c>
      <c r="AE469" s="185">
        <f t="shared" si="154"/>
        <v>0</v>
      </c>
      <c r="AF469" s="185" t="str">
        <f t="shared" si="154"/>
        <v/>
      </c>
      <c r="AG469" s="86">
        <f t="shared" si="151"/>
        <v>0</v>
      </c>
      <c r="AH469" s="12" t="s">
        <v>405</v>
      </c>
      <c r="AP469" s="46"/>
      <c r="AQ469" s="46"/>
      <c r="AR469" s="46"/>
      <c r="AS469" s="46"/>
      <c r="AT469" s="46"/>
      <c r="AU469" s="12"/>
    </row>
    <row r="470" spans="1:47" s="2" customFormat="1" ht="12" hidden="1" customHeight="1" x14ac:dyDescent="0.2">
      <c r="A470" s="182" t="str">
        <f>$A$29</f>
        <v>Sonntag Nacht</v>
      </c>
      <c r="B470" s="183" t="str">
        <f>IF(WEEKDAY(B451)=1,SUM(B456+B458),"")</f>
        <v/>
      </c>
      <c r="C470" s="185">
        <f t="shared" ref="C470:AF470" si="155">IF(WEEKDAY(C451)=1,SUM(C456+C458),"")</f>
        <v>0</v>
      </c>
      <c r="D470" s="185" t="str">
        <f t="shared" si="155"/>
        <v/>
      </c>
      <c r="E470" s="185" t="str">
        <f t="shared" si="155"/>
        <v/>
      </c>
      <c r="F470" s="185" t="str">
        <f t="shared" si="155"/>
        <v/>
      </c>
      <c r="G470" s="185" t="str">
        <f t="shared" si="155"/>
        <v/>
      </c>
      <c r="H470" s="185" t="str">
        <f t="shared" si="155"/>
        <v/>
      </c>
      <c r="I470" s="185" t="str">
        <f t="shared" si="155"/>
        <v/>
      </c>
      <c r="J470" s="185">
        <f t="shared" si="155"/>
        <v>0</v>
      </c>
      <c r="K470" s="185" t="str">
        <f t="shared" si="155"/>
        <v/>
      </c>
      <c r="L470" s="185" t="str">
        <f t="shared" si="155"/>
        <v/>
      </c>
      <c r="M470" s="185" t="str">
        <f t="shared" si="155"/>
        <v/>
      </c>
      <c r="N470" s="185" t="str">
        <f t="shared" si="155"/>
        <v/>
      </c>
      <c r="O470" s="185" t="str">
        <f t="shared" si="155"/>
        <v/>
      </c>
      <c r="P470" s="185" t="str">
        <f t="shared" si="155"/>
        <v/>
      </c>
      <c r="Q470" s="185">
        <f t="shared" si="155"/>
        <v>0</v>
      </c>
      <c r="R470" s="185" t="str">
        <f t="shared" si="155"/>
        <v/>
      </c>
      <c r="S470" s="185" t="str">
        <f t="shared" si="155"/>
        <v/>
      </c>
      <c r="T470" s="185" t="str">
        <f t="shared" si="155"/>
        <v/>
      </c>
      <c r="U470" s="185" t="str">
        <f t="shared" si="155"/>
        <v/>
      </c>
      <c r="V470" s="185" t="str">
        <f t="shared" si="155"/>
        <v/>
      </c>
      <c r="W470" s="185" t="str">
        <f t="shared" si="155"/>
        <v/>
      </c>
      <c r="X470" s="185">
        <f t="shared" si="155"/>
        <v>0</v>
      </c>
      <c r="Y470" s="185" t="str">
        <f t="shared" si="155"/>
        <v/>
      </c>
      <c r="Z470" s="185" t="str">
        <f t="shared" si="155"/>
        <v/>
      </c>
      <c r="AA470" s="185" t="str">
        <f t="shared" si="155"/>
        <v/>
      </c>
      <c r="AB470" s="185" t="str">
        <f t="shared" si="155"/>
        <v/>
      </c>
      <c r="AC470" s="185" t="str">
        <f t="shared" si="155"/>
        <v/>
      </c>
      <c r="AD470" s="185" t="str">
        <f t="shared" si="155"/>
        <v/>
      </c>
      <c r="AE470" s="185">
        <f t="shared" si="155"/>
        <v>0</v>
      </c>
      <c r="AF470" s="185" t="str">
        <f t="shared" si="155"/>
        <v/>
      </c>
      <c r="AG470" s="86">
        <f t="shared" si="151"/>
        <v>0</v>
      </c>
      <c r="AH470" s="12" t="s">
        <v>406</v>
      </c>
      <c r="AP470" s="46"/>
      <c r="AQ470" s="46"/>
      <c r="AR470" s="46"/>
      <c r="AS470" s="46"/>
      <c r="AT470" s="46"/>
      <c r="AU470" s="12"/>
    </row>
    <row r="471" spans="1:47" s="2" customFormat="1" ht="12" hidden="1" customHeight="1" x14ac:dyDescent="0.2">
      <c r="A471" s="182" t="str">
        <f>$A$30</f>
        <v>ft-Tazuschlag</v>
      </c>
      <c r="B471" s="183" t="str">
        <f>IF(B459=Labels!$B$118,B457,"")</f>
        <v/>
      </c>
      <c r="C471" s="185" t="str">
        <f>IF(C459=Labels!$B$118,C457,"")</f>
        <v/>
      </c>
      <c r="D471" s="185" t="str">
        <f>IF(D459=Labels!$B$118,D457,"")</f>
        <v/>
      </c>
      <c r="E471" s="185" t="str">
        <f>IF(E459=Labels!$B$118,E457,"")</f>
        <v/>
      </c>
      <c r="F471" s="185" t="str">
        <f>IF(F459=Labels!$B$118,F457,"")</f>
        <v/>
      </c>
      <c r="G471" s="185" t="str">
        <f>IF(G459=Labels!$B$118,G457,"")</f>
        <v/>
      </c>
      <c r="H471" s="185" t="str">
        <f>IF(H459=Labels!$B$118,H457,"")</f>
        <v/>
      </c>
      <c r="I471" s="185" t="str">
        <f>IF(I459=Labels!$B$118,I457,"")</f>
        <v/>
      </c>
      <c r="J471" s="185" t="str">
        <f>IF(J459=Labels!$B$118,J457,"")</f>
        <v/>
      </c>
      <c r="K471" s="185" t="str">
        <f>IF(K459=Labels!$B$118,K457,"")</f>
        <v/>
      </c>
      <c r="L471" s="185" t="str">
        <f>IF(L459=Labels!$B$118,L457,"")</f>
        <v/>
      </c>
      <c r="M471" s="185" t="str">
        <f>IF(M459=Labels!$B$118,M457,"")</f>
        <v/>
      </c>
      <c r="N471" s="185" t="str">
        <f>IF(N459=Labels!$B$118,N457,"")</f>
        <v/>
      </c>
      <c r="O471" s="185" t="str">
        <f>IF(O459=Labels!$B$118,O457,"")</f>
        <v/>
      </c>
      <c r="P471" s="185" t="str">
        <f>IF(P459=Labels!$B$118,P457,"")</f>
        <v/>
      </c>
      <c r="Q471" s="185" t="str">
        <f>IF(Q459=Labels!$B$118,Q457,"")</f>
        <v/>
      </c>
      <c r="R471" s="185" t="str">
        <f>IF(R459=Labels!$B$118,R457,"")</f>
        <v/>
      </c>
      <c r="S471" s="185" t="str">
        <f>IF(S459=Labels!$B$118,S457,"")</f>
        <v/>
      </c>
      <c r="T471" s="185" t="str">
        <f>IF(T459=Labels!$B$118,T457,"")</f>
        <v/>
      </c>
      <c r="U471" s="185" t="str">
        <f>IF(U459=Labels!$B$118,U457,"")</f>
        <v/>
      </c>
      <c r="V471" s="185" t="str">
        <f>IF(V459=Labels!$B$118,V457,"")</f>
        <v/>
      </c>
      <c r="W471" s="185" t="str">
        <f>IF(W459=Labels!$B$118,W457,"")</f>
        <v/>
      </c>
      <c r="X471" s="185" t="str">
        <f>IF(X459=Labels!$B$118,X457,"")</f>
        <v/>
      </c>
      <c r="Y471" s="185" t="str">
        <f>IF(Y459=Labels!$B$118,Y457,"")</f>
        <v/>
      </c>
      <c r="Z471" s="185" t="str">
        <f>IF(Z459=Labels!$B$118,Z457,"")</f>
        <v/>
      </c>
      <c r="AA471" s="185" t="str">
        <f>IF(AA459=Labels!$B$118,AA457,"")</f>
        <v/>
      </c>
      <c r="AB471" s="185" t="str">
        <f>IF(AB459=Labels!$B$118,AB457,"")</f>
        <v/>
      </c>
      <c r="AC471" s="185" t="str">
        <f>IF(AC459=Labels!$B$118,AC457,"")</f>
        <v/>
      </c>
      <c r="AD471" s="185" t="str">
        <f>IF(AD459=Labels!$B$118,AD457,"")</f>
        <v/>
      </c>
      <c r="AE471" s="185" t="str">
        <f>IF(AE459=Labels!$B$118,AE457,"")</f>
        <v/>
      </c>
      <c r="AF471" s="185" t="str">
        <f>IF(AF459=Labels!$B$118,AF457,"")</f>
        <v/>
      </c>
      <c r="AG471" s="86">
        <f t="shared" si="151"/>
        <v>0</v>
      </c>
      <c r="AH471" s="12" t="s">
        <v>407</v>
      </c>
      <c r="AP471" s="46"/>
      <c r="AQ471" s="46"/>
      <c r="AR471" s="46"/>
      <c r="AS471" s="46"/>
      <c r="AT471" s="46"/>
      <c r="AU471" s="12"/>
    </row>
    <row r="472" spans="1:47" s="2" customFormat="1" ht="12" hidden="1" customHeight="1" x14ac:dyDescent="0.2">
      <c r="A472" s="182" t="str">
        <f>$A$31</f>
        <v>ft-Nazuschlag</v>
      </c>
      <c r="B472" s="183" t="str">
        <f>IF(B459=Labels!$B$118,SUM(B456,B458),"")</f>
        <v/>
      </c>
      <c r="C472" s="185" t="str">
        <f>IF(C459=Labels!$B$118,SUM(C456,C458),"")</f>
        <v/>
      </c>
      <c r="D472" s="185" t="str">
        <f>IF(D459=Labels!$B$118,SUM(D456,D458),"")</f>
        <v/>
      </c>
      <c r="E472" s="185" t="str">
        <f>IF(E459=Labels!$B$118,SUM(E456,E458),"")</f>
        <v/>
      </c>
      <c r="F472" s="185" t="str">
        <f>IF(F459=Labels!$B$118,SUM(F456,F458),"")</f>
        <v/>
      </c>
      <c r="G472" s="185" t="str">
        <f>IF(G459=Labels!$B$118,SUM(G456,G458),"")</f>
        <v/>
      </c>
      <c r="H472" s="185" t="str">
        <f>IF(H459=Labels!$B$118,SUM(H456,H458),"")</f>
        <v/>
      </c>
      <c r="I472" s="185" t="str">
        <f>IF(I459=Labels!$B$118,SUM(I456,I458),"")</f>
        <v/>
      </c>
      <c r="J472" s="185" t="str">
        <f>IF(J459=Labels!$B$118,SUM(J456,J458),"")</f>
        <v/>
      </c>
      <c r="K472" s="185" t="str">
        <f>IF(K459=Labels!$B$118,SUM(K456,K458),"")</f>
        <v/>
      </c>
      <c r="L472" s="185" t="str">
        <f>IF(L459=Labels!$B$118,SUM(L456,L458),"")</f>
        <v/>
      </c>
      <c r="M472" s="185" t="str">
        <f>IF(M459=Labels!$B$118,SUM(M456,M458),"")</f>
        <v/>
      </c>
      <c r="N472" s="185" t="str">
        <f>IF(N459=Labels!$B$118,SUM(N456,N458),"")</f>
        <v/>
      </c>
      <c r="O472" s="185" t="str">
        <f>IF(O459=Labels!$B$118,SUM(O456,O458),"")</f>
        <v/>
      </c>
      <c r="P472" s="185" t="str">
        <f>IF(P459=Labels!$B$118,SUM(P456,P458),"")</f>
        <v/>
      </c>
      <c r="Q472" s="185" t="str">
        <f>IF(Q459=Labels!$B$118,SUM(Q456,Q458),"")</f>
        <v/>
      </c>
      <c r="R472" s="185" t="str">
        <f>IF(R459=Labels!$B$118,SUM(R456,R458),"")</f>
        <v/>
      </c>
      <c r="S472" s="185" t="str">
        <f>IF(S459=Labels!$B$118,SUM(S456,S458),"")</f>
        <v/>
      </c>
      <c r="T472" s="185" t="str">
        <f>IF(T459=Labels!$B$118,SUM(T456,T458),"")</f>
        <v/>
      </c>
      <c r="U472" s="185" t="str">
        <f>IF(U459=Labels!$B$118,SUM(U456,U458),"")</f>
        <v/>
      </c>
      <c r="V472" s="185" t="str">
        <f>IF(V459=Labels!$B$118,SUM(V456,V458),"")</f>
        <v/>
      </c>
      <c r="W472" s="185" t="str">
        <f>IF(W459=Labels!$B$118,SUM(W456,W458),"")</f>
        <v/>
      </c>
      <c r="X472" s="185" t="str">
        <f>IF(X459=Labels!$B$118,SUM(X456,X458),"")</f>
        <v/>
      </c>
      <c r="Y472" s="185" t="str">
        <f>IF(Y459=Labels!$B$118,SUM(Y456,Y458),"")</f>
        <v/>
      </c>
      <c r="Z472" s="185" t="str">
        <f>IF(Z459=Labels!$B$118,SUM(Z456,Z458),"")</f>
        <v/>
      </c>
      <c r="AA472" s="185" t="str">
        <f>IF(AA459=Labels!$B$118,SUM(AA456,AA458),"")</f>
        <v/>
      </c>
      <c r="AB472" s="185" t="str">
        <f>IF(AB459=Labels!$B$118,SUM(AB456,AB458),"")</f>
        <v/>
      </c>
      <c r="AC472" s="185" t="str">
        <f>IF(AC459=Labels!$B$118,SUM(AC456,AC458),"")</f>
        <v/>
      </c>
      <c r="AD472" s="185" t="str">
        <f>IF(AD459=Labels!$B$118,SUM(AD456,AD458),"")</f>
        <v/>
      </c>
      <c r="AE472" s="185" t="str">
        <f>IF(AE459=Labels!$B$118,SUM(AE456,AE458),"")</f>
        <v/>
      </c>
      <c r="AF472" s="185" t="str">
        <f>IF(AF459=Labels!$B$118,SUM(AF456,AF458),"")</f>
        <v/>
      </c>
      <c r="AG472" s="86">
        <f t="shared" si="151"/>
        <v>0</v>
      </c>
      <c r="AH472" s="12" t="s">
        <v>408</v>
      </c>
      <c r="AI472" s="39"/>
      <c r="AJ472" s="39"/>
      <c r="AM472" s="39"/>
      <c r="AN472" s="39"/>
      <c r="AO472" s="39"/>
      <c r="AP472" s="46"/>
      <c r="AQ472" s="46"/>
      <c r="AR472" s="46"/>
      <c r="AS472" s="46"/>
      <c r="AT472" s="46"/>
      <c r="AU472" s="12"/>
    </row>
    <row r="473" spans="1:47" s="2" customFormat="1" ht="12" hidden="1" customHeight="1" x14ac:dyDescent="0.2">
      <c r="A473" s="182" t="str">
        <f>$A$32</f>
        <v>Zuschlag  blind (Wochentotal)</v>
      </c>
      <c r="B473" s="296" t="str">
        <f>IF(OR(ISTEXT(B465),B465="",B465&lt;$B$7),"",ROUND(((B465-$B$7)*25%)/25,4)*25)</f>
        <v/>
      </c>
      <c r="C473" s="297" t="str">
        <f t="shared" ref="C473:AF473" si="156">IF(OR(ISTEXT(C465),C465="",C465&lt;$B$7),"",ROUND(((C465-$B$7)*25%)/25,4)*25)</f>
        <v/>
      </c>
      <c r="D473" s="297" t="str">
        <f t="shared" si="156"/>
        <v/>
      </c>
      <c r="E473" s="297" t="str">
        <f t="shared" si="156"/>
        <v/>
      </c>
      <c r="F473" s="297" t="str">
        <f t="shared" si="156"/>
        <v/>
      </c>
      <c r="G473" s="297" t="str">
        <f t="shared" si="156"/>
        <v/>
      </c>
      <c r="H473" s="297" t="str">
        <f t="shared" si="156"/>
        <v/>
      </c>
      <c r="I473" s="297" t="str">
        <f t="shared" si="156"/>
        <v/>
      </c>
      <c r="J473" s="297" t="str">
        <f t="shared" si="156"/>
        <v/>
      </c>
      <c r="K473" s="297" t="str">
        <f t="shared" si="156"/>
        <v/>
      </c>
      <c r="L473" s="297" t="str">
        <f t="shared" si="156"/>
        <v/>
      </c>
      <c r="M473" s="297" t="str">
        <f t="shared" si="156"/>
        <v/>
      </c>
      <c r="N473" s="297" t="str">
        <f t="shared" si="156"/>
        <v/>
      </c>
      <c r="O473" s="297" t="str">
        <f t="shared" si="156"/>
        <v/>
      </c>
      <c r="P473" s="297" t="str">
        <f t="shared" si="156"/>
        <v/>
      </c>
      <c r="Q473" s="297" t="str">
        <f t="shared" si="156"/>
        <v/>
      </c>
      <c r="R473" s="297" t="str">
        <f t="shared" si="156"/>
        <v/>
      </c>
      <c r="S473" s="297" t="str">
        <f t="shared" si="156"/>
        <v/>
      </c>
      <c r="T473" s="297" t="str">
        <f t="shared" si="156"/>
        <v/>
      </c>
      <c r="U473" s="297" t="str">
        <f t="shared" si="156"/>
        <v/>
      </c>
      <c r="V473" s="297" t="str">
        <f t="shared" si="156"/>
        <v/>
      </c>
      <c r="W473" s="297" t="str">
        <f t="shared" si="156"/>
        <v/>
      </c>
      <c r="X473" s="297" t="str">
        <f t="shared" si="156"/>
        <v/>
      </c>
      <c r="Y473" s="297" t="str">
        <f t="shared" si="156"/>
        <v/>
      </c>
      <c r="Z473" s="297" t="str">
        <f t="shared" si="156"/>
        <v/>
      </c>
      <c r="AA473" s="297" t="str">
        <f t="shared" si="156"/>
        <v/>
      </c>
      <c r="AB473" s="297" t="str">
        <f t="shared" si="156"/>
        <v/>
      </c>
      <c r="AC473" s="297" t="str">
        <f t="shared" si="156"/>
        <v/>
      </c>
      <c r="AD473" s="297" t="str">
        <f t="shared" si="156"/>
        <v/>
      </c>
      <c r="AE473" s="297" t="str">
        <f t="shared" si="156"/>
        <v/>
      </c>
      <c r="AF473" s="298" t="str">
        <f t="shared" si="156"/>
        <v/>
      </c>
      <c r="AG473" s="86">
        <f>AG457</f>
        <v>0</v>
      </c>
      <c r="AH473" s="12" t="s">
        <v>409</v>
      </c>
      <c r="AI473" s="48"/>
      <c r="AJ473" s="48"/>
      <c r="AM473" s="48"/>
      <c r="AN473" s="48"/>
      <c r="AO473" s="39"/>
      <c r="AP473" s="39"/>
      <c r="AQ473" s="39"/>
      <c r="AR473" s="39"/>
      <c r="AS473" s="46"/>
      <c r="AT473" s="46"/>
      <c r="AU473" s="12"/>
    </row>
    <row r="474" spans="1:47" s="2" customFormat="1" ht="12" customHeight="1" x14ac:dyDescent="0.25">
      <c r="A474" s="186"/>
      <c r="B474" s="187" t="str">
        <f>$B$33</f>
        <v>1)   25% Zeitzuschlag für Überschreitung Wochentotal</v>
      </c>
      <c r="C474" s="187"/>
      <c r="D474" s="187"/>
      <c r="E474" s="187"/>
      <c r="F474" s="187"/>
      <c r="G474" s="187"/>
      <c r="H474" s="187"/>
      <c r="I474" s="187"/>
      <c r="J474" s="187"/>
      <c r="K474" s="58"/>
      <c r="L474" s="188" t="str">
        <f>$L$33</f>
        <v>2) 100% Zeitzuschlag für Nachtarbeit</v>
      </c>
      <c r="M474" s="187"/>
      <c r="N474" s="187"/>
      <c r="O474" s="187"/>
      <c r="P474" s="187"/>
      <c r="Q474" s="58"/>
      <c r="R474" s="187"/>
      <c r="S474" s="58"/>
      <c r="T474" s="187" t="str">
        <f>$T$33</f>
        <v>Eingabe der ausbezahlten Stunden Vorjahressaldo</v>
      </c>
      <c r="U474" s="242"/>
      <c r="V474" s="58"/>
      <c r="W474" s="189"/>
      <c r="X474" s="189"/>
      <c r="Y474" s="189"/>
      <c r="Z474" s="189"/>
      <c r="AA474" s="189"/>
      <c r="AB474" s="189"/>
      <c r="AC474" s="189"/>
      <c r="AD474" s="189"/>
      <c r="AE474" s="489"/>
      <c r="AF474" s="490"/>
      <c r="AG474" s="86">
        <f>SUM(AG456+AG458)</f>
        <v>0</v>
      </c>
      <c r="AH474" s="12" t="s">
        <v>410</v>
      </c>
      <c r="AI474" s="12"/>
      <c r="AJ474" s="12"/>
      <c r="AM474" s="12"/>
      <c r="AN474" s="12"/>
      <c r="AO474" s="48"/>
      <c r="AP474" s="39"/>
      <c r="AQ474" s="39"/>
      <c r="AR474" s="39"/>
      <c r="AS474" s="46"/>
      <c r="AT474" s="46"/>
      <c r="AU474" s="12"/>
    </row>
    <row r="475" spans="1:47" ht="12" customHeight="1" x14ac:dyDescent="0.25">
      <c r="A475" s="190"/>
      <c r="B475" s="202" t="str">
        <f>$B$34</f>
        <v>3) 100% Zeitzuschlag für Sonn- und Feiertagsarbeit</v>
      </c>
      <c r="C475" s="202"/>
      <c r="D475" s="202"/>
      <c r="E475" s="202"/>
      <c r="F475" s="202"/>
      <c r="G475" s="202"/>
      <c r="H475" s="202"/>
      <c r="I475" s="202"/>
      <c r="J475" s="202"/>
      <c r="K475" s="202"/>
      <c r="L475" s="202"/>
      <c r="M475" s="202"/>
      <c r="N475" s="202"/>
      <c r="O475" s="58"/>
      <c r="P475" s="58"/>
      <c r="Q475" s="202"/>
      <c r="R475" s="202"/>
      <c r="S475" s="203"/>
      <c r="T475" s="202" t="str">
        <f>$T$34</f>
        <v>Eingabe der ausbezahlten Stunden laufendes Jahr (Überstunden)</v>
      </c>
      <c r="U475" s="58"/>
      <c r="V475" s="58"/>
      <c r="W475" s="202"/>
      <c r="X475" s="202"/>
      <c r="Y475" s="202"/>
      <c r="Z475" s="202"/>
      <c r="AA475" s="145"/>
      <c r="AB475" s="145"/>
      <c r="AC475" s="145"/>
      <c r="AD475" s="145"/>
      <c r="AE475" s="491"/>
      <c r="AF475" s="492"/>
      <c r="AG475" s="86">
        <f>SUM(AG456:AG458)</f>
        <v>0</v>
      </c>
      <c r="AH475" s="12" t="s">
        <v>411</v>
      </c>
      <c r="AI475" s="48"/>
      <c r="AJ475" s="48"/>
      <c r="AM475" s="48"/>
      <c r="AN475" s="48"/>
      <c r="AO475" s="48"/>
      <c r="AP475" s="48"/>
      <c r="AQ475" s="48"/>
      <c r="AR475" s="48"/>
      <c r="AS475" s="46"/>
      <c r="AT475" s="46"/>
    </row>
    <row r="476" spans="1:47" ht="12" customHeight="1" x14ac:dyDescent="0.25">
      <c r="A476" s="192" t="str">
        <f>$A$35</f>
        <v>Bemerkungen</v>
      </c>
      <c r="B476" s="493"/>
      <c r="C476" s="494"/>
      <c r="D476" s="494"/>
      <c r="E476" s="494"/>
      <c r="F476" s="494"/>
      <c r="G476" s="494"/>
      <c r="H476" s="494"/>
      <c r="I476" s="494"/>
      <c r="J476" s="494"/>
      <c r="K476" s="494"/>
      <c r="L476" s="494"/>
      <c r="M476" s="494"/>
      <c r="N476" s="494"/>
      <c r="O476" s="494"/>
      <c r="P476" s="494"/>
      <c r="Q476" s="494"/>
      <c r="R476" s="494"/>
      <c r="S476" s="494"/>
      <c r="T476" s="494"/>
      <c r="U476" s="494"/>
      <c r="V476" s="494"/>
      <c r="W476" s="494"/>
      <c r="X476" s="494"/>
      <c r="Y476" s="494"/>
      <c r="Z476" s="494"/>
      <c r="AA476" s="494"/>
      <c r="AB476" s="494"/>
      <c r="AC476" s="494"/>
      <c r="AD476" s="494"/>
      <c r="AE476" s="494"/>
      <c r="AF476" s="495"/>
      <c r="AG476" s="86">
        <f>SUM(AG454+AG460)</f>
        <v>0</v>
      </c>
      <c r="AH476" s="12" t="s">
        <v>412</v>
      </c>
      <c r="AI476" s="39"/>
      <c r="AJ476" s="39"/>
      <c r="AM476" s="39"/>
      <c r="AN476" s="39"/>
      <c r="AO476" s="39"/>
      <c r="AP476" s="48"/>
      <c r="AQ476" s="48"/>
      <c r="AR476" s="48"/>
      <c r="AS476" s="46"/>
      <c r="AT476" s="46"/>
    </row>
    <row r="477" spans="1:47" ht="12" customHeight="1" x14ac:dyDescent="0.25">
      <c r="A477" s="193"/>
      <c r="B477" s="496"/>
      <c r="C477" s="497"/>
      <c r="D477" s="497"/>
      <c r="E477" s="497"/>
      <c r="F477" s="497"/>
      <c r="G477" s="497"/>
      <c r="H477" s="497"/>
      <c r="I477" s="497"/>
      <c r="J477" s="497"/>
      <c r="K477" s="497"/>
      <c r="L477" s="497"/>
      <c r="M477" s="497"/>
      <c r="N477" s="497"/>
      <c r="O477" s="497"/>
      <c r="P477" s="497"/>
      <c r="Q477" s="497"/>
      <c r="R477" s="497"/>
      <c r="S477" s="497"/>
      <c r="T477" s="497"/>
      <c r="U477" s="497"/>
      <c r="V477" s="497"/>
      <c r="W477" s="497"/>
      <c r="X477" s="497"/>
      <c r="Y477" s="497"/>
      <c r="Z477" s="497"/>
      <c r="AA477" s="497"/>
      <c r="AB477" s="497"/>
      <c r="AC477" s="497"/>
      <c r="AD477" s="497"/>
      <c r="AE477" s="497"/>
      <c r="AF477" s="498"/>
      <c r="AG477" s="86">
        <f>SUM(AG454:AG468)</f>
        <v>0</v>
      </c>
      <c r="AH477" s="12" t="s">
        <v>413</v>
      </c>
      <c r="AI477" s="39"/>
      <c r="AJ477" s="39"/>
      <c r="AM477" s="39"/>
      <c r="AN477" s="39"/>
      <c r="AO477" s="39"/>
      <c r="AP477" s="39"/>
      <c r="AQ477" s="39"/>
      <c r="AR477" s="39"/>
      <c r="AS477" s="54"/>
      <c r="AT477" s="54"/>
      <c r="AU477" s="15"/>
    </row>
    <row r="478" spans="1:47" ht="12" customHeight="1" x14ac:dyDescent="0.25">
      <c r="A478" s="193"/>
      <c r="B478" s="541"/>
      <c r="C478" s="542"/>
      <c r="D478" s="542"/>
      <c r="E478" s="542"/>
      <c r="F478" s="542"/>
      <c r="G478" s="542"/>
      <c r="H478" s="542"/>
      <c r="I478" s="542"/>
      <c r="J478" s="542"/>
      <c r="K478" s="542"/>
      <c r="L478" s="542"/>
      <c r="M478" s="542"/>
      <c r="N478" s="542"/>
      <c r="O478" s="542"/>
      <c r="P478" s="542"/>
      <c r="Q478" s="542"/>
      <c r="R478" s="542"/>
      <c r="S478" s="542"/>
      <c r="T478" s="542"/>
      <c r="U478" s="542"/>
      <c r="V478" s="542"/>
      <c r="W478" s="542"/>
      <c r="X478" s="542"/>
      <c r="Y478" s="542"/>
      <c r="Z478" s="542"/>
      <c r="AA478" s="542"/>
      <c r="AB478" s="542"/>
      <c r="AC478" s="542"/>
      <c r="AD478" s="542"/>
      <c r="AE478" s="542"/>
      <c r="AF478" s="543"/>
      <c r="AG478" s="86">
        <f>AG453</f>
        <v>168</v>
      </c>
      <c r="AH478" s="62"/>
      <c r="AI478" s="39"/>
      <c r="AJ478" s="39"/>
      <c r="AM478" s="39"/>
      <c r="AN478" s="39"/>
      <c r="AO478" s="39"/>
      <c r="AP478" s="39"/>
      <c r="AQ478" s="39"/>
      <c r="AR478" s="39"/>
      <c r="AS478" s="54"/>
      <c r="AT478" s="54"/>
      <c r="AU478" s="15"/>
    </row>
    <row r="479" spans="1:47" ht="12" customHeight="1" x14ac:dyDescent="0.25">
      <c r="A479" s="226"/>
      <c r="B479" s="40"/>
      <c r="C479" s="40"/>
      <c r="D479" s="40"/>
      <c r="E479" s="40"/>
      <c r="F479" s="40"/>
      <c r="G479" s="40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  <c r="T479" s="162"/>
      <c r="U479" s="162"/>
      <c r="V479" s="162"/>
      <c r="W479" s="162"/>
      <c r="X479" s="162"/>
      <c r="Y479" s="162"/>
      <c r="Z479" s="162"/>
      <c r="AA479" s="162"/>
      <c r="AB479" s="162"/>
      <c r="AC479" s="162"/>
      <c r="AD479" s="162"/>
      <c r="AE479" s="162"/>
      <c r="AF479" s="241"/>
      <c r="AG479" s="160">
        <f>SUM(AG477-AG453)</f>
        <v>-168</v>
      </c>
      <c r="AH479" s="62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54"/>
      <c r="AT479" s="54"/>
      <c r="AU479" s="15"/>
    </row>
    <row r="480" spans="1:47" ht="15" customHeight="1" x14ac:dyDescent="0.2">
      <c r="A480" s="709" t="str">
        <f>$A$39</f>
        <v>Zusammenstellung</v>
      </c>
      <c r="B480" s="545"/>
      <c r="C480" s="545"/>
      <c r="D480" s="545"/>
      <c r="E480" s="545"/>
      <c r="F480" s="546"/>
      <c r="G480" s="710" t="str">
        <f>$G$39</f>
        <v>Jan</v>
      </c>
      <c r="H480" s="710"/>
      <c r="I480" s="531" t="str">
        <f>$I$39</f>
        <v>Feb</v>
      </c>
      <c r="J480" s="531"/>
      <c r="K480" s="531" t="str">
        <f>$K$39</f>
        <v>Mrz</v>
      </c>
      <c r="L480" s="531"/>
      <c r="M480" s="710" t="str">
        <f>$M$39</f>
        <v>Apr</v>
      </c>
      <c r="N480" s="710"/>
      <c r="O480" s="710" t="str">
        <f>$O$39</f>
        <v>Mai</v>
      </c>
      <c r="P480" s="710"/>
      <c r="Q480" s="710" t="str">
        <f>$Q$39</f>
        <v>Jun</v>
      </c>
      <c r="R480" s="710"/>
      <c r="S480" s="531" t="str">
        <f>$S$39</f>
        <v>Jul</v>
      </c>
      <c r="T480" s="531"/>
      <c r="U480" s="548" t="str">
        <f>$U$39</f>
        <v>Aug</v>
      </c>
      <c r="V480" s="548"/>
      <c r="W480" s="531" t="str">
        <f>$W$39</f>
        <v>Sep</v>
      </c>
      <c r="X480" s="531"/>
      <c r="Y480" s="531" t="str">
        <f>$Y$39</f>
        <v>Okt</v>
      </c>
      <c r="Z480" s="531"/>
      <c r="AA480" s="531" t="str">
        <f>$AA$39</f>
        <v>Nov</v>
      </c>
      <c r="AB480" s="531"/>
      <c r="AC480" s="531" t="str">
        <f>$AC$39</f>
        <v>Dez</v>
      </c>
      <c r="AD480" s="531"/>
      <c r="AE480" s="532" t="str">
        <f>$AE$39</f>
        <v>Jahr</v>
      </c>
      <c r="AF480" s="533"/>
      <c r="AG480" s="137"/>
      <c r="AH480" s="62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54"/>
      <c r="AT480" s="54"/>
      <c r="AU480" s="15"/>
    </row>
    <row r="481" spans="1:47" ht="12" customHeight="1" x14ac:dyDescent="0.2">
      <c r="A481" s="534" t="str">
        <f>$A$40</f>
        <v>Anstellung %</v>
      </c>
      <c r="B481" s="535"/>
      <c r="C481" s="535"/>
      <c r="D481" s="535"/>
      <c r="E481" s="535"/>
      <c r="F481" s="536"/>
      <c r="G481" s="706">
        <f>IF($B$4=0,0,$B$4)</f>
        <v>100</v>
      </c>
      <c r="H481" s="707"/>
      <c r="I481" s="539">
        <f>IF($B$70=0,0,$B$70)</f>
        <v>100</v>
      </c>
      <c r="J481" s="540"/>
      <c r="K481" s="539">
        <f>IF($B$133=0,0,$B$133)</f>
        <v>100</v>
      </c>
      <c r="L481" s="540"/>
      <c r="M481" s="706">
        <f>IF($B$196=0,0,$B$196)</f>
        <v>100</v>
      </c>
      <c r="N481" s="707"/>
      <c r="O481" s="706">
        <f>IF($B$259=0,0,$B$259)</f>
        <v>100</v>
      </c>
      <c r="P481" s="707"/>
      <c r="Q481" s="706">
        <f>IF($B$322=0,0,$B$322)</f>
        <v>100</v>
      </c>
      <c r="R481" s="707"/>
      <c r="S481" s="539">
        <f>IF($B$385=0,0,$B$385)</f>
        <v>100</v>
      </c>
      <c r="T481" s="540"/>
      <c r="U481" s="708">
        <f>IF($B$448=0,0,$B$448)</f>
        <v>100</v>
      </c>
      <c r="V481" s="538"/>
      <c r="W481" s="539">
        <f>IF($B$511=0,0,$B$511)</f>
        <v>100</v>
      </c>
      <c r="X481" s="540"/>
      <c r="Y481" s="539">
        <f>IF($B$574=0,0,$B$574)</f>
        <v>100</v>
      </c>
      <c r="Z481" s="540"/>
      <c r="AA481" s="539">
        <f>IF($B$637=0,0,$B$637)</f>
        <v>100</v>
      </c>
      <c r="AB481" s="540"/>
      <c r="AC481" s="539">
        <f>IF($B$700=0,0,$B$700)</f>
        <v>100</v>
      </c>
      <c r="AD481" s="540"/>
      <c r="AE481" s="559"/>
      <c r="AF481" s="560"/>
      <c r="AG481" s="137"/>
      <c r="AH481" s="62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54"/>
      <c r="AT481" s="54"/>
      <c r="AU481" s="15"/>
    </row>
    <row r="482" spans="1:47" ht="12" customHeight="1" x14ac:dyDescent="0.2">
      <c r="A482" s="561" t="str">
        <f>$A$41</f>
        <v>Sollstunden gemäss GAV</v>
      </c>
      <c r="B482" s="562"/>
      <c r="C482" s="562"/>
      <c r="D482" s="562"/>
      <c r="E482" s="562"/>
      <c r="F482" s="563"/>
      <c r="G482" s="714">
        <f>IF($AG$37=0,0,$AG$37)</f>
        <v>184</v>
      </c>
      <c r="H482" s="715"/>
      <c r="I482" s="557">
        <f>IF($AG$100=0,0,$AG$100)</f>
        <v>160</v>
      </c>
      <c r="J482" s="558"/>
      <c r="K482" s="557">
        <f>IF($AG$138=0,0,$AG$138)</f>
        <v>176</v>
      </c>
      <c r="L482" s="558"/>
      <c r="M482" s="714">
        <f>IF($AG$226=0,0,$AG$226)</f>
        <v>176</v>
      </c>
      <c r="N482" s="715"/>
      <c r="O482" s="714">
        <f>IF($AG$289=0,0,$AG$289)</f>
        <v>168</v>
      </c>
      <c r="P482" s="715"/>
      <c r="Q482" s="714">
        <f>IF($AG$352=0,0,$AG$352)</f>
        <v>176</v>
      </c>
      <c r="R482" s="715"/>
      <c r="S482" s="557">
        <f>IF($AG$415=0,0,$AG$415)</f>
        <v>184</v>
      </c>
      <c r="T482" s="558"/>
      <c r="U482" s="716">
        <f>IF($AG$478=0,0,$AG$478)</f>
        <v>168</v>
      </c>
      <c r="V482" s="565"/>
      <c r="W482" s="557">
        <f>IF($AG$541=0,0,$AG$541)</f>
        <v>176</v>
      </c>
      <c r="X482" s="558"/>
      <c r="Y482" s="557">
        <f>IF($AG$604=0,0,$AG$604)</f>
        <v>176</v>
      </c>
      <c r="Z482" s="558"/>
      <c r="AA482" s="557">
        <f>IF($AG$667=0,0,$AG$667)</f>
        <v>168</v>
      </c>
      <c r="AB482" s="558"/>
      <c r="AC482" s="557">
        <f>IF($AG$730=0,0,$AG$730)</f>
        <v>184</v>
      </c>
      <c r="AD482" s="558"/>
      <c r="AE482" s="549">
        <f>SUM(G482:AD482)</f>
        <v>2096</v>
      </c>
      <c r="AF482" s="550"/>
      <c r="AG482" s="137"/>
      <c r="AH482" s="62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54"/>
      <c r="AT482" s="54"/>
      <c r="AU482" s="15"/>
    </row>
    <row r="483" spans="1:47" ht="12" customHeight="1" x14ac:dyDescent="0.2">
      <c r="A483" s="163" t="str">
        <f>$A$42</f>
        <v>Produktive Stunden</v>
      </c>
      <c r="B483" s="551" t="str">
        <f>$B$42</f>
        <v>06.00 - 20.00 Uhr</v>
      </c>
      <c r="C483" s="551"/>
      <c r="D483" s="551"/>
      <c r="E483" s="551"/>
      <c r="F483" s="552"/>
      <c r="G483" s="711">
        <f>IF($AG$32=0,0,$AG$32)</f>
        <v>0</v>
      </c>
      <c r="H483" s="712"/>
      <c r="I483" s="555">
        <f>IF($AG$95=0,0,$AG$95)</f>
        <v>0</v>
      </c>
      <c r="J483" s="556"/>
      <c r="K483" s="555">
        <f>IF($AG$158=0,0,$AG$158)</f>
        <v>0</v>
      </c>
      <c r="L483" s="556"/>
      <c r="M483" s="711">
        <f>IF($AG$221=0,0,$AG$221)</f>
        <v>0</v>
      </c>
      <c r="N483" s="712"/>
      <c r="O483" s="711">
        <f>IF($AG$284=0,0,$AG$284)</f>
        <v>0</v>
      </c>
      <c r="P483" s="712"/>
      <c r="Q483" s="711">
        <f>IF($AG$347=0,0,$AG$347)</f>
        <v>0</v>
      </c>
      <c r="R483" s="712"/>
      <c r="S483" s="555">
        <f>IF($AG$410=0,0,$AG$410)</f>
        <v>0</v>
      </c>
      <c r="T483" s="556"/>
      <c r="U483" s="713">
        <f>IF($AG$473=0,0,$AG$473)</f>
        <v>0</v>
      </c>
      <c r="V483" s="554"/>
      <c r="W483" s="555">
        <f>IF($AG$536=0,0,$AG$536)</f>
        <v>0</v>
      </c>
      <c r="X483" s="556"/>
      <c r="Y483" s="555">
        <f>IF($AG$599=0,0,$AG$599)</f>
        <v>0</v>
      </c>
      <c r="Z483" s="556"/>
      <c r="AA483" s="555">
        <f>IF($AG$662=0,0,$AG$662)</f>
        <v>0</v>
      </c>
      <c r="AB483" s="556"/>
      <c r="AC483" s="555">
        <f>IF($AG$725=0,0,$AG$725)</f>
        <v>0</v>
      </c>
      <c r="AD483" s="556"/>
      <c r="AE483" s="570">
        <f>SUM(G483:AD483)</f>
        <v>0</v>
      </c>
      <c r="AF483" s="571"/>
      <c r="AG483" s="137"/>
      <c r="AH483" s="62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54"/>
      <c r="AT483" s="54"/>
      <c r="AU483" s="15"/>
    </row>
    <row r="484" spans="1:47" ht="12" customHeight="1" x14ac:dyDescent="0.2">
      <c r="A484" s="164"/>
      <c r="B484" s="572" t="str">
        <f>$B$43</f>
        <v>Nacht-, Sonn-, Feiertagsarbeit</v>
      </c>
      <c r="C484" s="572"/>
      <c r="D484" s="572"/>
      <c r="E484" s="572"/>
      <c r="F484" s="573"/>
      <c r="G484" s="717">
        <f>IF($AG$33=0,0,$AG$33)</f>
        <v>0</v>
      </c>
      <c r="H484" s="718"/>
      <c r="I484" s="566">
        <f>IF($AG$96=0,0,$AG$96)</f>
        <v>0</v>
      </c>
      <c r="J484" s="567"/>
      <c r="K484" s="566">
        <f>IF($AG$159=0,0,$AG$159)</f>
        <v>0</v>
      </c>
      <c r="L484" s="567"/>
      <c r="M484" s="717">
        <f>IF($AG$222=0,0,$AG$222)</f>
        <v>0</v>
      </c>
      <c r="N484" s="718"/>
      <c r="O484" s="717">
        <f>IF($AG$285=0,0,$AG$285)</f>
        <v>0</v>
      </c>
      <c r="P484" s="718"/>
      <c r="Q484" s="717">
        <f>IF($AG$348=0,0,$AG$348)</f>
        <v>0</v>
      </c>
      <c r="R484" s="718"/>
      <c r="S484" s="566">
        <f>IF($AG$411=0,0,$AG$411)</f>
        <v>0</v>
      </c>
      <c r="T484" s="567"/>
      <c r="U484" s="719">
        <f>IF($AG$474=0,0,$AG$474)</f>
        <v>0</v>
      </c>
      <c r="V484" s="575"/>
      <c r="W484" s="566">
        <f>IF($AG$537=0,0,$AG$537)</f>
        <v>0</v>
      </c>
      <c r="X484" s="567"/>
      <c r="Y484" s="566">
        <f>IF($AG$600=0,0,$AG$600)</f>
        <v>0</v>
      </c>
      <c r="Z484" s="567"/>
      <c r="AA484" s="566">
        <f>IF($AG$663=0,0,$AG$663)</f>
        <v>0</v>
      </c>
      <c r="AB484" s="567"/>
      <c r="AC484" s="566">
        <f>IF($AG$726=0,0,$AG$726)</f>
        <v>0</v>
      </c>
      <c r="AD484" s="567"/>
      <c r="AE484" s="568">
        <f>SUM(G484:AD484)</f>
        <v>0</v>
      </c>
      <c r="AF484" s="569"/>
      <c r="AG484" s="137"/>
      <c r="AH484" s="62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54"/>
      <c r="AT484" s="54"/>
      <c r="AU484" s="15"/>
    </row>
    <row r="485" spans="1:47" ht="12" customHeight="1" x14ac:dyDescent="0.2">
      <c r="A485" s="163" t="str">
        <f>$A$44</f>
        <v>Zeitzuschläge</v>
      </c>
      <c r="B485" s="551" t="str">
        <f>$B$44</f>
        <v>aus Wochentotal</v>
      </c>
      <c r="C485" s="551"/>
      <c r="D485" s="551"/>
      <c r="E485" s="551"/>
      <c r="F485" s="552"/>
      <c r="G485" s="711">
        <f>IF($AG$25=0,0,$AG$25)</f>
        <v>0</v>
      </c>
      <c r="H485" s="712"/>
      <c r="I485" s="555">
        <f>IF($AG$88=0,0,$AG$88)</f>
        <v>0</v>
      </c>
      <c r="J485" s="556"/>
      <c r="K485" s="555">
        <f>IF($AG$151=0,0,$AG$151)</f>
        <v>0</v>
      </c>
      <c r="L485" s="556"/>
      <c r="M485" s="711">
        <f>IF($AG$214=0,0,$AG$214)</f>
        <v>0</v>
      </c>
      <c r="N485" s="712"/>
      <c r="O485" s="711">
        <f>IF($AG$277=0,0,$AG$277)</f>
        <v>0</v>
      </c>
      <c r="P485" s="712"/>
      <c r="Q485" s="711">
        <f>IF($AG$340=0,0,$AG$340)</f>
        <v>0</v>
      </c>
      <c r="R485" s="712"/>
      <c r="S485" s="555">
        <f>IF($AG$403=0,0,$AG$403)</f>
        <v>0</v>
      </c>
      <c r="T485" s="556"/>
      <c r="U485" s="713">
        <f>IF($AG$466=0,0,$AG$466)</f>
        <v>0</v>
      </c>
      <c r="V485" s="554"/>
      <c r="W485" s="555">
        <f>IF($AG$529=0,0,$AG$529)</f>
        <v>0</v>
      </c>
      <c r="X485" s="556"/>
      <c r="Y485" s="555">
        <f>IF($AG$592=0,0,$AG$592)</f>
        <v>0</v>
      </c>
      <c r="Z485" s="556"/>
      <c r="AA485" s="555">
        <f>IF($AG$655=0,0,$AG$655)</f>
        <v>0</v>
      </c>
      <c r="AB485" s="556"/>
      <c r="AC485" s="555">
        <f>IF($AG$718=0,0,$AG$718)</f>
        <v>0</v>
      </c>
      <c r="AD485" s="556"/>
      <c r="AE485" s="570">
        <f>SUM(G485:AD485)</f>
        <v>0</v>
      </c>
      <c r="AF485" s="571"/>
      <c r="AG485" s="137"/>
      <c r="AH485" s="62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54"/>
      <c r="AT485" s="54"/>
      <c r="AU485" s="15"/>
    </row>
    <row r="486" spans="1:47" ht="12" customHeight="1" x14ac:dyDescent="0.2">
      <c r="A486" s="164"/>
      <c r="B486" s="572" t="str">
        <f>$B$45</f>
        <v>aus Nacht-, Sonn-, Feiertagsarbeiten</v>
      </c>
      <c r="C486" s="572"/>
      <c r="D486" s="572"/>
      <c r="E486" s="572"/>
      <c r="F486" s="573"/>
      <c r="G486" s="717">
        <f>IF($AJ$20=0,0,$AJ$20)</f>
        <v>0</v>
      </c>
      <c r="H486" s="718"/>
      <c r="I486" s="566">
        <f>IF($AK$20=0,0,$AK$20)</f>
        <v>0</v>
      </c>
      <c r="J486" s="567"/>
      <c r="K486" s="566">
        <f>IF($AL$20=0,0,$AL$20)</f>
        <v>0</v>
      </c>
      <c r="L486" s="567"/>
      <c r="M486" s="717">
        <f>IF($AM$20=0,0,$AM$20)</f>
        <v>0</v>
      </c>
      <c r="N486" s="718"/>
      <c r="O486" s="717">
        <f>IF($AN$20=0,0,$AN$20)</f>
        <v>0</v>
      </c>
      <c r="P486" s="718"/>
      <c r="Q486" s="717">
        <f>IF($AO$20=0,0,$AO$20)</f>
        <v>0</v>
      </c>
      <c r="R486" s="718"/>
      <c r="S486" s="566">
        <f>IF($AP$20=0,0,$AP$20)</f>
        <v>0</v>
      </c>
      <c r="T486" s="567"/>
      <c r="U486" s="719">
        <f>IF($AQ$20=0,0,$AQ$20)</f>
        <v>0</v>
      </c>
      <c r="V486" s="575"/>
      <c r="W486" s="566">
        <f>IF($AR$20=0,0,$AR$20)</f>
        <v>0</v>
      </c>
      <c r="X486" s="567"/>
      <c r="Y486" s="566">
        <f>IF($AS$20=0,0,$AS$20)</f>
        <v>0</v>
      </c>
      <c r="Z486" s="567"/>
      <c r="AA486" s="566">
        <f>IF($AT$20=0,0,$AT$20)</f>
        <v>0</v>
      </c>
      <c r="AB486" s="567"/>
      <c r="AC486" s="566">
        <f>IF($AU$20=0,0,$AU$20)</f>
        <v>0</v>
      </c>
      <c r="AD486" s="567"/>
      <c r="AE486" s="568">
        <f>SUM(G486:AD486)</f>
        <v>0</v>
      </c>
      <c r="AF486" s="569"/>
      <c r="AG486" s="137"/>
      <c r="AH486" s="62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54"/>
      <c r="AT486" s="54"/>
      <c r="AU486" s="15"/>
    </row>
    <row r="487" spans="1:47" ht="12" customHeight="1" x14ac:dyDescent="0.2">
      <c r="A487" s="576" t="str">
        <f>$A$46</f>
        <v>Unproduktive Stunden</v>
      </c>
      <c r="B487" s="577"/>
      <c r="C487" s="577"/>
      <c r="D487" s="577"/>
      <c r="E487" s="577"/>
      <c r="F487" s="578"/>
      <c r="G487" s="720"/>
      <c r="H487" s="721"/>
      <c r="I487" s="581"/>
      <c r="J487" s="582"/>
      <c r="K487" s="581"/>
      <c r="L487" s="582"/>
      <c r="M487" s="720"/>
      <c r="N487" s="721"/>
      <c r="O487" s="720"/>
      <c r="P487" s="721"/>
      <c r="Q487" s="720"/>
      <c r="R487" s="721"/>
      <c r="S487" s="581"/>
      <c r="T487" s="582"/>
      <c r="U487" s="722"/>
      <c r="V487" s="580"/>
      <c r="W487" s="581"/>
      <c r="X487" s="582"/>
      <c r="Y487" s="581"/>
      <c r="Z487" s="582"/>
      <c r="AA487" s="581"/>
      <c r="AB487" s="582"/>
      <c r="AC487" s="581"/>
      <c r="AD487" s="582"/>
      <c r="AE487" s="593"/>
      <c r="AF487" s="594"/>
      <c r="AG487" s="137"/>
      <c r="AH487" s="62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54"/>
      <c r="AT487" s="54"/>
      <c r="AU487" s="15"/>
    </row>
    <row r="488" spans="1:47" ht="12" customHeight="1" x14ac:dyDescent="0.2">
      <c r="A488" s="595" t="str">
        <f>$A$47</f>
        <v xml:space="preserve">   Absenzen, Kurzabsenzen Art. 11 GAV</v>
      </c>
      <c r="B488" s="596"/>
      <c r="C488" s="596"/>
      <c r="D488" s="596"/>
      <c r="E488" s="596"/>
      <c r="F488" s="165" t="str">
        <f>$F$47</f>
        <v>a</v>
      </c>
      <c r="G488" s="591">
        <f>IF($AJ$3=0,0,$AJ$3)</f>
        <v>0</v>
      </c>
      <c r="H488" s="592"/>
      <c r="I488" s="591">
        <f>IF($AK$3=0,0,$AK$3)</f>
        <v>0</v>
      </c>
      <c r="J488" s="592"/>
      <c r="K488" s="591">
        <f>IF($AL$3=0,0,$AL$3)</f>
        <v>0</v>
      </c>
      <c r="L488" s="592"/>
      <c r="M488" s="591">
        <f>IF($AM$3=0,0,$AM$3)</f>
        <v>0</v>
      </c>
      <c r="N488" s="592"/>
      <c r="O488" s="591">
        <f>IF($AN$3=0,0,$AN$3)</f>
        <v>0</v>
      </c>
      <c r="P488" s="592"/>
      <c r="Q488" s="591">
        <f>IF($AO$3=0,0,$AO$3)</f>
        <v>0</v>
      </c>
      <c r="R488" s="592"/>
      <c r="S488" s="591">
        <f>IF($AP$3=0,0,$AP$3)</f>
        <v>0</v>
      </c>
      <c r="T488" s="592"/>
      <c r="U488" s="724">
        <f>IF($AQ$3=0,0,$AQ$3)</f>
        <v>0</v>
      </c>
      <c r="V488" s="598"/>
      <c r="W488" s="591">
        <f>IF($AR$3=0,0,$AR$3)</f>
        <v>0</v>
      </c>
      <c r="X488" s="592"/>
      <c r="Y488" s="591">
        <f>IF($AS$3=0,0,$AS$3)</f>
        <v>0</v>
      </c>
      <c r="Z488" s="592"/>
      <c r="AA488" s="591">
        <f>IF(AT$3=0,0,$AT$3)</f>
        <v>0</v>
      </c>
      <c r="AB488" s="592"/>
      <c r="AC488" s="591">
        <f>IF($AU$3=0,0,$AU$3)</f>
        <v>0</v>
      </c>
      <c r="AD488" s="592"/>
      <c r="AE488" s="583">
        <f>IF($AV$3=0,0,$AV$3)</f>
        <v>0</v>
      </c>
      <c r="AF488" s="584"/>
      <c r="AG488" s="137"/>
      <c r="AH488" s="62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54"/>
      <c r="AT488" s="54"/>
      <c r="AU488" s="15"/>
    </row>
    <row r="489" spans="1:47" ht="12" customHeight="1" x14ac:dyDescent="0.2">
      <c r="A489" s="585" t="str">
        <f>$A$48</f>
        <v xml:space="preserve">   Ferien Art. 12.1 GAV</v>
      </c>
      <c r="B489" s="586"/>
      <c r="C489" s="586"/>
      <c r="D489" s="586"/>
      <c r="E489" s="586"/>
      <c r="F489" s="166" t="str">
        <f>$F$48</f>
        <v>f</v>
      </c>
      <c r="G489" s="589">
        <f>IF($AJ$4=0,0,$AJ$4)</f>
        <v>0</v>
      </c>
      <c r="H489" s="590"/>
      <c r="I489" s="589">
        <f>IF($AK$4=0,0,$AK$4)</f>
        <v>0</v>
      </c>
      <c r="J489" s="590"/>
      <c r="K489" s="589">
        <f>IF($AL$4=0,0,$AL$4)</f>
        <v>0</v>
      </c>
      <c r="L489" s="590"/>
      <c r="M489" s="589">
        <f>IF($AM$4=0,0,$AM$4)</f>
        <v>0</v>
      </c>
      <c r="N489" s="590"/>
      <c r="O489" s="589">
        <f>IF($AN$4=0,0,$AN$4)</f>
        <v>0</v>
      </c>
      <c r="P489" s="590"/>
      <c r="Q489" s="589">
        <f>IF($AO$4=0,0,$AO$4)</f>
        <v>0</v>
      </c>
      <c r="R489" s="590"/>
      <c r="S489" s="589">
        <f>IF($AP$4=0,0,$AP$4)</f>
        <v>0</v>
      </c>
      <c r="T489" s="590"/>
      <c r="U489" s="723">
        <f>IF($AQ$4=0,0,$AQ$4)</f>
        <v>0</v>
      </c>
      <c r="V489" s="588"/>
      <c r="W489" s="589">
        <f>IF($AR$4=0,0,$AR$4)</f>
        <v>0</v>
      </c>
      <c r="X489" s="590"/>
      <c r="Y489" s="589">
        <f>IF($AS$4=0,0,$AS$4)</f>
        <v>0</v>
      </c>
      <c r="Z489" s="590"/>
      <c r="AA489" s="589">
        <f>IF($AT$4=0,0,$AT$4)</f>
        <v>0</v>
      </c>
      <c r="AB489" s="590"/>
      <c r="AC489" s="589">
        <f>IF($AU$4=0,0,$AU$4)</f>
        <v>0</v>
      </c>
      <c r="AD489" s="590"/>
      <c r="AE489" s="599">
        <f>IF($AV$4=0,0,$AV$4)</f>
        <v>0</v>
      </c>
      <c r="AF489" s="600"/>
      <c r="AG489" s="137"/>
      <c r="AH489" s="62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54"/>
      <c r="AT489" s="54"/>
      <c r="AU489" s="15"/>
    </row>
    <row r="490" spans="1:47" ht="12" customHeight="1" x14ac:dyDescent="0.2">
      <c r="A490" s="601" t="str">
        <f>$A$49</f>
        <v xml:space="preserve">   Feiertage Art. 12.2 GAV</v>
      </c>
      <c r="B490" s="602"/>
      <c r="C490" s="222" t="str">
        <f>IF($AJ$17="","",$AJ$17)</f>
        <v/>
      </c>
      <c r="D490" s="221"/>
      <c r="E490" s="221"/>
      <c r="F490" s="167" t="str">
        <f>$F$49</f>
        <v>ft</v>
      </c>
      <c r="G490" s="589">
        <f>IF($AJ$15=0,0,$AJ$15)</f>
        <v>0</v>
      </c>
      <c r="H490" s="590"/>
      <c r="I490" s="589">
        <f>IF($AK$15=0,0,$AK$15)</f>
        <v>0</v>
      </c>
      <c r="J490" s="590"/>
      <c r="K490" s="589">
        <f>IF($AL$15=0,0,$AL$15)</f>
        <v>0</v>
      </c>
      <c r="L490" s="590"/>
      <c r="M490" s="589">
        <f>IF($AM$15=0,0,$AM$15)</f>
        <v>0</v>
      </c>
      <c r="N490" s="590"/>
      <c r="O490" s="589">
        <f>IF($AN$15=0,0,$AN$15)</f>
        <v>0</v>
      </c>
      <c r="P490" s="590"/>
      <c r="Q490" s="589">
        <f>IF($AO$15=0,0,$AO$15)</f>
        <v>0</v>
      </c>
      <c r="R490" s="590"/>
      <c r="S490" s="589">
        <f>IF($AP$15=0,0,$AP$15)</f>
        <v>0</v>
      </c>
      <c r="T490" s="590"/>
      <c r="U490" s="723">
        <f>IF($AQ$15=0,0,$AQ$15)</f>
        <v>0</v>
      </c>
      <c r="V490" s="588"/>
      <c r="W490" s="589">
        <f>IF($AR$15=0,0,$AR$15)</f>
        <v>0</v>
      </c>
      <c r="X490" s="590"/>
      <c r="Y490" s="589">
        <f>IF($AS$15=0,0,$AS$15)</f>
        <v>0</v>
      </c>
      <c r="Z490" s="590"/>
      <c r="AA490" s="589">
        <f>IF($AT$15=0,0,$AT$15)</f>
        <v>0</v>
      </c>
      <c r="AB490" s="590"/>
      <c r="AC490" s="589">
        <f>IF($AU$15=0,0,$AU$15)</f>
        <v>0</v>
      </c>
      <c r="AD490" s="590"/>
      <c r="AE490" s="599">
        <f>IF($AV$15=0,0,$AV$15)</f>
        <v>0</v>
      </c>
      <c r="AF490" s="600"/>
      <c r="AG490" s="137"/>
      <c r="AH490" s="62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54"/>
      <c r="AT490" s="54"/>
      <c r="AU490" s="15"/>
    </row>
    <row r="491" spans="1:47" ht="12" customHeight="1" x14ac:dyDescent="0.2">
      <c r="A491" s="601" t="str">
        <f>$A$50</f>
        <v xml:space="preserve">   Krankheit Art. 13 GAV</v>
      </c>
      <c r="B491" s="602"/>
      <c r="C491" s="602"/>
      <c r="D491" s="602"/>
      <c r="E491" s="602"/>
      <c r="F491" s="167" t="str">
        <f>$F$50</f>
        <v>k</v>
      </c>
      <c r="G491" s="589">
        <f>IF($AJ$5=0,0,$AJ$5)</f>
        <v>0</v>
      </c>
      <c r="H491" s="590"/>
      <c r="I491" s="589">
        <f>IF($AK$5=0,0,$AK$5)</f>
        <v>0</v>
      </c>
      <c r="J491" s="590"/>
      <c r="K491" s="589">
        <f>IF($AL$5=0,0,$AL$5)</f>
        <v>0</v>
      </c>
      <c r="L491" s="590"/>
      <c r="M491" s="589">
        <f>IF($AM$5=0,0,$AM$5)</f>
        <v>0</v>
      </c>
      <c r="N491" s="590"/>
      <c r="O491" s="589">
        <f>IF($AN$5=0,0,$AN$5)</f>
        <v>0</v>
      </c>
      <c r="P491" s="590"/>
      <c r="Q491" s="589">
        <f>IF($AO$5=0,0,$AO$5)</f>
        <v>0</v>
      </c>
      <c r="R491" s="590"/>
      <c r="S491" s="589">
        <f>IF($AP$5=0,0,$AP$5)</f>
        <v>0</v>
      </c>
      <c r="T491" s="590"/>
      <c r="U491" s="723">
        <f>IF($AQ$5=0,0,$AQ$5)</f>
        <v>0</v>
      </c>
      <c r="V491" s="588"/>
      <c r="W491" s="589">
        <f>IF($AR$5=0,0,$AR$5)</f>
        <v>0</v>
      </c>
      <c r="X491" s="590"/>
      <c r="Y491" s="589">
        <f>IF($AS$5=0,0,$AS$5)</f>
        <v>0</v>
      </c>
      <c r="Z491" s="590"/>
      <c r="AA491" s="589">
        <f>IF($AT$5=0,0,$AT$5)</f>
        <v>0</v>
      </c>
      <c r="AB491" s="590"/>
      <c r="AC491" s="589">
        <f>IF($AU$5=0,0,$AU$5)</f>
        <v>0</v>
      </c>
      <c r="AD491" s="590"/>
      <c r="AE491" s="599">
        <f>IF($AV$5=0,0,$AV$5)</f>
        <v>0</v>
      </c>
      <c r="AF491" s="600"/>
      <c r="AG491" s="137"/>
      <c r="AH491" s="62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54"/>
      <c r="AT491" s="54"/>
      <c r="AU491" s="15"/>
    </row>
    <row r="492" spans="1:47" ht="12" customHeight="1" x14ac:dyDescent="0.2">
      <c r="A492" s="601" t="str">
        <f>$A$51</f>
        <v xml:space="preserve">   Unfall Art. 14 GAV</v>
      </c>
      <c r="B492" s="602"/>
      <c r="C492" s="602"/>
      <c r="D492" s="602"/>
      <c r="E492" s="602"/>
      <c r="F492" s="167" t="str">
        <f>$F$51</f>
        <v>u</v>
      </c>
      <c r="G492" s="589">
        <f>IF($AJ$6=0,0,$AJ$6)</f>
        <v>0</v>
      </c>
      <c r="H492" s="590"/>
      <c r="I492" s="589">
        <f>IF($AK$6=0,0,$AK$6)</f>
        <v>0</v>
      </c>
      <c r="J492" s="590"/>
      <c r="K492" s="589">
        <f>IF($AL$6=0,0,$AL$6)</f>
        <v>0</v>
      </c>
      <c r="L492" s="590"/>
      <c r="M492" s="589">
        <f>IF($AM$6=0,0,$AM$6)</f>
        <v>0</v>
      </c>
      <c r="N492" s="590"/>
      <c r="O492" s="589">
        <f>IF($AN$6=0,0,$AN$6)</f>
        <v>0</v>
      </c>
      <c r="P492" s="590"/>
      <c r="Q492" s="589">
        <f>IF($AO$6=0,0,$AO$6)</f>
        <v>0</v>
      </c>
      <c r="R492" s="590"/>
      <c r="S492" s="589">
        <f>IF($AP$6=0,0,$AP$6)</f>
        <v>0</v>
      </c>
      <c r="T492" s="590"/>
      <c r="U492" s="723">
        <f>IF($AQ$6=0,0,$AQ$6)</f>
        <v>0</v>
      </c>
      <c r="V492" s="588"/>
      <c r="W492" s="589">
        <f>IF($AR$6=0,0,$AR$6)</f>
        <v>0</v>
      </c>
      <c r="X492" s="590"/>
      <c r="Y492" s="589">
        <f>IF($AS$6=0,0,$AS$6)</f>
        <v>0</v>
      </c>
      <c r="Z492" s="590"/>
      <c r="AA492" s="589">
        <f>IF($AT$6=0,0,$AT$6)</f>
        <v>0</v>
      </c>
      <c r="AB492" s="590"/>
      <c r="AC492" s="589">
        <f>IF($AU$6=0,0,$AU$6)</f>
        <v>0</v>
      </c>
      <c r="AD492" s="590"/>
      <c r="AE492" s="599">
        <f>IF($AV$6=0,0,$AV$6)</f>
        <v>0</v>
      </c>
      <c r="AF492" s="600"/>
      <c r="AG492" s="137"/>
      <c r="AH492" s="62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54"/>
      <c r="AT492" s="54"/>
      <c r="AU492" s="15"/>
    </row>
    <row r="493" spans="1:47" ht="12" customHeight="1" x14ac:dyDescent="0.2">
      <c r="A493" s="601" t="str">
        <f>$A$52</f>
        <v xml:space="preserve">   Schwangerschaft/Mutterschaft Art. 15 GAV</v>
      </c>
      <c r="B493" s="602"/>
      <c r="C493" s="602"/>
      <c r="D493" s="602"/>
      <c r="E493" s="602"/>
      <c r="F493" s="167" t="str">
        <f>$F$52</f>
        <v>s</v>
      </c>
      <c r="G493" s="589">
        <f>IF($AJ$7=0,0,$AJ$7)</f>
        <v>0</v>
      </c>
      <c r="H493" s="590"/>
      <c r="I493" s="589">
        <f>IF($AK$7=0,0,$AK$7)</f>
        <v>0</v>
      </c>
      <c r="J493" s="590"/>
      <c r="K493" s="589">
        <f>IF($AL$7=0,0,$AL$7)</f>
        <v>0</v>
      </c>
      <c r="L493" s="590"/>
      <c r="M493" s="589">
        <f>IF($AM$7=0,0,$AM$7)</f>
        <v>0</v>
      </c>
      <c r="N493" s="590"/>
      <c r="O493" s="589">
        <f>IF($AN$7=0,0,$AN$7)</f>
        <v>0</v>
      </c>
      <c r="P493" s="590"/>
      <c r="Q493" s="589">
        <f>IF($AO$7=0,0,$AO$7)</f>
        <v>0</v>
      </c>
      <c r="R493" s="590"/>
      <c r="S493" s="589">
        <f>IF($AP$7=0,0,$AP$7)</f>
        <v>0</v>
      </c>
      <c r="T493" s="590"/>
      <c r="U493" s="723">
        <f>IF($AQ$7=0,0,$AQ$7)</f>
        <v>0</v>
      </c>
      <c r="V493" s="588"/>
      <c r="W493" s="589">
        <f>IF($AR$7=0,0,$AR$7)</f>
        <v>0</v>
      </c>
      <c r="X493" s="590"/>
      <c r="Y493" s="589">
        <f>IF($AS$7=0,0,$AS$7)</f>
        <v>0</v>
      </c>
      <c r="Z493" s="590"/>
      <c r="AA493" s="589">
        <f>IF($AT$7=0,0,$AT$7)</f>
        <v>0</v>
      </c>
      <c r="AB493" s="590"/>
      <c r="AC493" s="589">
        <f>IF($AU$7=0,0,$AU$7)</f>
        <v>0</v>
      </c>
      <c r="AD493" s="590"/>
      <c r="AE493" s="599">
        <f>IF($AV$7=0,0,$AV$7)</f>
        <v>0</v>
      </c>
      <c r="AF493" s="600"/>
      <c r="AG493" s="137"/>
      <c r="AH493" s="62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54"/>
      <c r="AT493" s="54"/>
      <c r="AU493" s="15"/>
    </row>
    <row r="494" spans="1:47" ht="12" customHeight="1" x14ac:dyDescent="0.2">
      <c r="A494" s="601" t="str">
        <f>$A$53</f>
        <v xml:space="preserve">   Militär/Beförderung/Zivilschutz Art. 16 GAV</v>
      </c>
      <c r="B494" s="602"/>
      <c r="C494" s="602"/>
      <c r="D494" s="602"/>
      <c r="E494" s="602"/>
      <c r="F494" s="167" t="str">
        <f>$F$53</f>
        <v>m</v>
      </c>
      <c r="G494" s="589">
        <f>IF($AJ$8=0,0,$AJ$8)</f>
        <v>0</v>
      </c>
      <c r="H494" s="590"/>
      <c r="I494" s="589">
        <f>IF($AK$8=0,0,$AK$8)</f>
        <v>0</v>
      </c>
      <c r="J494" s="590"/>
      <c r="K494" s="589">
        <f>IF($AL$8=0,0,$AL$8)</f>
        <v>0</v>
      </c>
      <c r="L494" s="590"/>
      <c r="M494" s="589">
        <f>IF($AM$8=0,0,$AM$8)</f>
        <v>0</v>
      </c>
      <c r="N494" s="590"/>
      <c r="O494" s="589">
        <f>IF($AN$8=0,0,$AN$8)</f>
        <v>0</v>
      </c>
      <c r="P494" s="590"/>
      <c r="Q494" s="589">
        <f>IF($AO$8=0,0,$AO$8)</f>
        <v>0</v>
      </c>
      <c r="R494" s="590"/>
      <c r="S494" s="589">
        <f>IF($AP$8=0,0,$AP$8)</f>
        <v>0</v>
      </c>
      <c r="T494" s="590"/>
      <c r="U494" s="723">
        <f>IF($AQ$8=0,0,$AQ$8)</f>
        <v>0</v>
      </c>
      <c r="V494" s="588"/>
      <c r="W494" s="589">
        <f>IF($AR$8=0,0,$AR$8)</f>
        <v>0</v>
      </c>
      <c r="X494" s="590"/>
      <c r="Y494" s="589">
        <f>IF($AS$8=0,0,$AS$8)</f>
        <v>0</v>
      </c>
      <c r="Z494" s="590"/>
      <c r="AA494" s="589">
        <f>IF($AT$8=0,0,$AT$8)</f>
        <v>0</v>
      </c>
      <c r="AB494" s="590"/>
      <c r="AC494" s="589">
        <f>IF($AU$8=0,0,$AU$8)</f>
        <v>0</v>
      </c>
      <c r="AD494" s="590"/>
      <c r="AE494" s="599">
        <f>IF($AV$8=0,0,$AV$8)</f>
        <v>0</v>
      </c>
      <c r="AF494" s="600"/>
      <c r="AG494" s="137"/>
      <c r="AH494" s="62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54"/>
      <c r="AT494" s="54"/>
      <c r="AU494" s="15"/>
    </row>
    <row r="495" spans="1:47" ht="12" customHeight="1" x14ac:dyDescent="0.2">
      <c r="A495" s="601" t="str">
        <f>$A$54</f>
        <v xml:space="preserve">   Kurzarbeit und Schlechtwetterausfälle</v>
      </c>
      <c r="B495" s="602"/>
      <c r="C495" s="602"/>
      <c r="D495" s="602"/>
      <c r="E495" s="602"/>
      <c r="F495" s="167" t="str">
        <f>$F$54</f>
        <v>ka</v>
      </c>
      <c r="G495" s="589">
        <f>IF($AJ$11=0,0,$AJ$11)</f>
        <v>0</v>
      </c>
      <c r="H495" s="590"/>
      <c r="I495" s="589">
        <f>IF($AK$11=0,0,$AK$11)</f>
        <v>0</v>
      </c>
      <c r="J495" s="590"/>
      <c r="K495" s="589">
        <f>IF($AL$11=0,0,$AL$11)</f>
        <v>0</v>
      </c>
      <c r="L495" s="590"/>
      <c r="M495" s="589">
        <f>IF($AM$11=0,0,$AM$11)</f>
        <v>0</v>
      </c>
      <c r="N495" s="590"/>
      <c r="O495" s="589">
        <f>IF($AN$11=0,0,$AN$11)</f>
        <v>0</v>
      </c>
      <c r="P495" s="590"/>
      <c r="Q495" s="589">
        <f>IF($AO$11=0,0,$AO$11)</f>
        <v>0</v>
      </c>
      <c r="R495" s="590"/>
      <c r="S495" s="589">
        <f>IF($AP$11=0,0,$AP$11)</f>
        <v>0</v>
      </c>
      <c r="T495" s="590"/>
      <c r="U495" s="723">
        <f>IF($AQ$11=0,0,$AQ$11)</f>
        <v>0</v>
      </c>
      <c r="V495" s="588"/>
      <c r="W495" s="589">
        <f>IF($AR$11=0,0,$AR$11)</f>
        <v>0</v>
      </c>
      <c r="X495" s="590"/>
      <c r="Y495" s="589">
        <f>IF($AS$11=0,0,$AS$11)</f>
        <v>0</v>
      </c>
      <c r="Z495" s="590"/>
      <c r="AA495" s="589">
        <f>IF($AT$11=0,0,$AT$11)</f>
        <v>0</v>
      </c>
      <c r="AB495" s="590"/>
      <c r="AC495" s="589">
        <f>IF($AU$11=0,0,$AU$11)</f>
        <v>0</v>
      </c>
      <c r="AD495" s="590"/>
      <c r="AE495" s="599">
        <f>IF($AV$11=0,0,$AV$11)</f>
        <v>0</v>
      </c>
      <c r="AF495" s="600"/>
      <c r="AG495" s="137"/>
      <c r="AH495" s="62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54"/>
      <c r="AT495" s="54"/>
      <c r="AU495" s="15"/>
    </row>
    <row r="496" spans="1:47" ht="12" customHeight="1" x14ac:dyDescent="0.2">
      <c r="A496" s="601" t="str">
        <f>$A$55</f>
        <v xml:space="preserve">   Berufsschule</v>
      </c>
      <c r="B496" s="602"/>
      <c r="C496" s="602"/>
      <c r="D496" s="602"/>
      <c r="E496" s="602"/>
      <c r="F496" s="168" t="str">
        <f>$F$55</f>
        <v>bs</v>
      </c>
      <c r="G496" s="589">
        <f>IF($AJ$9=0,0,$AJ$9)</f>
        <v>0</v>
      </c>
      <c r="H496" s="590"/>
      <c r="I496" s="589">
        <f>IF($AK$9=0,0,$AK$9)</f>
        <v>0</v>
      </c>
      <c r="J496" s="590"/>
      <c r="K496" s="589">
        <f>IF($AL$9=0,0,$AL$9)</f>
        <v>0</v>
      </c>
      <c r="L496" s="590"/>
      <c r="M496" s="589">
        <f>IF($AM$9=0,0,$AM$9)</f>
        <v>0</v>
      </c>
      <c r="N496" s="590"/>
      <c r="O496" s="589">
        <f>IF($AN$9=0,0,$AN$9)</f>
        <v>0</v>
      </c>
      <c r="P496" s="590"/>
      <c r="Q496" s="589">
        <f>IF($AO$9=0,0,$AO$9)</f>
        <v>0</v>
      </c>
      <c r="R496" s="590"/>
      <c r="S496" s="589">
        <f>IF($AP$9=0,0,$AP$9)</f>
        <v>0</v>
      </c>
      <c r="T496" s="590"/>
      <c r="U496" s="723">
        <f>IF($AQ$9=0,0,$AQ$9)</f>
        <v>0</v>
      </c>
      <c r="V496" s="588"/>
      <c r="W496" s="589">
        <f>IF($AR$9=0,0,$AR$9)</f>
        <v>0</v>
      </c>
      <c r="X496" s="590"/>
      <c r="Y496" s="589">
        <f>IF($AS$9=0,0,$AS$9)</f>
        <v>0</v>
      </c>
      <c r="Z496" s="590"/>
      <c r="AA496" s="589">
        <f>IF($AT$9=0,0,$AT$9)</f>
        <v>0</v>
      </c>
      <c r="AB496" s="590"/>
      <c r="AC496" s="589">
        <f>IF($AU$9=0,0,$AU$9)</f>
        <v>0</v>
      </c>
      <c r="AD496" s="590"/>
      <c r="AE496" s="599">
        <f>IF($AV$9=0,0,$AV$9)</f>
        <v>0</v>
      </c>
      <c r="AF496" s="600"/>
      <c r="AG496" s="137"/>
      <c r="AH496" s="62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54"/>
      <c r="AT496" s="54"/>
      <c r="AU496" s="15"/>
    </row>
    <row r="497" spans="1:47" ht="12" customHeight="1" x14ac:dyDescent="0.2">
      <c r="A497" s="615" t="str">
        <f>$A$56</f>
        <v xml:space="preserve">   Kurse</v>
      </c>
      <c r="B497" s="616"/>
      <c r="C497" s="616"/>
      <c r="D497" s="616"/>
      <c r="E497" s="616"/>
      <c r="F497" s="268" t="str">
        <f>$F$56</f>
        <v>ku</v>
      </c>
      <c r="G497" s="608">
        <f>IF($AJ$10=0,0,$AJ$10)</f>
        <v>0</v>
      </c>
      <c r="H497" s="609"/>
      <c r="I497" s="608">
        <f>IF($AK$10=0,0,$AK$10)</f>
        <v>0</v>
      </c>
      <c r="J497" s="609"/>
      <c r="K497" s="608">
        <f>IF($AL$10=0,0,$AL$10)</f>
        <v>0</v>
      </c>
      <c r="L497" s="609"/>
      <c r="M497" s="608">
        <f>IF($AM$10=0,0,$AM$10)</f>
        <v>0</v>
      </c>
      <c r="N497" s="609"/>
      <c r="O497" s="608">
        <f>IF($AN$10=0,0,$AN$10)</f>
        <v>0</v>
      </c>
      <c r="P497" s="609"/>
      <c r="Q497" s="608">
        <f>IF($AO$10=0,0,$AO$10)</f>
        <v>0</v>
      </c>
      <c r="R497" s="609"/>
      <c r="S497" s="608">
        <f>IF($AP$10=0,0,$AP$10)</f>
        <v>0</v>
      </c>
      <c r="T497" s="609"/>
      <c r="U497" s="725">
        <f>IF($AQ$10=0,0,$AQ$10)</f>
        <v>0</v>
      </c>
      <c r="V497" s="618"/>
      <c r="W497" s="608">
        <f>IF($AR$10=0,0,$AR$10)</f>
        <v>0</v>
      </c>
      <c r="X497" s="609"/>
      <c r="Y497" s="608">
        <f>IF($AS$10=0,0,$AS$10)</f>
        <v>0</v>
      </c>
      <c r="Z497" s="609"/>
      <c r="AA497" s="608">
        <f>IF($AT$10=0,0,$AT$10)</f>
        <v>0</v>
      </c>
      <c r="AB497" s="609"/>
      <c r="AC497" s="608">
        <f>IF($AU$10=0,0,$AU$10)</f>
        <v>0</v>
      </c>
      <c r="AD497" s="609"/>
      <c r="AE497" s="610">
        <f>IF($AV$10=0,0,$AV$10)</f>
        <v>0</v>
      </c>
      <c r="AF497" s="611"/>
      <c r="AG497" s="137"/>
      <c r="AH497" s="62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54"/>
      <c r="AT497" s="54"/>
      <c r="AU497" s="15"/>
    </row>
    <row r="498" spans="1:47" ht="12" customHeight="1" x14ac:dyDescent="0.2">
      <c r="A498" s="265" t="str">
        <f>$A$57</f>
        <v>Kompensations-Std</v>
      </c>
      <c r="B498" s="612" t="str">
        <f>$B$57</f>
        <v>aus Vorjahr</v>
      </c>
      <c r="C498" s="612"/>
      <c r="D498" s="612"/>
      <c r="E498" s="612"/>
      <c r="F498" s="266" t="str">
        <f>$F$57</f>
        <v>kv</v>
      </c>
      <c r="G498" s="604">
        <f>IF($AJ$12=0,0,$AJ$12)</f>
        <v>0</v>
      </c>
      <c r="H498" s="605"/>
      <c r="I498" s="604">
        <f>IF($AK$12=0,0,$AK$12)</f>
        <v>0</v>
      </c>
      <c r="J498" s="605"/>
      <c r="K498" s="604">
        <f>IF($AL$12=0,0,$AL$12)</f>
        <v>0</v>
      </c>
      <c r="L498" s="605"/>
      <c r="M498" s="604">
        <f>IF($AM$12=0,0,$AM$12)</f>
        <v>0</v>
      </c>
      <c r="N498" s="605"/>
      <c r="O498" s="604">
        <f>IF($AN$12=0,0,$AN$12)</f>
        <v>0</v>
      </c>
      <c r="P498" s="605"/>
      <c r="Q498" s="604">
        <f>IF($AO$12=0,0,$AO$12)</f>
        <v>0</v>
      </c>
      <c r="R498" s="605"/>
      <c r="S498" s="604">
        <f>IF($AP$12=0,0,$AP$12)</f>
        <v>0</v>
      </c>
      <c r="T498" s="605"/>
      <c r="U498" s="727">
        <f>IF($AQ$12=0,0,$AQ$12)</f>
        <v>0</v>
      </c>
      <c r="V498" s="614"/>
      <c r="W498" s="604">
        <f>IF($AR$12=0,0,$AR$12)</f>
        <v>0</v>
      </c>
      <c r="X498" s="605"/>
      <c r="Y498" s="604"/>
      <c r="Z498" s="605"/>
      <c r="AA498" s="604"/>
      <c r="AB498" s="605"/>
      <c r="AC498" s="604"/>
      <c r="AD498" s="605"/>
      <c r="AE498" s="606">
        <f>IF($AV$12=0,0,$AV$12)</f>
        <v>0</v>
      </c>
      <c r="AF498" s="607"/>
      <c r="AG498" s="137"/>
      <c r="AH498" s="62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54"/>
      <c r="AT498" s="54"/>
      <c r="AU498" s="15"/>
    </row>
    <row r="499" spans="1:47" ht="12" customHeight="1" x14ac:dyDescent="0.2">
      <c r="A499" s="269"/>
      <c r="B499" s="632" t="str">
        <f>$B$58</f>
        <v>aus laufendem Jahr (Kontrolle)</v>
      </c>
      <c r="C499" s="632"/>
      <c r="D499" s="632"/>
      <c r="E499" s="632"/>
      <c r="F499" s="270" t="str">
        <f>$F$58</f>
        <v>kj</v>
      </c>
      <c r="G499" s="627">
        <f>IF($AJ$14=0,0,$AJ$14)</f>
        <v>0</v>
      </c>
      <c r="H499" s="628"/>
      <c r="I499" s="627">
        <f>IF($AK$14=0,0,$AK$14)</f>
        <v>0</v>
      </c>
      <c r="J499" s="628"/>
      <c r="K499" s="627">
        <f>IF($AL$14=0,0,$AL$14)</f>
        <v>0</v>
      </c>
      <c r="L499" s="628"/>
      <c r="M499" s="627">
        <f>IF($AM$14=0,0,$AM$14)</f>
        <v>0</v>
      </c>
      <c r="N499" s="628"/>
      <c r="O499" s="627">
        <f>IF($AN$14=0,0,$AN$14)</f>
        <v>0</v>
      </c>
      <c r="P499" s="628"/>
      <c r="Q499" s="627">
        <f>IF($AO$14=0,0,$AO$14)</f>
        <v>0</v>
      </c>
      <c r="R499" s="628"/>
      <c r="S499" s="627">
        <f>IF($AP$14=0,0,$AP$14)</f>
        <v>0</v>
      </c>
      <c r="T499" s="628"/>
      <c r="U499" s="726">
        <f>IF($AQ$14=0,0,$AQ$14)</f>
        <v>0</v>
      </c>
      <c r="V499" s="634"/>
      <c r="W499" s="627">
        <f>IF($AR$14=0,0,$AR$14)</f>
        <v>0</v>
      </c>
      <c r="X499" s="628"/>
      <c r="Y499" s="627">
        <f>IF($AS$14=0,0,$AS$14)</f>
        <v>0</v>
      </c>
      <c r="Z499" s="628"/>
      <c r="AA499" s="627">
        <f>IF($AT$14=0,0,$AT$14)</f>
        <v>0</v>
      </c>
      <c r="AB499" s="628"/>
      <c r="AC499" s="627">
        <f>IF($AU$14=0,0,$AU$14)</f>
        <v>0</v>
      </c>
      <c r="AD499" s="628"/>
      <c r="AE499" s="629">
        <f>IF($AV$14=0,0,$AV$14)</f>
        <v>0</v>
      </c>
      <c r="AF499" s="630"/>
      <c r="AG499" s="137"/>
      <c r="AH499" s="62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54"/>
      <c r="AT499" s="54"/>
      <c r="AU499" s="15"/>
    </row>
    <row r="500" spans="1:47" ht="12" customHeight="1" x14ac:dyDescent="0.2">
      <c r="A500" s="271" t="str">
        <f>$A$59</f>
        <v>Auszahlung</v>
      </c>
      <c r="B500" s="612" t="str">
        <f>$B$59</f>
        <v>Stunden Vorjahressaldo</v>
      </c>
      <c r="C500" s="612"/>
      <c r="D500" s="612"/>
      <c r="E500" s="612"/>
      <c r="F500" s="631"/>
      <c r="G500" s="604">
        <f>IF($AJ$18=0,0,$AJ$18)</f>
        <v>0</v>
      </c>
      <c r="H500" s="605"/>
      <c r="I500" s="604">
        <f>IF($AK$18=0,0,$AK$18)</f>
        <v>0</v>
      </c>
      <c r="J500" s="605"/>
      <c r="K500" s="604">
        <f>IF($AL$18=0,0,$AL$18)</f>
        <v>0</v>
      </c>
      <c r="L500" s="605"/>
      <c r="M500" s="604">
        <f>IF($AM$18=0,0,$AM$18)</f>
        <v>0</v>
      </c>
      <c r="N500" s="605"/>
      <c r="O500" s="604">
        <f>IF($AN$18=0,0,$AN$18)</f>
        <v>0</v>
      </c>
      <c r="P500" s="605"/>
      <c r="Q500" s="604">
        <f>IF($AO$18=0,0,$AO$18)</f>
        <v>0</v>
      </c>
      <c r="R500" s="605"/>
      <c r="S500" s="604">
        <f>IF($AP$18=0,0,$AP$18)</f>
        <v>0</v>
      </c>
      <c r="T500" s="605"/>
      <c r="U500" s="727">
        <f>IF($AQ$18=0,0,$AQ$18)</f>
        <v>0</v>
      </c>
      <c r="V500" s="614"/>
      <c r="W500" s="604">
        <f>IF($AR$18=0,0,$AR$18)</f>
        <v>0</v>
      </c>
      <c r="X500" s="605"/>
      <c r="Y500" s="619"/>
      <c r="Z500" s="620"/>
      <c r="AA500" s="620"/>
      <c r="AB500" s="620"/>
      <c r="AC500" s="620"/>
      <c r="AD500" s="621"/>
      <c r="AE500" s="606">
        <f>IF($AV$18=0,0,$AV$18)</f>
        <v>0</v>
      </c>
      <c r="AF500" s="607"/>
      <c r="AG500" s="137"/>
      <c r="AH500" s="62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54"/>
      <c r="AT500" s="54"/>
      <c r="AU500" s="15"/>
    </row>
    <row r="501" spans="1:47" ht="12" customHeight="1" x14ac:dyDescent="0.2">
      <c r="A501" s="169" t="str">
        <f>$A$60</f>
        <v>Differenz</v>
      </c>
      <c r="B501" s="586" t="str">
        <f>$B$60</f>
        <v>nach Kompensation und Auszahlung</v>
      </c>
      <c r="C501" s="586"/>
      <c r="D501" s="586"/>
      <c r="E501" s="586"/>
      <c r="F501" s="622"/>
      <c r="G501" s="589">
        <f>IF(ROUND($P$4,3)=0,0,$P$4-SUM(G498+G500))</f>
        <v>0</v>
      </c>
      <c r="H501" s="590"/>
      <c r="I501" s="623">
        <f>IF(ROUND(G501,3)=0,0,G501-(SUM(I500+I498)))</f>
        <v>0</v>
      </c>
      <c r="J501" s="624"/>
      <c r="K501" s="623">
        <f>IF(ROUND(I501,3)=0,0,I501-(SUM(K500+K498)))</f>
        <v>0</v>
      </c>
      <c r="L501" s="624"/>
      <c r="M501" s="589">
        <f t="shared" ref="M501" si="157">IF(ROUND(K501,3)=0,0,K501-(SUM(M500+M498)))</f>
        <v>0</v>
      </c>
      <c r="N501" s="590"/>
      <c r="O501" s="589">
        <f t="shared" ref="O501" si="158">IF(ROUND(M501,3)=0,0,M501-(SUM(O500+O498)))</f>
        <v>0</v>
      </c>
      <c r="P501" s="590"/>
      <c r="Q501" s="589">
        <f t="shared" ref="Q501" si="159">IF(ROUND(O501,3)=0,0,O501-(SUM(Q500+Q498)))</f>
        <v>0</v>
      </c>
      <c r="R501" s="590"/>
      <c r="S501" s="623">
        <f t="shared" ref="S501" si="160">IF(ROUND(Q501,3)=0,0,Q501-(SUM(S500+S498)))</f>
        <v>0</v>
      </c>
      <c r="T501" s="624"/>
      <c r="U501" s="723">
        <f t="shared" ref="U501" si="161">IF(ROUND(S501,3)=0,0,S501-(SUM(U500+U498)))</f>
        <v>0</v>
      </c>
      <c r="V501" s="588"/>
      <c r="W501" s="623">
        <f t="shared" ref="W501" si="162">IF(ROUND(U501,3)=0,0,U501-(SUM(W500+W498)))</f>
        <v>0</v>
      </c>
      <c r="X501" s="624"/>
      <c r="Y501" s="636" t="str">
        <f>$Y$60</f>
        <v/>
      </c>
      <c r="Z501" s="637"/>
      <c r="AA501" s="637"/>
      <c r="AB501" s="637"/>
      <c r="AC501" s="637"/>
      <c r="AD501" s="637"/>
      <c r="AE501" s="637"/>
      <c r="AF501" s="638"/>
      <c r="AG501" s="137"/>
      <c r="AH501" s="62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54"/>
      <c r="AT501" s="54"/>
      <c r="AU501" s="15"/>
    </row>
    <row r="502" spans="1:47" ht="12" customHeight="1" x14ac:dyDescent="0.2">
      <c r="A502" s="169" t="str">
        <f>$A$61</f>
        <v>Auszahlung</v>
      </c>
      <c r="B502" s="639" t="str">
        <f>$B$61</f>
        <v>Stunden laufendes Jahr</v>
      </c>
      <c r="C502" s="639"/>
      <c r="D502" s="639"/>
      <c r="E502" s="639"/>
      <c r="F502" s="640"/>
      <c r="G502" s="589">
        <f>IF($AJ$19=0,0,$AJ$19)</f>
        <v>0</v>
      </c>
      <c r="H502" s="590"/>
      <c r="I502" s="589">
        <f>IF($AK$19=0,0,$AK$19)</f>
        <v>0</v>
      </c>
      <c r="J502" s="590"/>
      <c r="K502" s="589">
        <f>IF($AL$19=0,0,$AL$19)</f>
        <v>0</v>
      </c>
      <c r="L502" s="590"/>
      <c r="M502" s="589">
        <f>IF($AM$19=0,0,$AM$19)</f>
        <v>0</v>
      </c>
      <c r="N502" s="590"/>
      <c r="O502" s="589">
        <f>IF($AN$19=0,0,$AN$19)</f>
        <v>0</v>
      </c>
      <c r="P502" s="590"/>
      <c r="Q502" s="589">
        <f>IF($AO$19=0,0,$AO$19)</f>
        <v>0</v>
      </c>
      <c r="R502" s="590"/>
      <c r="S502" s="589">
        <f>IF($AP$19=0,0,$AP$19)</f>
        <v>0</v>
      </c>
      <c r="T502" s="590"/>
      <c r="U502" s="723">
        <f>IF($AQ$19=0,0,$AQ$19)</f>
        <v>0</v>
      </c>
      <c r="V502" s="588"/>
      <c r="W502" s="589">
        <f>IF($AR$19=0,0,$AR$19)</f>
        <v>0</v>
      </c>
      <c r="X502" s="590"/>
      <c r="Y502" s="589">
        <f>IF($AS$19=0,0,$AS$19)</f>
        <v>0</v>
      </c>
      <c r="Z502" s="590"/>
      <c r="AA502" s="589">
        <f>IF($AT$19=0,0,$AT$19)</f>
        <v>0</v>
      </c>
      <c r="AB502" s="590"/>
      <c r="AC502" s="589">
        <f>IF($AU$19=0,0,$AU$19)</f>
        <v>0</v>
      </c>
      <c r="AD502" s="590"/>
      <c r="AE502" s="599">
        <f>IF($AV$19=0,0,$AV$19)</f>
        <v>0</v>
      </c>
      <c r="AF502" s="600"/>
      <c r="AG502" s="137"/>
      <c r="AH502" s="62"/>
      <c r="AI502" s="39"/>
      <c r="AJ502" s="39"/>
      <c r="AM502" s="39"/>
      <c r="AN502" s="39"/>
      <c r="AO502" s="39"/>
      <c r="AP502" s="39"/>
      <c r="AQ502" s="39"/>
      <c r="AR502" s="39"/>
      <c r="AS502" s="54"/>
      <c r="AT502" s="54"/>
      <c r="AU502" s="15"/>
    </row>
    <row r="503" spans="1:47" ht="12" customHeight="1" x14ac:dyDescent="0.2">
      <c r="A503" s="170" t="str">
        <f>$A$62</f>
        <v>Fehlstunden</v>
      </c>
      <c r="B503" s="635" t="str">
        <f>$B$62</f>
        <v>laufendes Jahr (Kontrolle)</v>
      </c>
      <c r="C503" s="635"/>
      <c r="D503" s="635"/>
      <c r="E503" s="635"/>
      <c r="F503" s="267" t="str">
        <f>$F$62</f>
        <v>fe</v>
      </c>
      <c r="G503" s="627">
        <f>IF($AJ$13=0,0,$AJ$13)</f>
        <v>0</v>
      </c>
      <c r="H503" s="628"/>
      <c r="I503" s="627">
        <f>IF($AK$13=0,0,$AK$13)</f>
        <v>0</v>
      </c>
      <c r="J503" s="628"/>
      <c r="K503" s="627">
        <f>IF($AL$13=0,0,$AL$13)</f>
        <v>0</v>
      </c>
      <c r="L503" s="628"/>
      <c r="M503" s="627">
        <f>IF($AM$13=0,0,$AM$13)</f>
        <v>0</v>
      </c>
      <c r="N503" s="628"/>
      <c r="O503" s="627">
        <f>IF($AN$13=0,0,$AN$13)</f>
        <v>0</v>
      </c>
      <c r="P503" s="628"/>
      <c r="Q503" s="627">
        <f>IF($AO$13=0,0,$AO$13)</f>
        <v>0</v>
      </c>
      <c r="R503" s="628"/>
      <c r="S503" s="627">
        <f>IF($AP$13=0,0,$AP$13)</f>
        <v>0</v>
      </c>
      <c r="T503" s="628"/>
      <c r="U503" s="726">
        <f>IF($AQ$13=0,0,$AQ$13)</f>
        <v>0</v>
      </c>
      <c r="V503" s="634"/>
      <c r="W503" s="627">
        <f>IF($AR$13=0,0,$AR$13)</f>
        <v>0</v>
      </c>
      <c r="X503" s="628"/>
      <c r="Y503" s="627">
        <f>IF($AS$13=0,0,$AS$13)</f>
        <v>0</v>
      </c>
      <c r="Z503" s="628"/>
      <c r="AA503" s="627">
        <f>IF($AT$13=0,0,$AT$13)</f>
        <v>0</v>
      </c>
      <c r="AB503" s="628"/>
      <c r="AC503" s="627">
        <f>IF($AU$13=0,0,$AU$13)</f>
        <v>0</v>
      </c>
      <c r="AD503" s="628"/>
      <c r="AE503" s="629">
        <f>IF($AV$13=0,0,$AV$13)</f>
        <v>0</v>
      </c>
      <c r="AF503" s="630"/>
      <c r="AG503" s="137"/>
      <c r="AH503" s="62"/>
      <c r="AI503" s="39"/>
      <c r="AJ503" s="39"/>
      <c r="AM503" s="39"/>
      <c r="AN503" s="39"/>
      <c r="AO503" s="39"/>
      <c r="AP503" s="39"/>
      <c r="AQ503" s="39"/>
      <c r="AR503" s="39"/>
      <c r="AS503" s="54"/>
      <c r="AT503" s="54"/>
      <c r="AU503" s="15"/>
    </row>
    <row r="504" spans="1:47" ht="12" customHeight="1" x14ac:dyDescent="0.2">
      <c r="A504" s="171" t="str">
        <f>$A$63</f>
        <v>Total inkl. Zeitzuschläge</v>
      </c>
      <c r="B504" s="651" t="str">
        <f>$B$63</f>
        <v>Stunden produktiv und unproduktiv</v>
      </c>
      <c r="C504" s="651"/>
      <c r="D504" s="651"/>
      <c r="E504" s="651"/>
      <c r="F504" s="731"/>
      <c r="G504" s="732">
        <f>IF($AG$36=0,0,$AG$36)</f>
        <v>0</v>
      </c>
      <c r="H504" s="657"/>
      <c r="I504" s="656">
        <f>IF($AG$99=0,0,$AG$99)</f>
        <v>0</v>
      </c>
      <c r="J504" s="657"/>
      <c r="K504" s="641">
        <f>IF($AG$162=0,0,$AG$162)</f>
        <v>0</v>
      </c>
      <c r="L504" s="642"/>
      <c r="M504" s="641">
        <f>IF($AG$225=0,0,$AG$225)</f>
        <v>0</v>
      </c>
      <c r="N504" s="642"/>
      <c r="O504" s="641">
        <f>IF($AG$288=0,0,$AG$288)</f>
        <v>0</v>
      </c>
      <c r="P504" s="642"/>
      <c r="Q504" s="641">
        <f>IF($AG$351=0,0,$AG$351)</f>
        <v>0</v>
      </c>
      <c r="R504" s="642"/>
      <c r="S504" s="641">
        <f>IF($AG$414=0,0,$AG$414)</f>
        <v>0</v>
      </c>
      <c r="T504" s="642"/>
      <c r="U504" s="733">
        <f>IF($AG$477=0,0,$AG$477)</f>
        <v>0</v>
      </c>
      <c r="V504" s="655"/>
      <c r="W504" s="641">
        <f>IF($AG$540=0,0,$AG$540)</f>
        <v>0</v>
      </c>
      <c r="X504" s="642"/>
      <c r="Y504" s="641">
        <f>IF($AG$603=0,0,$AG$603)</f>
        <v>0</v>
      </c>
      <c r="Z504" s="642"/>
      <c r="AA504" s="641">
        <f>IF($AG$666=0,0,$AG$666)</f>
        <v>0</v>
      </c>
      <c r="AB504" s="642"/>
      <c r="AC504" s="641">
        <f>IF($AG$729=0,0,$AG$729)</f>
        <v>0</v>
      </c>
      <c r="AD504" s="642"/>
      <c r="AE504" s="570">
        <f>SUM($G$63:$AD$63)</f>
        <v>0</v>
      </c>
      <c r="AF504" s="571"/>
      <c r="AG504" s="137"/>
      <c r="AH504" s="62"/>
      <c r="AI504" s="39"/>
      <c r="AJ504" s="39"/>
      <c r="AM504" s="39"/>
      <c r="AN504" s="39"/>
      <c r="AO504" s="39"/>
      <c r="AP504" s="39"/>
      <c r="AQ504" s="39"/>
      <c r="AR504" s="39"/>
      <c r="AS504" s="54"/>
      <c r="AT504" s="54"/>
      <c r="AU504" s="15"/>
    </row>
    <row r="505" spans="1:47" ht="24.95" customHeight="1" x14ac:dyDescent="0.2">
      <c r="A505" s="173" t="str">
        <f>$A$64</f>
        <v>Vergleich</v>
      </c>
      <c r="B505" s="643" t="str">
        <f>$B$64</f>
        <v>Stunden zu Soll-Stunden (inkl. allfälli-
ge Minusstunden Vorjahr)</v>
      </c>
      <c r="C505" s="643"/>
      <c r="D505" s="643"/>
      <c r="E505" s="643"/>
      <c r="F505" s="644"/>
      <c r="G505" s="728">
        <f>$G$64</f>
        <v>-184</v>
      </c>
      <c r="H505" s="650"/>
      <c r="I505" s="647">
        <f>$I$64</f>
        <v>-160</v>
      </c>
      <c r="J505" s="648"/>
      <c r="K505" s="649">
        <f>$K$64</f>
        <v>-176</v>
      </c>
      <c r="L505" s="650"/>
      <c r="M505" s="649">
        <f>$M$64</f>
        <v>-176</v>
      </c>
      <c r="N505" s="650"/>
      <c r="O505" s="649">
        <f>$O$64</f>
        <v>-168</v>
      </c>
      <c r="P505" s="650"/>
      <c r="Q505" s="649">
        <f>$Q$64</f>
        <v>-176</v>
      </c>
      <c r="R505" s="650"/>
      <c r="S505" s="649">
        <f>$S$64</f>
        <v>-184</v>
      </c>
      <c r="T505" s="650"/>
      <c r="U505" s="748">
        <f>$U$64</f>
        <v>-168</v>
      </c>
      <c r="V505" s="646"/>
      <c r="W505" s="649">
        <f>$W$64</f>
        <v>-176</v>
      </c>
      <c r="X505" s="650"/>
      <c r="Y505" s="649">
        <f>$Y$64</f>
        <v>-176</v>
      </c>
      <c r="Z505" s="650"/>
      <c r="AA505" s="649">
        <f>$AA$64</f>
        <v>-168</v>
      </c>
      <c r="AB505" s="650"/>
      <c r="AC505" s="649">
        <f>$AC$64</f>
        <v>-184</v>
      </c>
      <c r="AD505" s="650"/>
      <c r="AE505" s="683">
        <f>$AE$64</f>
        <v>-2096</v>
      </c>
      <c r="AF505" s="684"/>
      <c r="AG505" s="137"/>
      <c r="AH505" s="62"/>
      <c r="AI505" s="39"/>
      <c r="AJ505" s="39"/>
      <c r="AM505" s="39"/>
      <c r="AN505" s="39"/>
      <c r="AO505" s="39"/>
      <c r="AP505" s="39"/>
      <c r="AQ505" s="39"/>
      <c r="AR505" s="39"/>
      <c r="AS505" s="54"/>
      <c r="AT505" s="54"/>
      <c r="AU505" s="15"/>
    </row>
    <row r="506" spans="1:47" ht="12" customHeight="1" x14ac:dyDescent="0.2">
      <c r="A506" s="172"/>
      <c r="B506" s="685" t="str">
        <f>$B$65</f>
        <v>Stunden zu Soll-Stunden (kumuliert)</v>
      </c>
      <c r="C506" s="685"/>
      <c r="D506" s="685"/>
      <c r="E506" s="685"/>
      <c r="F506" s="686"/>
      <c r="G506" s="749">
        <f>$G$65</f>
        <v>-184</v>
      </c>
      <c r="H506" s="718"/>
      <c r="I506" s="566">
        <f>$I$65</f>
        <v>-344</v>
      </c>
      <c r="J506" s="567"/>
      <c r="K506" s="566">
        <f>$K$65</f>
        <v>-520</v>
      </c>
      <c r="L506" s="567"/>
      <c r="M506" s="566">
        <f>$M$65</f>
        <v>-696</v>
      </c>
      <c r="N506" s="567"/>
      <c r="O506" s="566">
        <f>$O$65</f>
        <v>-864</v>
      </c>
      <c r="P506" s="567"/>
      <c r="Q506" s="566">
        <f>$Q$65</f>
        <v>-1040</v>
      </c>
      <c r="R506" s="567"/>
      <c r="S506" s="566">
        <f>$S$65</f>
        <v>-1224</v>
      </c>
      <c r="T506" s="567"/>
      <c r="U506" s="719">
        <f>$U$65</f>
        <v>-1392</v>
      </c>
      <c r="V506" s="575"/>
      <c r="W506" s="566">
        <f>$W$65</f>
        <v>-1568</v>
      </c>
      <c r="X506" s="567"/>
      <c r="Y506" s="566">
        <f>$Y$65</f>
        <v>-1744</v>
      </c>
      <c r="Z506" s="567"/>
      <c r="AA506" s="566">
        <f>$AA$65</f>
        <v>-1912</v>
      </c>
      <c r="AB506" s="567"/>
      <c r="AC506" s="566">
        <f>$AC$65</f>
        <v>-2096</v>
      </c>
      <c r="AD506" s="567"/>
      <c r="AE506" s="568">
        <f>$AE$65</f>
        <v>0</v>
      </c>
      <c r="AF506" s="569"/>
      <c r="AG506" s="137"/>
      <c r="AH506" s="62"/>
      <c r="AI506" s="39"/>
      <c r="AJ506" s="39"/>
      <c r="AM506" s="39"/>
      <c r="AN506" s="39"/>
      <c r="AO506" s="39"/>
      <c r="AP506" s="39"/>
      <c r="AQ506" s="39"/>
      <c r="AR506" s="39"/>
      <c r="AS506" s="54"/>
      <c r="AT506" s="54"/>
      <c r="AU506" s="15"/>
    </row>
    <row r="507" spans="1:47" ht="12.75" customHeight="1" x14ac:dyDescent="0.2">
      <c r="A507" s="658" t="str">
        <f>$A$66</f>
        <v>Ferienkontrolle</v>
      </c>
      <c r="B507" s="660" t="str">
        <f>$B$66</f>
        <v>Ferienguthaben Vorjahr</v>
      </c>
      <c r="C507" s="660"/>
      <c r="D507" s="660"/>
      <c r="E507" s="660"/>
      <c r="F507" s="661"/>
      <c r="G507" s="681">
        <f>IF($AA$4=0,0,$AA$4)</f>
        <v>0</v>
      </c>
      <c r="H507" s="665"/>
      <c r="I507" s="576" t="str">
        <f>$I$66</f>
        <v>Ferienguthaben nach 
Art. 12.1 GAV</v>
      </c>
      <c r="J507" s="577"/>
      <c r="K507" s="577"/>
      <c r="L507" s="578"/>
      <c r="M507" s="671">
        <f>IF($AA$5=0,0,$AA$5)</f>
        <v>0</v>
      </c>
      <c r="N507" s="672"/>
      <c r="O507" s="675" t="str">
        <f>$O$66</f>
        <v>Ferienguthaben total</v>
      </c>
      <c r="P507" s="676"/>
      <c r="Q507" s="676"/>
      <c r="R507" s="677"/>
      <c r="S507" s="681">
        <f>SUM(G507+M507)</f>
        <v>0</v>
      </c>
      <c r="T507" s="665"/>
      <c r="U507" s="675" t="str">
        <f>$U$66</f>
        <v>Ferien bezogen</v>
      </c>
      <c r="V507" s="676"/>
      <c r="W507" s="676"/>
      <c r="X507" s="677"/>
      <c r="Y507" s="681">
        <f>IF($AV$4=0,0,$AV$4)</f>
        <v>0</v>
      </c>
      <c r="Z507" s="665"/>
      <c r="AA507" s="576" t="str">
        <f>$AA$66</f>
        <v>Aktuelles Ferienguthaben</v>
      </c>
      <c r="AB507" s="577"/>
      <c r="AC507" s="577"/>
      <c r="AD507" s="578"/>
      <c r="AE507" s="681">
        <f>IF(S507=0,0,S507-Y507)</f>
        <v>0</v>
      </c>
      <c r="AF507" s="665"/>
      <c r="AG507" s="137"/>
      <c r="AM507" s="46"/>
      <c r="AN507" s="46"/>
      <c r="AO507" s="46"/>
      <c r="AP507" s="46"/>
      <c r="AQ507" s="46"/>
      <c r="AR507" s="46"/>
      <c r="AS507" s="46"/>
      <c r="AT507" s="46"/>
    </row>
    <row r="508" spans="1:47" ht="12.75" customHeight="1" x14ac:dyDescent="0.2">
      <c r="A508" s="659"/>
      <c r="B508" s="662"/>
      <c r="C508" s="662"/>
      <c r="D508" s="662"/>
      <c r="E508" s="662"/>
      <c r="F508" s="663"/>
      <c r="G508" s="682"/>
      <c r="H508" s="667"/>
      <c r="I508" s="668"/>
      <c r="J508" s="669"/>
      <c r="K508" s="669"/>
      <c r="L508" s="670"/>
      <c r="M508" s="673"/>
      <c r="N508" s="674"/>
      <c r="O508" s="678"/>
      <c r="P508" s="679"/>
      <c r="Q508" s="679"/>
      <c r="R508" s="680"/>
      <c r="S508" s="682"/>
      <c r="T508" s="667"/>
      <c r="U508" s="678"/>
      <c r="V508" s="679"/>
      <c r="W508" s="679"/>
      <c r="X508" s="680"/>
      <c r="Y508" s="682"/>
      <c r="Z508" s="667"/>
      <c r="AA508" s="668"/>
      <c r="AB508" s="669"/>
      <c r="AC508" s="669"/>
      <c r="AD508" s="670"/>
      <c r="AE508" s="682"/>
      <c r="AF508" s="667"/>
      <c r="AG508" s="137"/>
      <c r="AM508" s="46"/>
      <c r="AN508" s="46"/>
      <c r="AO508" s="46"/>
      <c r="AP508" s="46"/>
      <c r="AQ508" s="46"/>
      <c r="AR508" s="46"/>
      <c r="AS508" s="46"/>
      <c r="AT508" s="46"/>
    </row>
    <row r="509" spans="1:47" ht="12" customHeight="1" x14ac:dyDescent="0.25">
      <c r="A509" s="76"/>
      <c r="B509" s="76"/>
      <c r="C509" s="76"/>
      <c r="D509" s="76"/>
      <c r="E509" s="77"/>
      <c r="F509" s="77"/>
      <c r="G509" s="76"/>
      <c r="H509" s="697"/>
      <c r="I509" s="697"/>
      <c r="J509" s="697"/>
      <c r="K509" s="697"/>
      <c r="L509" s="697"/>
      <c r="M509" s="697"/>
      <c r="N509" s="697"/>
      <c r="O509" s="697"/>
      <c r="P509" s="697"/>
      <c r="Q509" s="697"/>
      <c r="R509" s="697"/>
      <c r="S509" s="697"/>
      <c r="T509" s="697"/>
      <c r="U509" s="697"/>
      <c r="V509" s="697"/>
      <c r="W509" s="697"/>
      <c r="X509" s="697"/>
      <c r="Y509" s="697"/>
      <c r="Z509" s="697"/>
      <c r="AA509" s="697"/>
      <c r="AB509" s="697"/>
      <c r="AC509" s="697"/>
      <c r="AD509" s="697"/>
      <c r="AE509" s="697"/>
      <c r="AF509" s="697"/>
      <c r="AG509" s="27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</row>
    <row r="510" spans="1:47" ht="20.100000000000001" customHeight="1" x14ac:dyDescent="0.2">
      <c r="A510" s="212" t="str">
        <f>$A$3</f>
        <v>Mitarbeiter/In</v>
      </c>
      <c r="B510" s="734" t="str">
        <f>IF($B$3="","",$B$3)</f>
        <v>Muster Peter</v>
      </c>
      <c r="C510" s="735"/>
      <c r="D510" s="735"/>
      <c r="E510" s="735"/>
      <c r="F510" s="735"/>
      <c r="G510" s="736"/>
      <c r="H510" s="737"/>
      <c r="I510" s="231"/>
      <c r="J510" s="739"/>
      <c r="K510" s="739"/>
      <c r="L510" s="739"/>
      <c r="M510" s="739"/>
      <c r="N510" s="231"/>
      <c r="O510" s="739"/>
      <c r="P510" s="739"/>
      <c r="Q510" s="739"/>
      <c r="R510" s="739"/>
      <c r="S510" s="231"/>
      <c r="T510" s="276"/>
      <c r="U510" s="276"/>
      <c r="V510" s="276"/>
      <c r="W510" s="276"/>
      <c r="X510" s="231"/>
      <c r="Y510" s="462"/>
      <c r="Z510" s="462"/>
      <c r="AA510" s="462"/>
      <c r="AB510" s="462"/>
      <c r="AC510" s="231"/>
      <c r="AD510" s="462"/>
      <c r="AE510" s="462"/>
      <c r="AF510" s="461">
        <f>AF3</f>
        <v>0</v>
      </c>
      <c r="AG510" s="28"/>
      <c r="AH510" s="6"/>
      <c r="AI510" s="5"/>
      <c r="AJ510" s="5"/>
      <c r="AK510" s="52"/>
      <c r="AL510" s="52"/>
      <c r="AM510" s="52"/>
      <c r="AN510" s="52"/>
      <c r="AO510" s="52"/>
      <c r="AP510" s="52"/>
      <c r="AQ510" s="52"/>
      <c r="AR510" s="52"/>
      <c r="AS510" s="52"/>
      <c r="AT510" s="52"/>
      <c r="AU510" s="5"/>
    </row>
    <row r="511" spans="1:47" ht="12" customHeight="1" x14ac:dyDescent="0.2">
      <c r="A511" s="212" t="str">
        <f>$A$4</f>
        <v>Anstellung %</v>
      </c>
      <c r="B511" s="701">
        <v>100</v>
      </c>
      <c r="C511" s="702"/>
      <c r="D511" s="703" t="str">
        <f>Labels!B97</f>
        <v>im September</v>
      </c>
      <c r="E511" s="704"/>
      <c r="F511" s="704"/>
      <c r="G511" s="705"/>
      <c r="H511" s="738"/>
      <c r="I511" s="146"/>
      <c r="J511" s="743"/>
      <c r="K511" s="743"/>
      <c r="L511" s="743"/>
      <c r="M511" s="743"/>
      <c r="N511" s="146"/>
      <c r="O511" s="743"/>
      <c r="P511" s="743"/>
      <c r="Q511" s="743"/>
      <c r="R511" s="743"/>
      <c r="S511" s="474"/>
      <c r="T511" s="744"/>
      <c r="U511" s="744"/>
      <c r="V511" s="744"/>
      <c r="W511" s="744"/>
      <c r="X511" s="146"/>
      <c r="Y511" s="745"/>
      <c r="Z511" s="745"/>
      <c r="AA511" s="745"/>
      <c r="AB511" s="745"/>
      <c r="AC511" s="745"/>
      <c r="AD511" s="745"/>
      <c r="AE511" s="745"/>
      <c r="AF511" s="746"/>
      <c r="AG511" s="27"/>
      <c r="AH511" s="16"/>
      <c r="AI511" s="16"/>
      <c r="AJ511" s="16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6"/>
    </row>
    <row r="512" spans="1:47" ht="12" customHeight="1" x14ac:dyDescent="0.25">
      <c r="A512" s="220" t="str">
        <f>$A$5</f>
        <v>Saldo für das Jahr</v>
      </c>
      <c r="B512" s="134"/>
      <c r="C512" s="135"/>
      <c r="D512" s="501">
        <f>IF($AE$64=0,0,$AE$64)</f>
        <v>-2096</v>
      </c>
      <c r="E512" s="502"/>
      <c r="F512" s="502"/>
      <c r="G512" s="503"/>
      <c r="H512" s="738"/>
      <c r="I512" s="146"/>
      <c r="J512" s="745"/>
      <c r="K512" s="745"/>
      <c r="L512" s="745"/>
      <c r="M512" s="745"/>
      <c r="N512" s="146"/>
      <c r="O512" s="747"/>
      <c r="P512" s="747"/>
      <c r="Q512" s="747"/>
      <c r="R512" s="747"/>
      <c r="S512" s="474"/>
      <c r="T512" s="745"/>
      <c r="U512" s="745"/>
      <c r="V512" s="745"/>
      <c r="W512" s="745"/>
      <c r="X512" s="146"/>
      <c r="Y512" s="745"/>
      <c r="Z512" s="745"/>
      <c r="AA512" s="745"/>
      <c r="AB512" s="745"/>
      <c r="AC512" s="745"/>
      <c r="AD512" s="745"/>
      <c r="AE512" s="745"/>
      <c r="AF512" s="746"/>
      <c r="AG512" s="28"/>
      <c r="AH512" s="16"/>
      <c r="AI512" s="16"/>
      <c r="AJ512" s="16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6"/>
    </row>
    <row r="513" spans="1:48" s="3" customFormat="1" ht="21" customHeight="1" x14ac:dyDescent="0.25">
      <c r="A513" s="284" t="str">
        <f>TEXT(DATE(YEAR(AP28),MONTH(AP28)+8,1),"MMMM"&amp;Labels!B13)</f>
        <v>September</v>
      </c>
      <c r="B513" s="506" t="str">
        <f>$B$9</f>
        <v>Saldo Monat + / -</v>
      </c>
      <c r="C513" s="507"/>
      <c r="D513" s="507"/>
      <c r="E513" s="508"/>
      <c r="F513" s="695">
        <f>(AG516-(SUM(AG517:AG531)-AE538))*-1</f>
        <v>-176</v>
      </c>
      <c r="G513" s="696"/>
      <c r="H513" s="78"/>
      <c r="I513" s="79"/>
      <c r="J513" s="13"/>
      <c r="K513" s="45" t="str">
        <f>$K$9</f>
        <v xml:space="preserve"> = </v>
      </c>
      <c r="L513" s="43" t="str">
        <f>$L$9</f>
        <v>Gelbe Felder müssen ausgefüllt werden (die übrigen werden automatisch berechnet)</v>
      </c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511"/>
      <c r="AC513" s="511"/>
      <c r="AD513" s="511"/>
      <c r="AE513" s="511"/>
      <c r="AF513" s="512"/>
      <c r="AG513" s="32"/>
      <c r="AH513" s="740"/>
      <c r="AI513" s="741"/>
      <c r="AJ513" s="16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6"/>
    </row>
    <row r="514" spans="1:48" s="16" customFormat="1" ht="16.5" x14ac:dyDescent="0.3">
      <c r="A514" s="436" t="str">
        <f>$A$10</f>
        <v>Tag</v>
      </c>
      <c r="B514" s="214">
        <f>AF451+1</f>
        <v>44075</v>
      </c>
      <c r="C514" s="214">
        <f>B514+1</f>
        <v>44076</v>
      </c>
      <c r="D514" s="214">
        <f t="shared" ref="D514:AE514" si="163">C514+1</f>
        <v>44077</v>
      </c>
      <c r="E514" s="214">
        <f t="shared" si="163"/>
        <v>44078</v>
      </c>
      <c r="F514" s="214">
        <f t="shared" si="163"/>
        <v>44079</v>
      </c>
      <c r="G514" s="214">
        <f t="shared" si="163"/>
        <v>44080</v>
      </c>
      <c r="H514" s="216">
        <f t="shared" si="163"/>
        <v>44081</v>
      </c>
      <c r="I514" s="216">
        <f t="shared" si="163"/>
        <v>44082</v>
      </c>
      <c r="J514" s="216">
        <f t="shared" si="163"/>
        <v>44083</v>
      </c>
      <c r="K514" s="216">
        <f t="shared" si="163"/>
        <v>44084</v>
      </c>
      <c r="L514" s="216">
        <f t="shared" si="163"/>
        <v>44085</v>
      </c>
      <c r="M514" s="216">
        <f t="shared" si="163"/>
        <v>44086</v>
      </c>
      <c r="N514" s="216">
        <f t="shared" si="163"/>
        <v>44087</v>
      </c>
      <c r="O514" s="216">
        <f t="shared" si="163"/>
        <v>44088</v>
      </c>
      <c r="P514" s="216">
        <f t="shared" si="163"/>
        <v>44089</v>
      </c>
      <c r="Q514" s="216">
        <f t="shared" si="163"/>
        <v>44090</v>
      </c>
      <c r="R514" s="216">
        <f t="shared" si="163"/>
        <v>44091</v>
      </c>
      <c r="S514" s="216">
        <f t="shared" si="163"/>
        <v>44092</v>
      </c>
      <c r="T514" s="216">
        <f t="shared" si="163"/>
        <v>44093</v>
      </c>
      <c r="U514" s="216">
        <f t="shared" si="163"/>
        <v>44094</v>
      </c>
      <c r="V514" s="216">
        <f t="shared" si="163"/>
        <v>44095</v>
      </c>
      <c r="W514" s="216">
        <f t="shared" si="163"/>
        <v>44096</v>
      </c>
      <c r="X514" s="216">
        <f t="shared" si="163"/>
        <v>44097</v>
      </c>
      <c r="Y514" s="216">
        <f t="shared" si="163"/>
        <v>44098</v>
      </c>
      <c r="Z514" s="216">
        <f t="shared" si="163"/>
        <v>44099</v>
      </c>
      <c r="AA514" s="216">
        <f t="shared" si="163"/>
        <v>44100</v>
      </c>
      <c r="AB514" s="216">
        <f t="shared" si="163"/>
        <v>44101</v>
      </c>
      <c r="AC514" s="216">
        <f t="shared" si="163"/>
        <v>44102</v>
      </c>
      <c r="AD514" s="216">
        <f t="shared" si="163"/>
        <v>44103</v>
      </c>
      <c r="AE514" s="216">
        <f t="shared" si="163"/>
        <v>44104</v>
      </c>
      <c r="AF514" s="318"/>
      <c r="AG514" s="430" t="str">
        <f>COUNT(B516:AF516)&amp;" "&amp;Labels!$B$63</f>
        <v>22 Tage</v>
      </c>
      <c r="AJ514" s="118"/>
      <c r="AK514" s="118"/>
      <c r="AL514" s="118"/>
      <c r="AO514" s="116"/>
      <c r="AP514" s="117"/>
      <c r="AQ514" s="117"/>
      <c r="AR514" s="117"/>
      <c r="AS514" s="117"/>
      <c r="AT514" s="117"/>
      <c r="AU514" s="33"/>
    </row>
    <row r="515" spans="1:48" s="16" customFormat="1" hidden="1" x14ac:dyDescent="0.2">
      <c r="A515" s="177" t="str">
        <f>$A$11</f>
        <v>Kalenderwoche</v>
      </c>
      <c r="B515" s="291">
        <f t="shared" ref="B515:AF515" si="164">IF(B514="","",TRUNC((B514-DATE(YEAR(B514+3-MOD(B514-2,7)),1,MOD(B514-2,7)-9))/7))</f>
        <v>36</v>
      </c>
      <c r="C515" s="292">
        <f t="shared" si="164"/>
        <v>36</v>
      </c>
      <c r="D515" s="292">
        <f t="shared" si="164"/>
        <v>36</v>
      </c>
      <c r="E515" s="292">
        <f t="shared" si="164"/>
        <v>36</v>
      </c>
      <c r="F515" s="292">
        <f t="shared" si="164"/>
        <v>36</v>
      </c>
      <c r="G515" s="292">
        <f t="shared" si="164"/>
        <v>36</v>
      </c>
      <c r="H515" s="292">
        <f t="shared" si="164"/>
        <v>37</v>
      </c>
      <c r="I515" s="292">
        <f t="shared" si="164"/>
        <v>37</v>
      </c>
      <c r="J515" s="292">
        <f t="shared" si="164"/>
        <v>37</v>
      </c>
      <c r="K515" s="292">
        <f t="shared" si="164"/>
        <v>37</v>
      </c>
      <c r="L515" s="292">
        <f t="shared" si="164"/>
        <v>37</v>
      </c>
      <c r="M515" s="292">
        <f t="shared" si="164"/>
        <v>37</v>
      </c>
      <c r="N515" s="292">
        <f t="shared" si="164"/>
        <v>37</v>
      </c>
      <c r="O515" s="292">
        <f t="shared" si="164"/>
        <v>38</v>
      </c>
      <c r="P515" s="292">
        <f t="shared" si="164"/>
        <v>38</v>
      </c>
      <c r="Q515" s="292">
        <f t="shared" si="164"/>
        <v>38</v>
      </c>
      <c r="R515" s="292">
        <f t="shared" si="164"/>
        <v>38</v>
      </c>
      <c r="S515" s="292">
        <f t="shared" si="164"/>
        <v>38</v>
      </c>
      <c r="T515" s="292">
        <f t="shared" si="164"/>
        <v>38</v>
      </c>
      <c r="U515" s="292">
        <f t="shared" si="164"/>
        <v>38</v>
      </c>
      <c r="V515" s="292">
        <f t="shared" si="164"/>
        <v>39</v>
      </c>
      <c r="W515" s="292">
        <f t="shared" si="164"/>
        <v>39</v>
      </c>
      <c r="X515" s="292">
        <f t="shared" si="164"/>
        <v>39</v>
      </c>
      <c r="Y515" s="292">
        <f t="shared" si="164"/>
        <v>39</v>
      </c>
      <c r="Z515" s="292">
        <f t="shared" si="164"/>
        <v>39</v>
      </c>
      <c r="AA515" s="292">
        <f t="shared" si="164"/>
        <v>39</v>
      </c>
      <c r="AB515" s="292">
        <f t="shared" si="164"/>
        <v>39</v>
      </c>
      <c r="AC515" s="292">
        <f t="shared" si="164"/>
        <v>40</v>
      </c>
      <c r="AD515" s="292">
        <f t="shared" si="164"/>
        <v>40</v>
      </c>
      <c r="AE515" s="293">
        <f t="shared" si="164"/>
        <v>40</v>
      </c>
      <c r="AF515" s="317" t="str">
        <f t="shared" si="164"/>
        <v/>
      </c>
      <c r="AG515" s="85"/>
      <c r="AH515" s="742"/>
      <c r="AI515" s="687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V515" s="38"/>
    </row>
    <row r="516" spans="1:48" s="16" customFormat="1" ht="12" customHeight="1" thickBot="1" x14ac:dyDescent="0.25">
      <c r="A516" s="177" t="str">
        <f>$A$12</f>
        <v>Sollstunden</v>
      </c>
      <c r="B516" s="194">
        <f t="shared" ref="B516:AE516" si="165">IF(MOD(B514,7)&gt;=2,$J$7*$B$511%,"")</f>
        <v>8</v>
      </c>
      <c r="C516" s="194">
        <f t="shared" si="165"/>
        <v>8</v>
      </c>
      <c r="D516" s="194">
        <f t="shared" si="165"/>
        <v>8</v>
      </c>
      <c r="E516" s="194">
        <f t="shared" si="165"/>
        <v>8</v>
      </c>
      <c r="F516" s="194" t="str">
        <f t="shared" si="165"/>
        <v/>
      </c>
      <c r="G516" s="194" t="str">
        <f t="shared" si="165"/>
        <v/>
      </c>
      <c r="H516" s="194">
        <f t="shared" si="165"/>
        <v>8</v>
      </c>
      <c r="I516" s="194">
        <f t="shared" si="165"/>
        <v>8</v>
      </c>
      <c r="J516" s="194">
        <f t="shared" si="165"/>
        <v>8</v>
      </c>
      <c r="K516" s="194">
        <f t="shared" si="165"/>
        <v>8</v>
      </c>
      <c r="L516" s="194">
        <f t="shared" si="165"/>
        <v>8</v>
      </c>
      <c r="M516" s="194" t="str">
        <f t="shared" si="165"/>
        <v/>
      </c>
      <c r="N516" s="194" t="str">
        <f t="shared" si="165"/>
        <v/>
      </c>
      <c r="O516" s="194">
        <f t="shared" si="165"/>
        <v>8</v>
      </c>
      <c r="P516" s="194">
        <f t="shared" si="165"/>
        <v>8</v>
      </c>
      <c r="Q516" s="194">
        <f t="shared" si="165"/>
        <v>8</v>
      </c>
      <c r="R516" s="194">
        <f t="shared" si="165"/>
        <v>8</v>
      </c>
      <c r="S516" s="194">
        <f t="shared" si="165"/>
        <v>8</v>
      </c>
      <c r="T516" s="194" t="str">
        <f t="shared" si="165"/>
        <v/>
      </c>
      <c r="U516" s="194" t="str">
        <f t="shared" si="165"/>
        <v/>
      </c>
      <c r="V516" s="194">
        <f t="shared" si="165"/>
        <v>8</v>
      </c>
      <c r="W516" s="194">
        <f t="shared" si="165"/>
        <v>8</v>
      </c>
      <c r="X516" s="194">
        <f t="shared" si="165"/>
        <v>8</v>
      </c>
      <c r="Y516" s="194">
        <f t="shared" si="165"/>
        <v>8</v>
      </c>
      <c r="Z516" s="194">
        <f t="shared" si="165"/>
        <v>8</v>
      </c>
      <c r="AA516" s="194" t="str">
        <f t="shared" si="165"/>
        <v/>
      </c>
      <c r="AB516" s="194" t="str">
        <f t="shared" si="165"/>
        <v/>
      </c>
      <c r="AC516" s="194">
        <f t="shared" si="165"/>
        <v>8</v>
      </c>
      <c r="AD516" s="194">
        <f t="shared" si="165"/>
        <v>8</v>
      </c>
      <c r="AE516" s="194">
        <f t="shared" si="165"/>
        <v>8</v>
      </c>
      <c r="AF516" s="196"/>
      <c r="AG516" s="89">
        <f>SUM(B516:AF516)</f>
        <v>176</v>
      </c>
      <c r="AH516" s="478"/>
      <c r="AI516" s="477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</row>
    <row r="517" spans="1:48" s="16" customFormat="1" ht="12" customHeight="1" x14ac:dyDescent="0.2">
      <c r="A517" s="177" t="str">
        <f>$A$13</f>
        <v>Absenz in Std</v>
      </c>
      <c r="B517" s="340">
        <f>B1003</f>
        <v>0</v>
      </c>
      <c r="C517" s="340">
        <f t="shared" ref="C517:AE517" si="166">C1003</f>
        <v>0</v>
      </c>
      <c r="D517" s="340">
        <f t="shared" si="166"/>
        <v>0</v>
      </c>
      <c r="E517" s="340">
        <f t="shared" si="166"/>
        <v>0</v>
      </c>
      <c r="F517" s="340">
        <f t="shared" si="166"/>
        <v>0</v>
      </c>
      <c r="G517" s="340">
        <f t="shared" si="166"/>
        <v>0</v>
      </c>
      <c r="H517" s="340">
        <f t="shared" si="166"/>
        <v>0</v>
      </c>
      <c r="I517" s="340">
        <f t="shared" si="166"/>
        <v>0</v>
      </c>
      <c r="J517" s="340">
        <f t="shared" si="166"/>
        <v>0</v>
      </c>
      <c r="K517" s="340">
        <f t="shared" si="166"/>
        <v>0</v>
      </c>
      <c r="L517" s="340">
        <f t="shared" si="166"/>
        <v>0</v>
      </c>
      <c r="M517" s="340">
        <f t="shared" si="166"/>
        <v>0</v>
      </c>
      <c r="N517" s="340">
        <f t="shared" si="166"/>
        <v>0</v>
      </c>
      <c r="O517" s="340">
        <f t="shared" si="166"/>
        <v>0</v>
      </c>
      <c r="P517" s="340">
        <f t="shared" si="166"/>
        <v>0</v>
      </c>
      <c r="Q517" s="340">
        <f t="shared" si="166"/>
        <v>0</v>
      </c>
      <c r="R517" s="340">
        <f t="shared" si="166"/>
        <v>0</v>
      </c>
      <c r="S517" s="340">
        <f t="shared" si="166"/>
        <v>0</v>
      </c>
      <c r="T517" s="340">
        <f t="shared" si="166"/>
        <v>0</v>
      </c>
      <c r="U517" s="340">
        <f t="shared" si="166"/>
        <v>0</v>
      </c>
      <c r="V517" s="340">
        <f t="shared" si="166"/>
        <v>0</v>
      </c>
      <c r="W517" s="340">
        <f t="shared" si="166"/>
        <v>0</v>
      </c>
      <c r="X517" s="340">
        <f t="shared" si="166"/>
        <v>0</v>
      </c>
      <c r="Y517" s="340">
        <f t="shared" si="166"/>
        <v>0</v>
      </c>
      <c r="Z517" s="340">
        <f t="shared" si="166"/>
        <v>0</v>
      </c>
      <c r="AA517" s="340">
        <f t="shared" si="166"/>
        <v>0</v>
      </c>
      <c r="AB517" s="340">
        <f t="shared" si="166"/>
        <v>0</v>
      </c>
      <c r="AC517" s="340">
        <f t="shared" si="166"/>
        <v>0</v>
      </c>
      <c r="AD517" s="340">
        <f t="shared" si="166"/>
        <v>0</v>
      </c>
      <c r="AE517" s="340">
        <f t="shared" si="166"/>
        <v>0</v>
      </c>
      <c r="AF517" s="198"/>
      <c r="AG517" s="85">
        <f>SUM(AR3:AR12)</f>
        <v>0</v>
      </c>
      <c r="AH517" s="67"/>
      <c r="AI517" s="68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</row>
    <row r="518" spans="1:48" s="16" customFormat="1" ht="12" customHeight="1" thickBot="1" x14ac:dyDescent="0.25">
      <c r="A518" s="178" t="str">
        <f>$A$14</f>
        <v>Code</v>
      </c>
      <c r="B518" s="324" t="str">
        <f>IF(B1003&lt;&gt;0,IF(MAX(B990:B1002)&lt;B1003,Labels!$B$163,INDEX($AH$990:$AH$1002,MATCH(MAX(B990:B1002),B990:B1002,0))),"")</f>
        <v/>
      </c>
      <c r="C518" s="324" t="str">
        <f>IF(C1003&lt;&gt;0,IF(MAX(C990:C1002)&lt;C1003,Labels!$B$163,INDEX($AH$990:$AH$1002,MATCH(MAX(C990:C1002),C990:C1002,0))),"")</f>
        <v/>
      </c>
      <c r="D518" s="324" t="str">
        <f>IF(D1003&lt;&gt;0,IF(MAX(D990:D1002)&lt;D1003,Labels!$B$163,INDEX($AH$990:$AH$1002,MATCH(MAX(D990:D1002),D990:D1002,0))),"")</f>
        <v/>
      </c>
      <c r="E518" s="324" t="str">
        <f>IF(E1003&lt;&gt;0,IF(MAX(E990:E1002)&lt;E1003,Labels!$B$163,INDEX($AH$990:$AH$1002,MATCH(MAX(E990:E1002),E990:E1002,0))),"")</f>
        <v/>
      </c>
      <c r="F518" s="324" t="str">
        <f>IF(F1003&lt;&gt;0,IF(MAX(F990:F1002)&lt;F1003,Labels!$B$163,INDEX($AH$990:$AH$1002,MATCH(MAX(F990:F1002),F990:F1002,0))),"")</f>
        <v/>
      </c>
      <c r="G518" s="324" t="str">
        <f>IF(G1003&lt;&gt;0,IF(MAX(G990:G1002)&lt;G1003,Labels!$B$163,INDEX($AH$990:$AH$1002,MATCH(MAX(G990:G1002),G990:G1002,0))),"")</f>
        <v/>
      </c>
      <c r="H518" s="324" t="str">
        <f>IF(H1003&lt;&gt;0,IF(MAX(H990:H1002)&lt;H1003,Labels!$B$163,INDEX($AH$990:$AH$1002,MATCH(MAX(H990:H1002),H990:H1002,0))),"")</f>
        <v/>
      </c>
      <c r="I518" s="324" t="str">
        <f>IF(I1003&lt;&gt;0,IF(MAX(I990:I1002)&lt;I1003,Labels!$B$163,INDEX($AH$990:$AH$1002,MATCH(MAX(I990:I1002),I990:I1002,0))),"")</f>
        <v/>
      </c>
      <c r="J518" s="324" t="str">
        <f>IF(J1003&lt;&gt;0,IF(MAX(J990:J1002)&lt;J1003,Labels!$B$163,INDEX($AH$990:$AH$1002,MATCH(MAX(J990:J1002),J990:J1002,0))),"")</f>
        <v/>
      </c>
      <c r="K518" s="324" t="str">
        <f>IF(K1003&lt;&gt;0,IF(MAX(K990:K1002)&lt;K1003,Labels!$B$163,INDEX($AH$990:$AH$1002,MATCH(MAX(K990:K1002),K990:K1002,0))),"")</f>
        <v/>
      </c>
      <c r="L518" s="324" t="str">
        <f>IF(L1003&lt;&gt;0,IF(MAX(L990:L1002)&lt;L1003,Labels!$B$163,INDEX($AH$990:$AH$1002,MATCH(MAX(L990:L1002),L990:L1002,0))),"")</f>
        <v/>
      </c>
      <c r="M518" s="324" t="str">
        <f>IF(M1003&lt;&gt;0,IF(MAX(M990:M1002)&lt;M1003,Labels!$B$163,INDEX($AH$990:$AH$1002,MATCH(MAX(M990:M1002),M990:M1002,0))),"")</f>
        <v/>
      </c>
      <c r="N518" s="324" t="str">
        <f>IF(N1003&lt;&gt;0,IF(MAX(N990:N1002)&lt;N1003,Labels!$B$163,INDEX($AH$990:$AH$1002,MATCH(MAX(N990:N1002),N990:N1002,0))),"")</f>
        <v/>
      </c>
      <c r="O518" s="324" t="str">
        <f>IF(O1003&lt;&gt;0,IF(MAX(O990:O1002)&lt;O1003,Labels!$B$163,INDEX($AH$990:$AH$1002,MATCH(MAX(O990:O1002),O990:O1002,0))),"")</f>
        <v/>
      </c>
      <c r="P518" s="324" t="str">
        <f>IF(P1003&lt;&gt;0,IF(MAX(P990:P1002)&lt;P1003,Labels!$B$163,INDEX($AH$990:$AH$1002,MATCH(MAX(P990:P1002),P990:P1002,0))),"")</f>
        <v/>
      </c>
      <c r="Q518" s="324" t="str">
        <f>IF(Q1003&lt;&gt;0,IF(MAX(Q990:Q1002)&lt;Q1003,Labels!$B$163,INDEX($AH$990:$AH$1002,MATCH(MAX(Q990:Q1002),Q990:Q1002,0))),"")</f>
        <v/>
      </c>
      <c r="R518" s="324" t="str">
        <f>IF(R1003&lt;&gt;0,IF(MAX(R990:R1002)&lt;R1003,Labels!$B$163,INDEX($AH$990:$AH$1002,MATCH(MAX(R990:R1002),R990:R1002,0))),"")</f>
        <v/>
      </c>
      <c r="S518" s="324" t="str">
        <f>IF(S1003&lt;&gt;0,IF(MAX(S990:S1002)&lt;S1003,Labels!$B$163,INDEX($AH$990:$AH$1002,MATCH(MAX(S990:S1002),S990:S1002,0))),"")</f>
        <v/>
      </c>
      <c r="T518" s="324" t="str">
        <f>IF(T1003&lt;&gt;0,IF(MAX(T990:T1002)&lt;T1003,Labels!$B$163,INDEX($AH$990:$AH$1002,MATCH(MAX(T990:T1002),T990:T1002,0))),"")</f>
        <v/>
      </c>
      <c r="U518" s="324" t="str">
        <f>IF(U1003&lt;&gt;0,IF(MAX(U990:U1002)&lt;U1003,Labels!$B$163,INDEX($AH$990:$AH$1002,MATCH(MAX(U990:U1002),U990:U1002,0))),"")</f>
        <v/>
      </c>
      <c r="V518" s="324" t="str">
        <f>IF(V1003&lt;&gt;0,IF(MAX(V990:V1002)&lt;V1003,Labels!$B$163,INDEX($AH$990:$AH$1002,MATCH(MAX(V990:V1002),V990:V1002,0))),"")</f>
        <v/>
      </c>
      <c r="W518" s="324" t="str">
        <f>IF(W1003&lt;&gt;0,IF(MAX(W990:W1002)&lt;W1003,Labels!$B$163,INDEX($AH$990:$AH$1002,MATCH(MAX(W990:W1002),W990:W1002,0))),"")</f>
        <v/>
      </c>
      <c r="X518" s="324" t="str">
        <f>IF(X1003&lt;&gt;0,IF(MAX(X990:X1002)&lt;X1003,Labels!$B$163,INDEX($AH$990:$AH$1002,MATCH(MAX(X990:X1002),X990:X1002,0))),"")</f>
        <v/>
      </c>
      <c r="Y518" s="324" t="str">
        <f>IF(Y1003&lt;&gt;0,IF(MAX(Y990:Y1002)&lt;Y1003,Labels!$B$163,INDEX($AH$990:$AH$1002,MATCH(MAX(Y990:Y1002),Y990:Y1002,0))),"")</f>
        <v/>
      </c>
      <c r="Z518" s="324" t="str">
        <f>IF(Z1003&lt;&gt;0,IF(MAX(Z990:Z1002)&lt;Z1003,Labels!$B$163,INDEX($AH$990:$AH$1002,MATCH(MAX(Z990:Z1002),Z990:Z1002,0))),"")</f>
        <v/>
      </c>
      <c r="AA518" s="324" t="str">
        <f>IF(AA1003&lt;&gt;0,IF(MAX(AA990:AA1002)&lt;AA1003,Labels!$B$163,INDEX($AH$990:$AH$1002,MATCH(MAX(AA990:AA1002),AA990:AA1002,0))),"")</f>
        <v/>
      </c>
      <c r="AB518" s="324" t="str">
        <f>IF(AB1003&lt;&gt;0,IF(MAX(AB990:AB1002)&lt;AB1003,Labels!$B$163,INDEX($AH$990:$AH$1002,MATCH(MAX(AB990:AB1002),AB990:AB1002,0))),"")</f>
        <v/>
      </c>
      <c r="AC518" s="324" t="str">
        <f>IF(AC1003&lt;&gt;0,IF(MAX(AC990:AC1002)&lt;AC1003,Labels!$B$163,INDEX($AH$990:$AH$1002,MATCH(MAX(AC990:AC1002),AC990:AC1002,0))),"")</f>
        <v/>
      </c>
      <c r="AD518" s="324" t="str">
        <f>IF(AD1003&lt;&gt;0,IF(MAX(AD990:AD1002)&lt;AD1003,Labels!$B$163,INDEX($AH$990:$AH$1002,MATCH(MAX(AD990:AD1002),AD990:AD1002,0))),"")</f>
        <v/>
      </c>
      <c r="AE518" s="324" t="str">
        <f>IF(AE1003&lt;&gt;0,IF(MAX(AE990:AE1002)&lt;AE1003,Labels!$B$163,INDEX($AH$990:$AH$1002,MATCH(MAX(AE990:AE1002),AE990:AE1002,0))),"")</f>
        <v/>
      </c>
      <c r="AF518" s="198"/>
      <c r="AG518" s="103"/>
      <c r="AH518" s="67"/>
      <c r="AI518" s="68"/>
      <c r="AJ518" s="17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  <c r="AU518" s="17"/>
    </row>
    <row r="519" spans="1:48" s="16" customFormat="1" ht="12" customHeight="1" x14ac:dyDescent="0.2">
      <c r="A519" s="179" t="str">
        <f>$A$15</f>
        <v>00.00-06.00h</v>
      </c>
      <c r="B519" s="175"/>
      <c r="C519" s="175"/>
      <c r="D519" s="175"/>
      <c r="E519" s="175"/>
      <c r="F519" s="175"/>
      <c r="G519" s="175"/>
      <c r="H519" s="175"/>
      <c r="I519" s="175"/>
      <c r="J519" s="175"/>
      <c r="K519" s="175"/>
      <c r="L519" s="175"/>
      <c r="M519" s="175"/>
      <c r="N519" s="175"/>
      <c r="O519" s="175"/>
      <c r="P519" s="175"/>
      <c r="Q519" s="175"/>
      <c r="R519" s="175"/>
      <c r="S519" s="175"/>
      <c r="T519" s="175"/>
      <c r="U519" s="175"/>
      <c r="V519" s="175"/>
      <c r="W519" s="175"/>
      <c r="X519" s="175"/>
      <c r="Y519" s="175"/>
      <c r="Z519" s="175"/>
      <c r="AA519" s="175"/>
      <c r="AB519" s="175"/>
      <c r="AC519" s="175"/>
      <c r="AD519" s="175"/>
      <c r="AE519" s="175"/>
      <c r="AF519" s="196"/>
      <c r="AG519" s="87">
        <f>SUM(B519:AF519)</f>
        <v>0</v>
      </c>
      <c r="AH519" s="67"/>
      <c r="AI519" s="68"/>
      <c r="AJ519" s="17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17"/>
    </row>
    <row r="520" spans="1:48" s="16" customFormat="1" ht="12" customHeight="1" x14ac:dyDescent="0.2">
      <c r="A520" s="180" t="str">
        <f>$A$16</f>
        <v>06.00-20.00h</v>
      </c>
      <c r="B520" s="175"/>
      <c r="C520" s="175"/>
      <c r="D520" s="175"/>
      <c r="E520" s="175"/>
      <c r="F520" s="175"/>
      <c r="G520" s="175"/>
      <c r="H520" s="175"/>
      <c r="I520" s="175"/>
      <c r="J520" s="175"/>
      <c r="K520" s="175"/>
      <c r="L520" s="175"/>
      <c r="M520" s="175"/>
      <c r="N520" s="175"/>
      <c r="O520" s="175"/>
      <c r="P520" s="175"/>
      <c r="Q520" s="175"/>
      <c r="R520" s="175"/>
      <c r="S520" s="175"/>
      <c r="T520" s="175"/>
      <c r="U520" s="175"/>
      <c r="V520" s="175"/>
      <c r="W520" s="175"/>
      <c r="X520" s="175"/>
      <c r="Y520" s="175"/>
      <c r="Z520" s="175"/>
      <c r="AA520" s="175"/>
      <c r="AB520" s="175"/>
      <c r="AC520" s="175"/>
      <c r="AD520" s="175"/>
      <c r="AE520" s="175"/>
      <c r="AF520" s="196"/>
      <c r="AG520" s="88">
        <f>SUM(B520:AF520)</f>
        <v>0</v>
      </c>
      <c r="AH520" s="67"/>
      <c r="AI520" s="68"/>
      <c r="AJ520" s="17"/>
      <c r="AK520" s="50"/>
      <c r="AL520" s="50"/>
      <c r="AM520" s="50"/>
      <c r="AN520" s="50"/>
      <c r="AO520" s="50"/>
      <c r="AP520" s="50"/>
      <c r="AQ520" s="50"/>
      <c r="AR520" s="50"/>
      <c r="AS520" s="50"/>
      <c r="AT520" s="50"/>
      <c r="AU520" s="17"/>
    </row>
    <row r="521" spans="1:48" s="16" customFormat="1" ht="12" customHeight="1" x14ac:dyDescent="0.2">
      <c r="A521" s="179" t="str">
        <f>$A$17</f>
        <v>20.00-24.00h</v>
      </c>
      <c r="B521" s="175"/>
      <c r="C521" s="175"/>
      <c r="D521" s="175"/>
      <c r="E521" s="175"/>
      <c r="F521" s="175"/>
      <c r="G521" s="175"/>
      <c r="H521" s="175"/>
      <c r="I521" s="175"/>
      <c r="J521" s="175"/>
      <c r="K521" s="175"/>
      <c r="L521" s="175"/>
      <c r="M521" s="175"/>
      <c r="N521" s="175"/>
      <c r="O521" s="175"/>
      <c r="P521" s="175"/>
      <c r="Q521" s="175"/>
      <c r="R521" s="175"/>
      <c r="S521" s="175"/>
      <c r="T521" s="175"/>
      <c r="U521" s="175"/>
      <c r="V521" s="175"/>
      <c r="W521" s="175"/>
      <c r="X521" s="175"/>
      <c r="Y521" s="175"/>
      <c r="Z521" s="175"/>
      <c r="AA521" s="175"/>
      <c r="AB521" s="175"/>
      <c r="AC521" s="175"/>
      <c r="AD521" s="175"/>
      <c r="AE521" s="175"/>
      <c r="AF521" s="196"/>
      <c r="AG521" s="86">
        <f>SUM(B521:AF521)</f>
        <v>0</v>
      </c>
      <c r="AH521" s="65" t="s">
        <v>414</v>
      </c>
      <c r="AI521" s="68"/>
      <c r="AJ521" s="17"/>
      <c r="AK521" s="50"/>
      <c r="AL521" s="50"/>
      <c r="AM521" s="50"/>
      <c r="AN521" s="50"/>
      <c r="AO521" s="50"/>
      <c r="AP521" s="50"/>
      <c r="AQ521" s="50"/>
      <c r="AR521" s="50"/>
      <c r="AS521" s="50"/>
      <c r="AT521" s="50"/>
      <c r="AU521" s="17"/>
    </row>
    <row r="522" spans="1:48" s="16" customFormat="1" ht="12" customHeight="1" x14ac:dyDescent="0.2">
      <c r="A522" s="180" t="str">
        <f>$A$18</f>
        <v>Feiertag "ft"</v>
      </c>
      <c r="B522" s="181" t="str">
        <f>IF(WEEKDAY(B514,2)&lt;=6,IF(KALENDER!E19="x",Labels!$B$118,""),"")</f>
        <v/>
      </c>
      <c r="C522" s="181" t="str">
        <f>IF(WEEKDAY(C514,2)&lt;=6,IF(KALENDER!F19="x",Labels!$B$118,""),"")</f>
        <v/>
      </c>
      <c r="D522" s="181" t="str">
        <f>IF(WEEKDAY(D514,2)&lt;=6,IF(KALENDER!G19="x",Labels!$B$118,""),"")</f>
        <v/>
      </c>
      <c r="E522" s="181" t="str">
        <f>IF(WEEKDAY(E514,2)&lt;=6,IF(KALENDER!H19="x",Labels!$B$118,""),"")</f>
        <v/>
      </c>
      <c r="F522" s="181" t="str">
        <f>IF(WEEKDAY(F514,2)&lt;=6,IF(KALENDER!I19="x",Labels!$B$118,""),"")</f>
        <v/>
      </c>
      <c r="G522" s="181" t="str">
        <f>IF(WEEKDAY(G514,2)&lt;=6,IF(KALENDER!J19="x",Labels!$B$118,""),"")</f>
        <v/>
      </c>
      <c r="H522" s="181" t="str">
        <f>IF(WEEKDAY(H514,2)&lt;=6,IF(KALENDER!K19="x",Labels!$B$118,""),"")</f>
        <v/>
      </c>
      <c r="I522" s="181" t="str">
        <f>IF(WEEKDAY(I514,2)&lt;=6,IF(KALENDER!L19="x",Labels!$B$118,""),"")</f>
        <v/>
      </c>
      <c r="J522" s="181" t="str">
        <f>IF(WEEKDAY(J514,2)&lt;=6,IF(KALENDER!M19="x",Labels!$B$118,""),"")</f>
        <v/>
      </c>
      <c r="K522" s="181" t="str">
        <f>IF(WEEKDAY(K514,2)&lt;=6,IF(KALENDER!N19="x",Labels!$B$118,""),"")</f>
        <v/>
      </c>
      <c r="L522" s="181" t="str">
        <f>IF(WEEKDAY(L514,2)&lt;=6,IF(KALENDER!O19="x",Labels!$B$118,""),"")</f>
        <v/>
      </c>
      <c r="M522" s="181" t="str">
        <f>IF(WEEKDAY(M514,2)&lt;=6,IF(KALENDER!P19="x",Labels!$B$118,""),"")</f>
        <v/>
      </c>
      <c r="N522" s="181" t="str">
        <f>IF(WEEKDAY(N514,2)&lt;=6,IF(KALENDER!Q19="x",Labels!$B$118,""),"")</f>
        <v/>
      </c>
      <c r="O522" s="181" t="str">
        <f>IF(WEEKDAY(O514,2)&lt;=6,IF(KALENDER!R19="x",Labels!$B$118,""),"")</f>
        <v/>
      </c>
      <c r="P522" s="181" t="str">
        <f>IF(WEEKDAY(P514,2)&lt;=6,IF(KALENDER!S19="x",Labels!$B$118,""),"")</f>
        <v/>
      </c>
      <c r="Q522" s="181" t="str">
        <f>IF(WEEKDAY(Q514,2)&lt;=6,IF(KALENDER!T19="x",Labels!$B$118,""),"")</f>
        <v/>
      </c>
      <c r="R522" s="181" t="str">
        <f>IF(WEEKDAY(R514,2)&lt;=6,IF(KALENDER!U19="x",Labels!$B$118,""),"")</f>
        <v/>
      </c>
      <c r="S522" s="181" t="str">
        <f>IF(WEEKDAY(S514,2)&lt;=6,IF(KALENDER!V19="x",Labels!$B$118,""),"")</f>
        <v/>
      </c>
      <c r="T522" s="181" t="str">
        <f>IF(WEEKDAY(T514,2)&lt;=6,IF(KALENDER!W19="x",Labels!$B$118,""),"")</f>
        <v/>
      </c>
      <c r="U522" s="181" t="str">
        <f>IF(WEEKDAY(U514,2)&lt;=6,IF(KALENDER!X19="x",Labels!$B$118,""),"")</f>
        <v/>
      </c>
      <c r="V522" s="181" t="str">
        <f>IF(WEEKDAY(V514,2)&lt;=6,IF(KALENDER!Y19="x",Labels!$B$118,""),"")</f>
        <v/>
      </c>
      <c r="W522" s="181" t="str">
        <f>IF(WEEKDAY(W514,2)&lt;=6,IF(KALENDER!Z19="x",Labels!$B$118,""),"")</f>
        <v/>
      </c>
      <c r="X522" s="181" t="str">
        <f>IF(WEEKDAY(X514,2)&lt;=6,IF(KALENDER!AA19="x",Labels!$B$118,""),"")</f>
        <v/>
      </c>
      <c r="Y522" s="181" t="str">
        <f>IF(WEEKDAY(Y514,2)&lt;=6,IF(KALENDER!AB19="x",Labels!$B$118,""),"")</f>
        <v/>
      </c>
      <c r="Z522" s="181" t="str">
        <f>IF(WEEKDAY(Z514,2)&lt;=6,IF(KALENDER!AC19="x",Labels!$B$118,""),"")</f>
        <v/>
      </c>
      <c r="AA522" s="181" t="str">
        <f>IF(WEEKDAY(AA514,2)&lt;=6,IF(KALENDER!AD19="x",Labels!$B$118,""),"")</f>
        <v/>
      </c>
      <c r="AB522" s="181" t="str">
        <f>IF(WEEKDAY(AB514,2)&lt;=6,IF(KALENDER!AE19="x",Labels!$B$118,""),"")</f>
        <v/>
      </c>
      <c r="AC522" s="181" t="str">
        <f>IF(WEEKDAY(AC514,2)&lt;=6,IF(KALENDER!AF19="x",Labels!$B$118,""),"")</f>
        <v/>
      </c>
      <c r="AD522" s="181" t="str">
        <f>IF(WEEKDAY(AD514,2)&lt;=6,IF(KALENDER!AG19="x",Labels!$B$118,""),"")</f>
        <v/>
      </c>
      <c r="AE522" s="181" t="str">
        <f>IF(WEEKDAY(AE514,2)&lt;=6,IF(KALENDER!AH19="x",Labels!$B$118,""),"")</f>
        <v/>
      </c>
      <c r="AF522" s="198" t="str">
        <f>IF(WEEKDAY(AF514,2)&lt;=6,IF(KALENDER!AI19="x",Labels!$B$118,""),"")</f>
        <v/>
      </c>
      <c r="AG522" s="86"/>
      <c r="AH522" s="132"/>
      <c r="AI522" s="133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</row>
    <row r="523" spans="1:48" s="16" customFormat="1" ht="12" customHeight="1" x14ac:dyDescent="0.2">
      <c r="A523" s="182" t="str">
        <f>$A$19</f>
        <v>Gutschrift "ft"</v>
      </c>
      <c r="B523" s="184" t="str">
        <f>IF(AND(B522=Labels!$B$118,WEEKDAY(B514,2)&lt;6),$J$7*$B$511%,"")</f>
        <v/>
      </c>
      <c r="C523" s="184" t="str">
        <f>IF(AND(C522=Labels!$B$118,WEEKDAY(C514,2)&lt;6),$J$7*$B$511%,"")</f>
        <v/>
      </c>
      <c r="D523" s="184" t="str">
        <f>IF(AND(D522=Labels!$B$118,WEEKDAY(D514,2)&lt;6),$J$7*$B$511%,"")</f>
        <v/>
      </c>
      <c r="E523" s="184" t="str">
        <f>IF(AND(E522=Labels!$B$118,WEEKDAY(E514,2)&lt;6),$J$7*$B$511%,"")</f>
        <v/>
      </c>
      <c r="F523" s="184" t="str">
        <f>IF(AND(F522=Labels!$B$118,WEEKDAY(F514,2)&lt;6),$J$7*$B$511%,"")</f>
        <v/>
      </c>
      <c r="G523" s="184" t="str">
        <f>IF(AND(G522=Labels!$B$118,WEEKDAY(G514,2)&lt;6),$J$7*$B$511%,"")</f>
        <v/>
      </c>
      <c r="H523" s="184" t="str">
        <f>IF(AND(H522=Labels!$B$118,WEEKDAY(H514,2)&lt;6),$J$7*$B$511%,"")</f>
        <v/>
      </c>
      <c r="I523" s="184" t="str">
        <f>IF(AND(I522=Labels!$B$118,WEEKDAY(I514,2)&lt;6),$J$7*$B$511%,"")</f>
        <v/>
      </c>
      <c r="J523" s="184" t="str">
        <f>IF(AND(J522=Labels!$B$118,WEEKDAY(J514,2)&lt;6),$J$7*$B$511%,"")</f>
        <v/>
      </c>
      <c r="K523" s="184" t="str">
        <f>IF(AND(K522=Labels!$B$118,WEEKDAY(K514,2)&lt;6),$J$7*$B$511%,"")</f>
        <v/>
      </c>
      <c r="L523" s="184" t="str">
        <f>IF(AND(L522=Labels!$B$118,WEEKDAY(L514,2)&lt;6),$J$7*$B$511%,"")</f>
        <v/>
      </c>
      <c r="M523" s="184" t="str">
        <f>IF(AND(M522=Labels!$B$118,WEEKDAY(M514,2)&lt;6),$J$7*$B$511%,"")</f>
        <v/>
      </c>
      <c r="N523" s="184" t="str">
        <f>IF(AND(N522=Labels!$B$118,WEEKDAY(N514,2)&lt;6),$J$7*$B$511%,"")</f>
        <v/>
      </c>
      <c r="O523" s="184" t="str">
        <f>IF(AND(O522=Labels!$B$118,WEEKDAY(O514,2)&lt;6),$J$7*$B$511%,"")</f>
        <v/>
      </c>
      <c r="P523" s="184" t="str">
        <f>IF(AND(P522=Labels!$B$118,WEEKDAY(P514,2)&lt;6),$J$7*$B$511%,"")</f>
        <v/>
      </c>
      <c r="Q523" s="184" t="str">
        <f>IF(AND(Q522=Labels!$B$118,WEEKDAY(Q514,2)&lt;6),$J$7*$B$511%,"")</f>
        <v/>
      </c>
      <c r="R523" s="184" t="str">
        <f>IF(AND(R522=Labels!$B$118,WEEKDAY(R514,2)&lt;6),$J$7*$B$511%,"")</f>
        <v/>
      </c>
      <c r="S523" s="184" t="str">
        <f>IF(AND(S522=Labels!$B$118,WEEKDAY(S514,2)&lt;6),$J$7*$B$511%,"")</f>
        <v/>
      </c>
      <c r="T523" s="184" t="str">
        <f>IF(AND(T522=Labels!$B$118,WEEKDAY(T514,2)&lt;6),$J$7*$B$511%,"")</f>
        <v/>
      </c>
      <c r="U523" s="184" t="str">
        <f>IF(AND(U522=Labels!$B$118,WEEKDAY(U514,2)&lt;6),$J$7*$B$511%,"")</f>
        <v/>
      </c>
      <c r="V523" s="184" t="str">
        <f>IF(AND(V522=Labels!$B$118,WEEKDAY(V514,2)&lt;6),$J$7*$B$511%,"")</f>
        <v/>
      </c>
      <c r="W523" s="184" t="str">
        <f>IF(AND(W522=Labels!$B$118,WEEKDAY(W514,2)&lt;6),$J$7*$B$511%,"")</f>
        <v/>
      </c>
      <c r="X523" s="184" t="str">
        <f>IF(AND(X522=Labels!$B$118,WEEKDAY(X514,2)&lt;6),$J$7*$B$511%,"")</f>
        <v/>
      </c>
      <c r="Y523" s="184" t="str">
        <f>IF(AND(Y522=Labels!$B$118,WEEKDAY(Y514,2)&lt;6),$J$7*$B$511%,"")</f>
        <v/>
      </c>
      <c r="Z523" s="184" t="str">
        <f>IF(AND(Z522=Labels!$B$118,WEEKDAY(Z514,2)&lt;6),$J$7*$B$511%,"")</f>
        <v/>
      </c>
      <c r="AA523" s="184" t="str">
        <f>IF(AND(AA522=Labels!$B$118,WEEKDAY(AA514,2)&lt;6),$J$7*$B$511%,"")</f>
        <v/>
      </c>
      <c r="AB523" s="184" t="str">
        <f>IF(AND(AB522=Labels!$B$118,WEEKDAY(AB514,2)&lt;6),$J$7*$B$511%,"")</f>
        <v/>
      </c>
      <c r="AC523" s="184" t="str">
        <f>IF(AND(AC522=Labels!$B$118,WEEKDAY(AC514,2)&lt;6),$J$7*$B$511%,"")</f>
        <v/>
      </c>
      <c r="AD523" s="184" t="str">
        <f>IF(AND(AD522=Labels!$B$118,WEEKDAY(AD514,2)&lt;6),$J$7*$B$511%,"")</f>
        <v/>
      </c>
      <c r="AE523" s="184" t="str">
        <f>IF(AND(AE522=Labels!$B$118,WEEKDAY(AE514,2)&lt;6),$J$7*$B$511%,"")</f>
        <v/>
      </c>
      <c r="AF523" s="198" t="str">
        <f>IF(AND(AF522=Labels!$B$118,WEEKDAY(AF514,2)&lt;6),$J$7*$B$511%,"")</f>
        <v/>
      </c>
      <c r="AG523" s="86">
        <f>SUM(B523:AF523)</f>
        <v>0</v>
      </c>
      <c r="AH523" s="132"/>
      <c r="AI523" s="133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</row>
    <row r="524" spans="1:48" s="16" customFormat="1" ht="12" hidden="1" customHeight="1" x14ac:dyDescent="0.2">
      <c r="A524" s="182" t="str">
        <f>$A$20</f>
        <v>Tagestotal</v>
      </c>
      <c r="B524" s="183">
        <f>SUM(B519:B521)</f>
        <v>0</v>
      </c>
      <c r="C524" s="183">
        <f t="shared" ref="C524:AF524" si="167">SUM(C519:C521)</f>
        <v>0</v>
      </c>
      <c r="D524" s="183">
        <f t="shared" si="167"/>
        <v>0</v>
      </c>
      <c r="E524" s="183">
        <f t="shared" si="167"/>
        <v>0</v>
      </c>
      <c r="F524" s="183">
        <f t="shared" si="167"/>
        <v>0</v>
      </c>
      <c r="G524" s="183">
        <f t="shared" si="167"/>
        <v>0</v>
      </c>
      <c r="H524" s="183">
        <f t="shared" si="167"/>
        <v>0</v>
      </c>
      <c r="I524" s="183">
        <f t="shared" si="167"/>
        <v>0</v>
      </c>
      <c r="J524" s="183">
        <f t="shared" si="167"/>
        <v>0</v>
      </c>
      <c r="K524" s="183">
        <f t="shared" si="167"/>
        <v>0</v>
      </c>
      <c r="L524" s="183">
        <f t="shared" si="167"/>
        <v>0</v>
      </c>
      <c r="M524" s="183">
        <f t="shared" si="167"/>
        <v>0</v>
      </c>
      <c r="N524" s="183">
        <f t="shared" si="167"/>
        <v>0</v>
      </c>
      <c r="O524" s="183">
        <f t="shared" si="167"/>
        <v>0</v>
      </c>
      <c r="P524" s="183">
        <f t="shared" si="167"/>
        <v>0</v>
      </c>
      <c r="Q524" s="183">
        <f t="shared" si="167"/>
        <v>0</v>
      </c>
      <c r="R524" s="183">
        <f t="shared" si="167"/>
        <v>0</v>
      </c>
      <c r="S524" s="183">
        <f t="shared" si="167"/>
        <v>0</v>
      </c>
      <c r="T524" s="183">
        <f t="shared" si="167"/>
        <v>0</v>
      </c>
      <c r="U524" s="183">
        <f t="shared" si="167"/>
        <v>0</v>
      </c>
      <c r="V524" s="183">
        <f t="shared" si="167"/>
        <v>0</v>
      </c>
      <c r="W524" s="183">
        <f t="shared" si="167"/>
        <v>0</v>
      </c>
      <c r="X524" s="183">
        <f t="shared" si="167"/>
        <v>0</v>
      </c>
      <c r="Y524" s="183">
        <f t="shared" si="167"/>
        <v>0</v>
      </c>
      <c r="Z524" s="183">
        <f t="shared" si="167"/>
        <v>0</v>
      </c>
      <c r="AA524" s="183">
        <f t="shared" si="167"/>
        <v>0</v>
      </c>
      <c r="AB524" s="183">
        <f t="shared" si="167"/>
        <v>0</v>
      </c>
      <c r="AC524" s="183">
        <f t="shared" si="167"/>
        <v>0</v>
      </c>
      <c r="AD524" s="183">
        <f t="shared" si="167"/>
        <v>0</v>
      </c>
      <c r="AE524" s="183">
        <f t="shared" si="167"/>
        <v>0</v>
      </c>
      <c r="AF524" s="198">
        <f t="shared" si="167"/>
        <v>0</v>
      </c>
      <c r="AG524" s="86"/>
      <c r="AH524" s="132"/>
      <c r="AI524" s="133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</row>
    <row r="525" spans="1:48" s="16" customFormat="1" ht="12" hidden="1" customHeight="1" x14ac:dyDescent="0.2">
      <c r="A525" s="180" t="str">
        <f>$A$21</f>
        <v>.</v>
      </c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1"/>
      <c r="N525" s="181"/>
      <c r="O525" s="181"/>
      <c r="P525" s="181"/>
      <c r="Q525" s="181"/>
      <c r="R525" s="181"/>
      <c r="S525" s="181"/>
      <c r="T525" s="181"/>
      <c r="U525" s="181"/>
      <c r="V525" s="181"/>
      <c r="W525" s="181"/>
      <c r="X525" s="181"/>
      <c r="Y525" s="181"/>
      <c r="Z525" s="181"/>
      <c r="AA525" s="181"/>
      <c r="AB525" s="181"/>
      <c r="AC525" s="181"/>
      <c r="AD525" s="181"/>
      <c r="AE525" s="181"/>
      <c r="AF525" s="313"/>
      <c r="AG525" s="299"/>
      <c r="AH525" s="19"/>
      <c r="AI525" s="19"/>
      <c r="AJ525" s="19"/>
      <c r="AM525" s="19"/>
      <c r="AN525" s="19"/>
      <c r="AO525" s="19"/>
      <c r="AP525" s="19"/>
      <c r="AQ525" s="19"/>
      <c r="AR525" s="19"/>
      <c r="AS525" s="19"/>
      <c r="AT525" s="19"/>
      <c r="AU525" s="19"/>
    </row>
    <row r="526" spans="1:48" s="16" customFormat="1" ht="12" hidden="1" customHeight="1" x14ac:dyDescent="0.2">
      <c r="A526" s="180" t="str">
        <f>$A$22</f>
        <v>.</v>
      </c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1"/>
      <c r="N526" s="181"/>
      <c r="O526" s="181"/>
      <c r="P526" s="181"/>
      <c r="Q526" s="181"/>
      <c r="R526" s="181"/>
      <c r="S526" s="181"/>
      <c r="T526" s="181"/>
      <c r="U526" s="181"/>
      <c r="V526" s="181"/>
      <c r="W526" s="181"/>
      <c r="X526" s="181"/>
      <c r="Y526" s="181"/>
      <c r="Z526" s="181"/>
      <c r="AA526" s="181"/>
      <c r="AB526" s="181"/>
      <c r="AC526" s="181"/>
      <c r="AD526" s="181"/>
      <c r="AE526" s="181"/>
      <c r="AF526" s="313"/>
      <c r="AG526" s="299"/>
      <c r="AH526" s="19"/>
      <c r="AI526" s="19"/>
      <c r="AJ526" s="19"/>
      <c r="AM526" s="19"/>
      <c r="AN526" s="19"/>
      <c r="AO526" s="19"/>
      <c r="AP526" s="19"/>
      <c r="AQ526" s="19"/>
      <c r="AR526" s="19"/>
      <c r="AS526" s="19"/>
      <c r="AT526" s="19"/>
      <c r="AU526" s="19"/>
    </row>
    <row r="527" spans="1:48" s="16" customFormat="1" ht="12" hidden="1" customHeight="1" x14ac:dyDescent="0.2">
      <c r="A527" s="180" t="str">
        <f>$A$23</f>
        <v>Monatsübergang</v>
      </c>
      <c r="B527" s="181" t="str">
        <f>IF(WEEKDAY(B514)=1,TEXT(B514-1,"MMM"&amp;Labels!B13),"")</f>
        <v/>
      </c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1"/>
      <c r="N527" s="181"/>
      <c r="O527" s="181"/>
      <c r="P527" s="181"/>
      <c r="Q527" s="181"/>
      <c r="R527" s="181"/>
      <c r="S527" s="181"/>
      <c r="T527" s="181"/>
      <c r="U527" s="181"/>
      <c r="V527" s="181"/>
      <c r="W527" s="181"/>
      <c r="X527" s="181"/>
      <c r="Y527" s="181"/>
      <c r="Z527" s="181"/>
      <c r="AA527" s="181"/>
      <c r="AB527" s="181"/>
      <c r="AC527" s="181"/>
      <c r="AD527" s="181"/>
      <c r="AE527" s="181" t="str">
        <f>IF(AND(WEEKDAY(AE514)&gt;1,WEEKDAY(AE514)&lt;7),TEXT(DATE($B$5,MONTH(AE514)+1,1),"MMM"&amp;Labels!B13),"")</f>
        <v>Okt</v>
      </c>
      <c r="AF527" s="198"/>
      <c r="AG527" s="299"/>
      <c r="AH527" s="19"/>
      <c r="AI527" s="19"/>
      <c r="AJ527" s="19"/>
      <c r="AM527" s="19"/>
      <c r="AN527" s="19"/>
      <c r="AO527" s="19"/>
      <c r="AP527" s="19"/>
      <c r="AQ527" s="19"/>
      <c r="AR527" s="19"/>
      <c r="AS527" s="19"/>
      <c r="AT527" s="19"/>
      <c r="AU527" s="19"/>
    </row>
    <row r="528" spans="1:48" s="16" customFormat="1" ht="12" customHeight="1" x14ac:dyDescent="0.2">
      <c r="A528" s="177" t="str">
        <f>$A$24</f>
        <v>Wochentotal</v>
      </c>
      <c r="B528" s="296" t="str">
        <f>IF(WEEKDAY(B514)=7,SUMIF($B452:$AF452,B515,$B461:$AF461)+SUMIF($B515:$AF515,B515,$B524:$AF524)+SUMIF($B578:$AF578,B515,$B587:$AF587),B527)</f>
        <v/>
      </c>
      <c r="C528" s="297" t="str">
        <f t="shared" ref="C528:AD528" si="168">IF(WEEKDAY(C514)=7,SUMIF($B452:$AF452,C515,$B461:$AF461)+SUMIF($B515:$AF515,C515,$B524:$AF524)+SUMIF($B578:$AF578,C515,$B587:$AF587),"")</f>
        <v/>
      </c>
      <c r="D528" s="297" t="str">
        <f t="shared" si="168"/>
        <v/>
      </c>
      <c r="E528" s="297" t="str">
        <f t="shared" si="168"/>
        <v/>
      </c>
      <c r="F528" s="297">
        <f t="shared" si="168"/>
        <v>0</v>
      </c>
      <c r="G528" s="297" t="str">
        <f t="shared" si="168"/>
        <v/>
      </c>
      <c r="H528" s="297" t="str">
        <f t="shared" si="168"/>
        <v/>
      </c>
      <c r="I528" s="297" t="str">
        <f t="shared" si="168"/>
        <v/>
      </c>
      <c r="J528" s="297" t="str">
        <f t="shared" si="168"/>
        <v/>
      </c>
      <c r="K528" s="297" t="str">
        <f t="shared" si="168"/>
        <v/>
      </c>
      <c r="L528" s="297" t="str">
        <f t="shared" si="168"/>
        <v/>
      </c>
      <c r="M528" s="297">
        <f t="shared" si="168"/>
        <v>0</v>
      </c>
      <c r="N528" s="297" t="str">
        <f t="shared" si="168"/>
        <v/>
      </c>
      <c r="O528" s="297" t="str">
        <f t="shared" si="168"/>
        <v/>
      </c>
      <c r="P528" s="297" t="str">
        <f t="shared" si="168"/>
        <v/>
      </c>
      <c r="Q528" s="297" t="str">
        <f t="shared" si="168"/>
        <v/>
      </c>
      <c r="R528" s="297" t="str">
        <f t="shared" si="168"/>
        <v/>
      </c>
      <c r="S528" s="297" t="str">
        <f t="shared" si="168"/>
        <v/>
      </c>
      <c r="T528" s="297">
        <f t="shared" si="168"/>
        <v>0</v>
      </c>
      <c r="U528" s="297" t="str">
        <f t="shared" si="168"/>
        <v/>
      </c>
      <c r="V528" s="297" t="str">
        <f t="shared" si="168"/>
        <v/>
      </c>
      <c r="W528" s="297" t="str">
        <f t="shared" si="168"/>
        <v/>
      </c>
      <c r="X528" s="297" t="str">
        <f t="shared" si="168"/>
        <v/>
      </c>
      <c r="Y528" s="297" t="str">
        <f t="shared" si="168"/>
        <v/>
      </c>
      <c r="Z528" s="297" t="str">
        <f t="shared" si="168"/>
        <v/>
      </c>
      <c r="AA528" s="297">
        <f t="shared" si="168"/>
        <v>0</v>
      </c>
      <c r="AB528" s="297" t="str">
        <f t="shared" si="168"/>
        <v/>
      </c>
      <c r="AC528" s="297" t="str">
        <f t="shared" si="168"/>
        <v/>
      </c>
      <c r="AD528" s="297" t="str">
        <f t="shared" si="168"/>
        <v/>
      </c>
      <c r="AE528" s="298" t="str">
        <f>IF(WEEKDAY(AE514)=7,SUMIF($B452:$AF452,AE515,$B461:$AF461)+SUMIF($B515:$AF515,AE515,$B524:$AF524)+SUMIF($B578:$AF578,AE515,$B587:$AF587),AE527)</f>
        <v>Okt</v>
      </c>
      <c r="AF528" s="196"/>
      <c r="AG528" s="86"/>
      <c r="AH528" s="742"/>
      <c r="AI528" s="687"/>
      <c r="AJ528" s="2"/>
      <c r="AM528" s="51"/>
      <c r="AN528" s="51"/>
      <c r="AO528" s="51"/>
      <c r="AP528" s="51"/>
      <c r="AQ528" s="51"/>
      <c r="AR528" s="51"/>
      <c r="AS528" s="51"/>
      <c r="AT528" s="51"/>
      <c r="AU528" s="2"/>
    </row>
    <row r="529" spans="1:47" s="16" customFormat="1" ht="12" customHeight="1" x14ac:dyDescent="0.25">
      <c r="A529" s="182" t="str">
        <f>$A$25</f>
        <v>Zeitzuschlag 1)</v>
      </c>
      <c r="B529" s="302" t="str">
        <f>IF(B536="FALSCH","",B536)</f>
        <v/>
      </c>
      <c r="C529" s="303" t="str">
        <f t="shared" ref="C529:AE529" si="169">IF(C536="FALSCH","",C536)</f>
        <v/>
      </c>
      <c r="D529" s="303" t="str">
        <f t="shared" si="169"/>
        <v/>
      </c>
      <c r="E529" s="303" t="str">
        <f t="shared" si="169"/>
        <v/>
      </c>
      <c r="F529" s="303" t="str">
        <f t="shared" si="169"/>
        <v/>
      </c>
      <c r="G529" s="303" t="str">
        <f t="shared" si="169"/>
        <v/>
      </c>
      <c r="H529" s="303" t="str">
        <f t="shared" si="169"/>
        <v/>
      </c>
      <c r="I529" s="303" t="str">
        <f t="shared" si="169"/>
        <v/>
      </c>
      <c r="J529" s="303" t="str">
        <f t="shared" si="169"/>
        <v/>
      </c>
      <c r="K529" s="303" t="str">
        <f t="shared" si="169"/>
        <v/>
      </c>
      <c r="L529" s="303" t="str">
        <f t="shared" si="169"/>
        <v/>
      </c>
      <c r="M529" s="303" t="str">
        <f t="shared" si="169"/>
        <v/>
      </c>
      <c r="N529" s="303" t="str">
        <f t="shared" si="169"/>
        <v/>
      </c>
      <c r="O529" s="303" t="str">
        <f t="shared" si="169"/>
        <v/>
      </c>
      <c r="P529" s="303" t="str">
        <f t="shared" si="169"/>
        <v/>
      </c>
      <c r="Q529" s="303" t="str">
        <f t="shared" si="169"/>
        <v/>
      </c>
      <c r="R529" s="303" t="str">
        <f t="shared" si="169"/>
        <v/>
      </c>
      <c r="S529" s="303" t="str">
        <f t="shared" si="169"/>
        <v/>
      </c>
      <c r="T529" s="303" t="str">
        <f t="shared" si="169"/>
        <v/>
      </c>
      <c r="U529" s="303" t="str">
        <f t="shared" si="169"/>
        <v/>
      </c>
      <c r="V529" s="303" t="str">
        <f t="shared" si="169"/>
        <v/>
      </c>
      <c r="W529" s="303" t="str">
        <f t="shared" si="169"/>
        <v/>
      </c>
      <c r="X529" s="303" t="str">
        <f t="shared" si="169"/>
        <v/>
      </c>
      <c r="Y529" s="303" t="str">
        <f t="shared" si="169"/>
        <v/>
      </c>
      <c r="Z529" s="303" t="str">
        <f t="shared" si="169"/>
        <v/>
      </c>
      <c r="AA529" s="303" t="str">
        <f t="shared" si="169"/>
        <v/>
      </c>
      <c r="AB529" s="303" t="str">
        <f t="shared" si="169"/>
        <v/>
      </c>
      <c r="AC529" s="303" t="str">
        <f t="shared" si="169"/>
        <v/>
      </c>
      <c r="AD529" s="303" t="str">
        <f t="shared" si="169"/>
        <v/>
      </c>
      <c r="AE529" s="304" t="str">
        <f t="shared" si="169"/>
        <v/>
      </c>
      <c r="AF529" s="196"/>
      <c r="AG529" s="86">
        <f t="shared" ref="AG529:AG535" si="170">SUM(B529:AF529)</f>
        <v>0</v>
      </c>
      <c r="AH529" s="69"/>
      <c r="AI529" s="69"/>
      <c r="AJ529" s="12"/>
      <c r="AM529" s="46"/>
      <c r="AN529" s="46"/>
      <c r="AO529" s="46"/>
      <c r="AP529" s="46"/>
      <c r="AQ529" s="46"/>
      <c r="AR529" s="46"/>
      <c r="AS529" s="46"/>
      <c r="AT529" s="46"/>
      <c r="AU529" s="12"/>
    </row>
    <row r="530" spans="1:47" s="16" customFormat="1" ht="12" customHeight="1" x14ac:dyDescent="0.2">
      <c r="A530" s="182" t="str">
        <f>$A$26</f>
        <v>Zeitzuschlag 2)</v>
      </c>
      <c r="B530" s="183" t="str">
        <f>IF((B519+B521)=0,"",SUM(B519,B521))</f>
        <v/>
      </c>
      <c r="C530" s="185" t="str">
        <f t="shared" ref="C530:AE530" si="171">IF((C519+C521)=0,"",SUM(C519,C521))</f>
        <v/>
      </c>
      <c r="D530" s="185" t="str">
        <f t="shared" si="171"/>
        <v/>
      </c>
      <c r="E530" s="185" t="str">
        <f t="shared" si="171"/>
        <v/>
      </c>
      <c r="F530" s="185" t="str">
        <f t="shared" si="171"/>
        <v/>
      </c>
      <c r="G530" s="185" t="str">
        <f t="shared" si="171"/>
        <v/>
      </c>
      <c r="H530" s="185" t="str">
        <f t="shared" si="171"/>
        <v/>
      </c>
      <c r="I530" s="185" t="str">
        <f t="shared" si="171"/>
        <v/>
      </c>
      <c r="J530" s="185" t="str">
        <f t="shared" si="171"/>
        <v/>
      </c>
      <c r="K530" s="185" t="str">
        <f t="shared" si="171"/>
        <v/>
      </c>
      <c r="L530" s="185" t="str">
        <f t="shared" si="171"/>
        <v/>
      </c>
      <c r="M530" s="185" t="str">
        <f t="shared" si="171"/>
        <v/>
      </c>
      <c r="N530" s="185" t="str">
        <f t="shared" si="171"/>
        <v/>
      </c>
      <c r="O530" s="185" t="str">
        <f t="shared" si="171"/>
        <v/>
      </c>
      <c r="P530" s="185" t="str">
        <f t="shared" si="171"/>
        <v/>
      </c>
      <c r="Q530" s="185" t="str">
        <f t="shared" si="171"/>
        <v/>
      </c>
      <c r="R530" s="185" t="str">
        <f t="shared" si="171"/>
        <v/>
      </c>
      <c r="S530" s="185" t="str">
        <f t="shared" si="171"/>
        <v/>
      </c>
      <c r="T530" s="185" t="str">
        <f t="shared" si="171"/>
        <v/>
      </c>
      <c r="U530" s="185" t="str">
        <f t="shared" si="171"/>
        <v/>
      </c>
      <c r="V530" s="185" t="str">
        <f t="shared" si="171"/>
        <v/>
      </c>
      <c r="W530" s="185" t="str">
        <f t="shared" si="171"/>
        <v/>
      </c>
      <c r="X530" s="185" t="str">
        <f t="shared" si="171"/>
        <v/>
      </c>
      <c r="Y530" s="185" t="str">
        <f t="shared" si="171"/>
        <v/>
      </c>
      <c r="Z530" s="185" t="str">
        <f t="shared" si="171"/>
        <v/>
      </c>
      <c r="AA530" s="185" t="str">
        <f t="shared" si="171"/>
        <v/>
      </c>
      <c r="AB530" s="185" t="str">
        <f t="shared" si="171"/>
        <v/>
      </c>
      <c r="AC530" s="185" t="str">
        <f t="shared" si="171"/>
        <v/>
      </c>
      <c r="AD530" s="185" t="str">
        <f t="shared" si="171"/>
        <v/>
      </c>
      <c r="AE530" s="185" t="str">
        <f t="shared" si="171"/>
        <v/>
      </c>
      <c r="AF530" s="209"/>
      <c r="AG530" s="86">
        <f t="shared" si="170"/>
        <v>0</v>
      </c>
      <c r="AH530" s="12" t="s">
        <v>403</v>
      </c>
      <c r="AI530" s="56"/>
      <c r="AJ530" s="2"/>
      <c r="AM530" s="2"/>
      <c r="AN530" s="2"/>
      <c r="AO530" s="2"/>
      <c r="AP530" s="46"/>
      <c r="AQ530" s="46"/>
      <c r="AR530" s="46"/>
      <c r="AS530" s="46"/>
      <c r="AT530" s="46"/>
      <c r="AU530" s="12"/>
    </row>
    <row r="531" spans="1:47" s="2" customFormat="1" ht="12" customHeight="1" x14ac:dyDescent="0.2">
      <c r="A531" s="182" t="str">
        <f>$A$27</f>
        <v>Zeitzuschlag 3)</v>
      </c>
      <c r="B531" s="183">
        <f>SUM(B532:B535)</f>
        <v>0</v>
      </c>
      <c r="C531" s="185">
        <f t="shared" ref="C531:AE531" si="172">SUM(C532:C535)</f>
        <v>0</v>
      </c>
      <c r="D531" s="185">
        <f t="shared" si="172"/>
        <v>0</v>
      </c>
      <c r="E531" s="185">
        <f t="shared" si="172"/>
        <v>0</v>
      </c>
      <c r="F531" s="185">
        <f t="shared" si="172"/>
        <v>0</v>
      </c>
      <c r="G531" s="185">
        <f t="shared" si="172"/>
        <v>0</v>
      </c>
      <c r="H531" s="185">
        <f t="shared" si="172"/>
        <v>0</v>
      </c>
      <c r="I531" s="185">
        <f t="shared" si="172"/>
        <v>0</v>
      </c>
      <c r="J531" s="185">
        <f t="shared" si="172"/>
        <v>0</v>
      </c>
      <c r="K531" s="185">
        <f t="shared" si="172"/>
        <v>0</v>
      </c>
      <c r="L531" s="185">
        <f t="shared" si="172"/>
        <v>0</v>
      </c>
      <c r="M531" s="185">
        <f t="shared" si="172"/>
        <v>0</v>
      </c>
      <c r="N531" s="185">
        <f t="shared" si="172"/>
        <v>0</v>
      </c>
      <c r="O531" s="185">
        <f t="shared" si="172"/>
        <v>0</v>
      </c>
      <c r="P531" s="185">
        <f t="shared" si="172"/>
        <v>0</v>
      </c>
      <c r="Q531" s="185">
        <f t="shared" si="172"/>
        <v>0</v>
      </c>
      <c r="R531" s="185">
        <f t="shared" si="172"/>
        <v>0</v>
      </c>
      <c r="S531" s="185">
        <f t="shared" si="172"/>
        <v>0</v>
      </c>
      <c r="T531" s="185">
        <f t="shared" si="172"/>
        <v>0</v>
      </c>
      <c r="U531" s="185">
        <f t="shared" si="172"/>
        <v>0</v>
      </c>
      <c r="V531" s="185">
        <f t="shared" si="172"/>
        <v>0</v>
      </c>
      <c r="W531" s="185">
        <f t="shared" si="172"/>
        <v>0</v>
      </c>
      <c r="X531" s="185">
        <f t="shared" si="172"/>
        <v>0</v>
      </c>
      <c r="Y531" s="185">
        <f t="shared" si="172"/>
        <v>0</v>
      </c>
      <c r="Z531" s="185">
        <f t="shared" si="172"/>
        <v>0</v>
      </c>
      <c r="AA531" s="185">
        <f t="shared" si="172"/>
        <v>0</v>
      </c>
      <c r="AB531" s="185">
        <f t="shared" si="172"/>
        <v>0</v>
      </c>
      <c r="AC531" s="185">
        <f t="shared" si="172"/>
        <v>0</v>
      </c>
      <c r="AD531" s="185">
        <f t="shared" si="172"/>
        <v>0</v>
      </c>
      <c r="AE531" s="185">
        <f t="shared" si="172"/>
        <v>0</v>
      </c>
      <c r="AF531" s="209"/>
      <c r="AG531" s="86">
        <f>SUM(B531:AF531)</f>
        <v>0</v>
      </c>
      <c r="AH531" s="12" t="s">
        <v>404</v>
      </c>
      <c r="AI531" s="56"/>
      <c r="AP531" s="46"/>
      <c r="AQ531" s="46"/>
      <c r="AR531" s="46"/>
      <c r="AS531" s="46"/>
      <c r="AT531" s="46"/>
      <c r="AU531" s="12"/>
    </row>
    <row r="532" spans="1:47" s="2" customFormat="1" ht="12" hidden="1" customHeight="1" x14ac:dyDescent="0.2">
      <c r="A532" s="182" t="str">
        <f>$A$28</f>
        <v>Sonntag Tag</v>
      </c>
      <c r="B532" s="183" t="str">
        <f>IF(WEEKDAY(B514)=1,B520,"")</f>
        <v/>
      </c>
      <c r="C532" s="185" t="str">
        <f t="shared" ref="C532:AE532" si="173">IF(WEEKDAY(C514)=1,C520,"")</f>
        <v/>
      </c>
      <c r="D532" s="185" t="str">
        <f t="shared" si="173"/>
        <v/>
      </c>
      <c r="E532" s="185" t="str">
        <f t="shared" si="173"/>
        <v/>
      </c>
      <c r="F532" s="185" t="str">
        <f t="shared" si="173"/>
        <v/>
      </c>
      <c r="G532" s="185">
        <f t="shared" si="173"/>
        <v>0</v>
      </c>
      <c r="H532" s="185" t="str">
        <f t="shared" si="173"/>
        <v/>
      </c>
      <c r="I532" s="185" t="str">
        <f t="shared" si="173"/>
        <v/>
      </c>
      <c r="J532" s="185" t="str">
        <f t="shared" si="173"/>
        <v/>
      </c>
      <c r="K532" s="185" t="str">
        <f t="shared" si="173"/>
        <v/>
      </c>
      <c r="L532" s="185" t="str">
        <f t="shared" si="173"/>
        <v/>
      </c>
      <c r="M532" s="185" t="str">
        <f t="shared" si="173"/>
        <v/>
      </c>
      <c r="N532" s="185">
        <f t="shared" si="173"/>
        <v>0</v>
      </c>
      <c r="O532" s="185" t="str">
        <f t="shared" si="173"/>
        <v/>
      </c>
      <c r="P532" s="185" t="str">
        <f t="shared" si="173"/>
        <v/>
      </c>
      <c r="Q532" s="185" t="str">
        <f t="shared" si="173"/>
        <v/>
      </c>
      <c r="R532" s="185" t="str">
        <f t="shared" si="173"/>
        <v/>
      </c>
      <c r="S532" s="185" t="str">
        <f t="shared" si="173"/>
        <v/>
      </c>
      <c r="T532" s="185" t="str">
        <f t="shared" si="173"/>
        <v/>
      </c>
      <c r="U532" s="185">
        <f t="shared" si="173"/>
        <v>0</v>
      </c>
      <c r="V532" s="185" t="str">
        <f t="shared" si="173"/>
        <v/>
      </c>
      <c r="W532" s="185" t="str">
        <f t="shared" si="173"/>
        <v/>
      </c>
      <c r="X532" s="185" t="str">
        <f t="shared" si="173"/>
        <v/>
      </c>
      <c r="Y532" s="185" t="str">
        <f t="shared" si="173"/>
        <v/>
      </c>
      <c r="Z532" s="185" t="str">
        <f t="shared" si="173"/>
        <v/>
      </c>
      <c r="AA532" s="185" t="str">
        <f t="shared" si="173"/>
        <v/>
      </c>
      <c r="AB532" s="185">
        <f t="shared" si="173"/>
        <v>0</v>
      </c>
      <c r="AC532" s="185" t="str">
        <f t="shared" si="173"/>
        <v/>
      </c>
      <c r="AD532" s="185" t="str">
        <f t="shared" si="173"/>
        <v/>
      </c>
      <c r="AE532" s="185" t="str">
        <f t="shared" si="173"/>
        <v/>
      </c>
      <c r="AF532" s="198"/>
      <c r="AG532" s="86">
        <f t="shared" si="170"/>
        <v>0</v>
      </c>
      <c r="AH532" s="12" t="s">
        <v>405</v>
      </c>
      <c r="AP532" s="46"/>
      <c r="AQ532" s="46"/>
      <c r="AR532" s="46"/>
      <c r="AS532" s="46"/>
      <c r="AT532" s="46"/>
      <c r="AU532" s="12"/>
    </row>
    <row r="533" spans="1:47" s="2" customFormat="1" ht="12" hidden="1" customHeight="1" x14ac:dyDescent="0.2">
      <c r="A533" s="182" t="str">
        <f>$A$29</f>
        <v>Sonntag Nacht</v>
      </c>
      <c r="B533" s="183" t="str">
        <f>IF(WEEKDAY(B514)=1,SUM(B519+B521),"")</f>
        <v/>
      </c>
      <c r="C533" s="185" t="str">
        <f t="shared" ref="C533:AE533" si="174">IF(WEEKDAY(C514)=1,SUM(C519+C521),"")</f>
        <v/>
      </c>
      <c r="D533" s="185" t="str">
        <f t="shared" si="174"/>
        <v/>
      </c>
      <c r="E533" s="185" t="str">
        <f t="shared" si="174"/>
        <v/>
      </c>
      <c r="F533" s="185" t="str">
        <f t="shared" si="174"/>
        <v/>
      </c>
      <c r="G533" s="185">
        <f t="shared" si="174"/>
        <v>0</v>
      </c>
      <c r="H533" s="185" t="str">
        <f t="shared" si="174"/>
        <v/>
      </c>
      <c r="I533" s="185" t="str">
        <f t="shared" si="174"/>
        <v/>
      </c>
      <c r="J533" s="185" t="str">
        <f t="shared" si="174"/>
        <v/>
      </c>
      <c r="K533" s="185" t="str">
        <f t="shared" si="174"/>
        <v/>
      </c>
      <c r="L533" s="185" t="str">
        <f t="shared" si="174"/>
        <v/>
      </c>
      <c r="M533" s="185" t="str">
        <f t="shared" si="174"/>
        <v/>
      </c>
      <c r="N533" s="185">
        <f t="shared" si="174"/>
        <v>0</v>
      </c>
      <c r="O533" s="185" t="str">
        <f t="shared" si="174"/>
        <v/>
      </c>
      <c r="P533" s="185" t="str">
        <f t="shared" si="174"/>
        <v/>
      </c>
      <c r="Q533" s="185" t="str">
        <f t="shared" si="174"/>
        <v/>
      </c>
      <c r="R533" s="185" t="str">
        <f t="shared" si="174"/>
        <v/>
      </c>
      <c r="S533" s="185" t="str">
        <f t="shared" si="174"/>
        <v/>
      </c>
      <c r="T533" s="185" t="str">
        <f t="shared" si="174"/>
        <v/>
      </c>
      <c r="U533" s="185">
        <f t="shared" si="174"/>
        <v>0</v>
      </c>
      <c r="V533" s="185" t="str">
        <f t="shared" si="174"/>
        <v/>
      </c>
      <c r="W533" s="185" t="str">
        <f t="shared" si="174"/>
        <v/>
      </c>
      <c r="X533" s="185" t="str">
        <f t="shared" si="174"/>
        <v/>
      </c>
      <c r="Y533" s="185" t="str">
        <f t="shared" si="174"/>
        <v/>
      </c>
      <c r="Z533" s="185" t="str">
        <f t="shared" si="174"/>
        <v/>
      </c>
      <c r="AA533" s="185" t="str">
        <f t="shared" si="174"/>
        <v/>
      </c>
      <c r="AB533" s="185">
        <f t="shared" si="174"/>
        <v>0</v>
      </c>
      <c r="AC533" s="185" t="str">
        <f t="shared" si="174"/>
        <v/>
      </c>
      <c r="AD533" s="185" t="str">
        <f t="shared" si="174"/>
        <v/>
      </c>
      <c r="AE533" s="185" t="str">
        <f t="shared" si="174"/>
        <v/>
      </c>
      <c r="AF533" s="198"/>
      <c r="AG533" s="86">
        <f t="shared" si="170"/>
        <v>0</v>
      </c>
      <c r="AH533" s="12" t="s">
        <v>406</v>
      </c>
      <c r="AP533" s="46"/>
      <c r="AQ533" s="46"/>
      <c r="AR533" s="46"/>
      <c r="AS533" s="46"/>
      <c r="AT533" s="46"/>
      <c r="AU533" s="12"/>
    </row>
    <row r="534" spans="1:47" s="2" customFormat="1" ht="12" hidden="1" customHeight="1" x14ac:dyDescent="0.2">
      <c r="A534" s="182" t="str">
        <f>$A$30</f>
        <v>ft-Tazuschlag</v>
      </c>
      <c r="B534" s="183" t="str">
        <f>IF(B522=Labels!$B$118,B520,"")</f>
        <v/>
      </c>
      <c r="C534" s="185" t="str">
        <f>IF(C522=Labels!$B$118,C520,"")</f>
        <v/>
      </c>
      <c r="D534" s="185" t="str">
        <f>IF(D522=Labels!$B$118,D520,"")</f>
        <v/>
      </c>
      <c r="E534" s="185" t="str">
        <f>IF(E522=Labels!$B$118,E520,"")</f>
        <v/>
      </c>
      <c r="F534" s="185" t="str">
        <f>IF(F522=Labels!$B$118,F520,"")</f>
        <v/>
      </c>
      <c r="G534" s="185" t="str">
        <f>IF(G522=Labels!$B$118,G520,"")</f>
        <v/>
      </c>
      <c r="H534" s="185" t="str">
        <f>IF(H522=Labels!$B$118,H520,"")</f>
        <v/>
      </c>
      <c r="I534" s="185" t="str">
        <f>IF(I522=Labels!$B$118,I520,"")</f>
        <v/>
      </c>
      <c r="J534" s="185" t="str">
        <f>IF(J522=Labels!$B$118,J520,"")</f>
        <v/>
      </c>
      <c r="K534" s="185" t="str">
        <f>IF(K522=Labels!$B$118,K520,"")</f>
        <v/>
      </c>
      <c r="L534" s="185" t="str">
        <f>IF(L522=Labels!$B$118,L520,"")</f>
        <v/>
      </c>
      <c r="M534" s="185" t="str">
        <f>IF(M522=Labels!$B$118,M520,"")</f>
        <v/>
      </c>
      <c r="N534" s="185" t="str">
        <f>IF(N522=Labels!$B$118,N520,"")</f>
        <v/>
      </c>
      <c r="O534" s="185" t="str">
        <f>IF(O522=Labels!$B$118,O520,"")</f>
        <v/>
      </c>
      <c r="P534" s="185" t="str">
        <f>IF(P522=Labels!$B$118,P520,"")</f>
        <v/>
      </c>
      <c r="Q534" s="185" t="str">
        <f>IF(Q522=Labels!$B$118,Q520,"")</f>
        <v/>
      </c>
      <c r="R534" s="185" t="str">
        <f>IF(R522=Labels!$B$118,R520,"")</f>
        <v/>
      </c>
      <c r="S534" s="185" t="str">
        <f>IF(S522=Labels!$B$118,S520,"")</f>
        <v/>
      </c>
      <c r="T534" s="185" t="str">
        <f>IF(T522=Labels!$B$118,T520,"")</f>
        <v/>
      </c>
      <c r="U534" s="185" t="str">
        <f>IF(U522=Labels!$B$118,U520,"")</f>
        <v/>
      </c>
      <c r="V534" s="185" t="str">
        <f>IF(V522=Labels!$B$118,V520,"")</f>
        <v/>
      </c>
      <c r="W534" s="185" t="str">
        <f>IF(W522=Labels!$B$118,W520,"")</f>
        <v/>
      </c>
      <c r="X534" s="185" t="str">
        <f>IF(X522=Labels!$B$118,X520,"")</f>
        <v/>
      </c>
      <c r="Y534" s="185" t="str">
        <f>IF(Y522=Labels!$B$118,Y520,"")</f>
        <v/>
      </c>
      <c r="Z534" s="185" t="str">
        <f>IF(Z522=Labels!$B$118,Z520,"")</f>
        <v/>
      </c>
      <c r="AA534" s="185" t="str">
        <f>IF(AA522=Labels!$B$118,AA520,"")</f>
        <v/>
      </c>
      <c r="AB534" s="185" t="str">
        <f>IF(AB522=Labels!$B$118,AB520,"")</f>
        <v/>
      </c>
      <c r="AC534" s="185" t="str">
        <f>IF(AC522=Labels!$B$118,AC520,"")</f>
        <v/>
      </c>
      <c r="AD534" s="185" t="str">
        <f>IF(AD522=Labels!$B$118,AD520,"")</f>
        <v/>
      </c>
      <c r="AE534" s="185" t="str">
        <f>IF(AE522=Labels!$B$118,AE520,"")</f>
        <v/>
      </c>
      <c r="AF534" s="198"/>
      <c r="AG534" s="86">
        <f t="shared" si="170"/>
        <v>0</v>
      </c>
      <c r="AH534" s="12" t="s">
        <v>407</v>
      </c>
      <c r="AP534" s="46"/>
      <c r="AQ534" s="46"/>
      <c r="AR534" s="46"/>
      <c r="AS534" s="46"/>
      <c r="AT534" s="46"/>
      <c r="AU534" s="12"/>
    </row>
    <row r="535" spans="1:47" s="2" customFormat="1" ht="12" hidden="1" customHeight="1" x14ac:dyDescent="0.2">
      <c r="A535" s="182" t="str">
        <f>$A$31</f>
        <v>ft-Nazuschlag</v>
      </c>
      <c r="B535" s="183" t="str">
        <f>IF(B522=Labels!$B$118,SUM(B519,B521),"")</f>
        <v/>
      </c>
      <c r="C535" s="185" t="str">
        <f>IF(C522=Labels!$B$118,SUM(C519,C521),"")</f>
        <v/>
      </c>
      <c r="D535" s="185" t="str">
        <f>IF(D522=Labels!$B$118,SUM(D519,D521),"")</f>
        <v/>
      </c>
      <c r="E535" s="185" t="str">
        <f>IF(E522=Labels!$B$118,SUM(E519,E521),"")</f>
        <v/>
      </c>
      <c r="F535" s="185" t="str">
        <f>IF(F522=Labels!$B$118,SUM(F519,F521),"")</f>
        <v/>
      </c>
      <c r="G535" s="185" t="str">
        <f>IF(G522=Labels!$B$118,SUM(G519,G521),"")</f>
        <v/>
      </c>
      <c r="H535" s="185" t="str">
        <f>IF(H522=Labels!$B$118,SUM(H519,H521),"")</f>
        <v/>
      </c>
      <c r="I535" s="185" t="str">
        <f>IF(I522=Labels!$B$118,SUM(I519,I521),"")</f>
        <v/>
      </c>
      <c r="J535" s="185" t="str">
        <f>IF(J522=Labels!$B$118,SUM(J519,J521),"")</f>
        <v/>
      </c>
      <c r="K535" s="185" t="str">
        <f>IF(K522=Labels!$B$118,SUM(K519,K521),"")</f>
        <v/>
      </c>
      <c r="L535" s="185" t="str">
        <f>IF(L522=Labels!$B$118,SUM(L519,L521),"")</f>
        <v/>
      </c>
      <c r="M535" s="185" t="str">
        <f>IF(M522=Labels!$B$118,SUM(M519,M521),"")</f>
        <v/>
      </c>
      <c r="N535" s="185" t="str">
        <f>IF(N522=Labels!$B$118,SUM(N519,N521),"")</f>
        <v/>
      </c>
      <c r="O535" s="185" t="str">
        <f>IF(O522=Labels!$B$118,SUM(O519,O521),"")</f>
        <v/>
      </c>
      <c r="P535" s="185" t="str">
        <f>IF(P522=Labels!$B$118,SUM(P519,P521),"")</f>
        <v/>
      </c>
      <c r="Q535" s="185" t="str">
        <f>IF(Q522=Labels!$B$118,SUM(Q519,Q521),"")</f>
        <v/>
      </c>
      <c r="R535" s="185" t="str">
        <f>IF(R522=Labels!$B$118,SUM(R519,R521),"")</f>
        <v/>
      </c>
      <c r="S535" s="185" t="str">
        <f>IF(S522=Labels!$B$118,SUM(S519,S521),"")</f>
        <v/>
      </c>
      <c r="T535" s="185" t="str">
        <f>IF(T522=Labels!$B$118,SUM(T519,T521),"")</f>
        <v/>
      </c>
      <c r="U535" s="185" t="str">
        <f>IF(U522=Labels!$B$118,SUM(U519,U521),"")</f>
        <v/>
      </c>
      <c r="V535" s="185" t="str">
        <f>IF(V522=Labels!$B$118,SUM(V519,V521),"")</f>
        <v/>
      </c>
      <c r="W535" s="185" t="str">
        <f>IF(W522=Labels!$B$118,SUM(W519,W521),"")</f>
        <v/>
      </c>
      <c r="X535" s="185" t="str">
        <f>IF(X522=Labels!$B$118,SUM(X519,X521),"")</f>
        <v/>
      </c>
      <c r="Y535" s="185" t="str">
        <f>IF(Y522=Labels!$B$118,SUM(Y519,Y521),"")</f>
        <v/>
      </c>
      <c r="Z535" s="185" t="str">
        <f>IF(Z522=Labels!$B$118,SUM(Z519,Z521),"")</f>
        <v/>
      </c>
      <c r="AA535" s="185" t="str">
        <f>IF(AA522=Labels!$B$118,SUM(AA519,AA521),"")</f>
        <v/>
      </c>
      <c r="AB535" s="185" t="str">
        <f>IF(AB522=Labels!$B$118,SUM(AB519,AB521),"")</f>
        <v/>
      </c>
      <c r="AC535" s="185" t="str">
        <f>IF(AC522=Labels!$B$118,SUM(AC519,AC521),"")</f>
        <v/>
      </c>
      <c r="AD535" s="185" t="str">
        <f>IF(AD522=Labels!$B$118,SUM(AD519,AD521),"")</f>
        <v/>
      </c>
      <c r="AE535" s="185" t="str">
        <f>IF(AE522=Labels!$B$118,SUM(AE519,AE521),"")</f>
        <v/>
      </c>
      <c r="AF535" s="198"/>
      <c r="AG535" s="86">
        <f t="shared" si="170"/>
        <v>0</v>
      </c>
      <c r="AH535" s="12" t="s">
        <v>408</v>
      </c>
      <c r="AI535" s="39"/>
      <c r="AJ535" s="39"/>
      <c r="AM535" s="39"/>
      <c r="AN535" s="39"/>
      <c r="AO535" s="39"/>
      <c r="AP535" s="39"/>
      <c r="AQ535" s="39"/>
      <c r="AR535" s="39"/>
      <c r="AS535" s="46"/>
      <c r="AT535" s="46"/>
      <c r="AU535" s="12"/>
    </row>
    <row r="536" spans="1:47" s="2" customFormat="1" ht="12" hidden="1" customHeight="1" x14ac:dyDescent="0.2">
      <c r="A536" s="182" t="str">
        <f>$A$32</f>
        <v>Zuschlag  blind (Wochentotal)</v>
      </c>
      <c r="B536" s="302" t="str">
        <f>IF(OR(ISTEXT(B528),B528="",B528&lt;$B$7),"",ROUND(((B528-$B$7)*25%)/25,4)*25)</f>
        <v/>
      </c>
      <c r="C536" s="303" t="str">
        <f t="shared" ref="C536:AE536" si="175">IF(OR(ISTEXT(C528),C528="",C528&lt;$B$7),"",ROUND(((C528-$B$7)*25%)/25,4)*25)</f>
        <v/>
      </c>
      <c r="D536" s="303" t="str">
        <f t="shared" si="175"/>
        <v/>
      </c>
      <c r="E536" s="303" t="str">
        <f t="shared" si="175"/>
        <v/>
      </c>
      <c r="F536" s="303" t="str">
        <f t="shared" si="175"/>
        <v/>
      </c>
      <c r="G536" s="303" t="str">
        <f t="shared" si="175"/>
        <v/>
      </c>
      <c r="H536" s="303" t="str">
        <f t="shared" si="175"/>
        <v/>
      </c>
      <c r="I536" s="303" t="str">
        <f t="shared" si="175"/>
        <v/>
      </c>
      <c r="J536" s="303" t="str">
        <f t="shared" si="175"/>
        <v/>
      </c>
      <c r="K536" s="303" t="str">
        <f t="shared" si="175"/>
        <v/>
      </c>
      <c r="L536" s="303" t="str">
        <f t="shared" si="175"/>
        <v/>
      </c>
      <c r="M536" s="303" t="str">
        <f t="shared" si="175"/>
        <v/>
      </c>
      <c r="N536" s="303" t="str">
        <f t="shared" si="175"/>
        <v/>
      </c>
      <c r="O536" s="303" t="str">
        <f t="shared" si="175"/>
        <v/>
      </c>
      <c r="P536" s="303" t="str">
        <f t="shared" si="175"/>
        <v/>
      </c>
      <c r="Q536" s="303" t="str">
        <f t="shared" si="175"/>
        <v/>
      </c>
      <c r="R536" s="303" t="str">
        <f t="shared" si="175"/>
        <v/>
      </c>
      <c r="S536" s="303" t="str">
        <f t="shared" si="175"/>
        <v/>
      </c>
      <c r="T536" s="303" t="str">
        <f t="shared" si="175"/>
        <v/>
      </c>
      <c r="U536" s="303" t="str">
        <f t="shared" si="175"/>
        <v/>
      </c>
      <c r="V536" s="303" t="str">
        <f t="shared" si="175"/>
        <v/>
      </c>
      <c r="W536" s="303" t="str">
        <f t="shared" si="175"/>
        <v/>
      </c>
      <c r="X536" s="303" t="str">
        <f t="shared" si="175"/>
        <v/>
      </c>
      <c r="Y536" s="303" t="str">
        <f t="shared" si="175"/>
        <v/>
      </c>
      <c r="Z536" s="303" t="str">
        <f t="shared" si="175"/>
        <v/>
      </c>
      <c r="AA536" s="303" t="str">
        <f t="shared" si="175"/>
        <v/>
      </c>
      <c r="AB536" s="303" t="str">
        <f t="shared" si="175"/>
        <v/>
      </c>
      <c r="AC536" s="303" t="str">
        <f t="shared" si="175"/>
        <v/>
      </c>
      <c r="AD536" s="303" t="str">
        <f t="shared" si="175"/>
        <v/>
      </c>
      <c r="AE536" s="304" t="str">
        <f t="shared" si="175"/>
        <v/>
      </c>
      <c r="AF536" s="198"/>
      <c r="AG536" s="86">
        <f>AG520</f>
        <v>0</v>
      </c>
      <c r="AH536" s="12" t="s">
        <v>409</v>
      </c>
      <c r="AI536" s="48"/>
      <c r="AJ536" s="48"/>
      <c r="AM536" s="48"/>
      <c r="AN536" s="48"/>
      <c r="AO536" s="39"/>
      <c r="AP536" s="39"/>
      <c r="AQ536" s="39"/>
      <c r="AR536" s="39"/>
      <c r="AS536" s="46"/>
      <c r="AT536" s="46"/>
      <c r="AU536" s="12"/>
    </row>
    <row r="537" spans="1:47" ht="12" customHeight="1" x14ac:dyDescent="0.25">
      <c r="A537" s="186"/>
      <c r="B537" s="187" t="str">
        <f>$B$33</f>
        <v>1)   25% Zeitzuschlag für Überschreitung Wochentotal</v>
      </c>
      <c r="C537" s="187"/>
      <c r="D537" s="187"/>
      <c r="E537" s="187"/>
      <c r="F537" s="187"/>
      <c r="G537" s="187"/>
      <c r="H537" s="187"/>
      <c r="I537" s="187"/>
      <c r="J537" s="187"/>
      <c r="K537" s="58"/>
      <c r="L537" s="188" t="str">
        <f>$L$33</f>
        <v>2) 100% Zeitzuschlag für Nachtarbeit</v>
      </c>
      <c r="M537" s="187"/>
      <c r="N537" s="187"/>
      <c r="O537" s="187"/>
      <c r="P537" s="187"/>
      <c r="Q537" s="58"/>
      <c r="R537" s="187"/>
      <c r="S537" s="58"/>
      <c r="T537" s="187" t="str">
        <f>$T$33</f>
        <v>Eingabe der ausbezahlten Stunden Vorjahressaldo</v>
      </c>
      <c r="U537" s="58"/>
      <c r="V537" s="58"/>
      <c r="W537" s="189"/>
      <c r="X537" s="189"/>
      <c r="Y537" s="189"/>
      <c r="Z537" s="189"/>
      <c r="AA537" s="189"/>
      <c r="AB537" s="189"/>
      <c r="AC537" s="189"/>
      <c r="AD537" s="189"/>
      <c r="AE537" s="489"/>
      <c r="AF537" s="490"/>
      <c r="AG537" s="86">
        <f>SUM(AG519+AG521)</f>
        <v>0</v>
      </c>
      <c r="AH537" s="12" t="s">
        <v>410</v>
      </c>
      <c r="AO537" s="48"/>
      <c r="AP537" s="48"/>
      <c r="AQ537" s="48"/>
      <c r="AR537" s="48"/>
      <c r="AS537" s="46"/>
      <c r="AT537" s="46"/>
    </row>
    <row r="538" spans="1:47" ht="12" customHeight="1" x14ac:dyDescent="0.25">
      <c r="A538" s="190"/>
      <c r="B538" s="202" t="str">
        <f>$B$34</f>
        <v>3) 100% Zeitzuschlag für Sonn- und Feiertagsarbeit</v>
      </c>
      <c r="C538" s="202"/>
      <c r="D538" s="202"/>
      <c r="E538" s="202"/>
      <c r="F538" s="202"/>
      <c r="G538" s="202"/>
      <c r="H538" s="202"/>
      <c r="I538" s="202"/>
      <c r="J538" s="202"/>
      <c r="K538" s="202"/>
      <c r="L538" s="202"/>
      <c r="M538" s="202"/>
      <c r="N538" s="202"/>
      <c r="O538" s="58"/>
      <c r="P538" s="58"/>
      <c r="Q538" s="202"/>
      <c r="R538" s="202"/>
      <c r="S538" s="203"/>
      <c r="T538" s="202" t="str">
        <f>$T$34</f>
        <v>Eingabe der ausbezahlten Stunden laufendes Jahr (Überstunden)</v>
      </c>
      <c r="U538" s="58"/>
      <c r="V538" s="58"/>
      <c r="W538" s="202"/>
      <c r="X538" s="202"/>
      <c r="Y538" s="202"/>
      <c r="Z538" s="202"/>
      <c r="AA538" s="145"/>
      <c r="AB538" s="145"/>
      <c r="AC538" s="145"/>
      <c r="AD538" s="145"/>
      <c r="AE538" s="491"/>
      <c r="AF538" s="492"/>
      <c r="AG538" s="86">
        <f>SUM(AG519:AG521)</f>
        <v>0</v>
      </c>
      <c r="AH538" s="12" t="s">
        <v>411</v>
      </c>
      <c r="AI538" s="48"/>
      <c r="AJ538" s="48"/>
      <c r="AM538" s="48"/>
      <c r="AN538" s="48"/>
      <c r="AO538" s="48"/>
      <c r="AP538" s="48"/>
      <c r="AQ538" s="48"/>
      <c r="AR538" s="48"/>
      <c r="AS538" s="46"/>
      <c r="AT538" s="46"/>
    </row>
    <row r="539" spans="1:47" ht="12" customHeight="1" x14ac:dyDescent="0.25">
      <c r="A539" s="192" t="str">
        <f>$A$35</f>
        <v>Bemerkungen</v>
      </c>
      <c r="B539" s="493"/>
      <c r="C539" s="494"/>
      <c r="D539" s="494"/>
      <c r="E539" s="494"/>
      <c r="F539" s="494"/>
      <c r="G539" s="494"/>
      <c r="H539" s="494"/>
      <c r="I539" s="494"/>
      <c r="J539" s="494"/>
      <c r="K539" s="494"/>
      <c r="L539" s="494"/>
      <c r="M539" s="494"/>
      <c r="N539" s="494"/>
      <c r="O539" s="494"/>
      <c r="P539" s="494"/>
      <c r="Q539" s="494"/>
      <c r="R539" s="494"/>
      <c r="S539" s="494"/>
      <c r="T539" s="494"/>
      <c r="U539" s="494"/>
      <c r="V539" s="494"/>
      <c r="W539" s="494"/>
      <c r="X539" s="494"/>
      <c r="Y539" s="494"/>
      <c r="Z539" s="494"/>
      <c r="AA539" s="494"/>
      <c r="AB539" s="494"/>
      <c r="AC539" s="494"/>
      <c r="AD539" s="494"/>
      <c r="AE539" s="494"/>
      <c r="AF539" s="495"/>
      <c r="AG539" s="86">
        <f>SUM(AG517+AG523)</f>
        <v>0</v>
      </c>
      <c r="AH539" s="12" t="s">
        <v>412</v>
      </c>
      <c r="AI539" s="39"/>
      <c r="AJ539" s="39"/>
      <c r="AM539" s="39"/>
      <c r="AN539" s="39"/>
      <c r="AO539" s="39"/>
      <c r="AP539" s="39"/>
      <c r="AQ539" s="39"/>
      <c r="AR539" s="39"/>
      <c r="AS539" s="46"/>
      <c r="AT539" s="46"/>
    </row>
    <row r="540" spans="1:47" ht="12" customHeight="1" x14ac:dyDescent="0.25">
      <c r="A540" s="193"/>
      <c r="B540" s="496"/>
      <c r="C540" s="497"/>
      <c r="D540" s="497"/>
      <c r="E540" s="497"/>
      <c r="F540" s="497"/>
      <c r="G540" s="497"/>
      <c r="H540" s="497"/>
      <c r="I540" s="497"/>
      <c r="J540" s="497"/>
      <c r="K540" s="497"/>
      <c r="L540" s="497"/>
      <c r="M540" s="497"/>
      <c r="N540" s="497"/>
      <c r="O540" s="497"/>
      <c r="P540" s="497"/>
      <c r="Q540" s="497"/>
      <c r="R540" s="497"/>
      <c r="S540" s="497"/>
      <c r="T540" s="497"/>
      <c r="U540" s="497"/>
      <c r="V540" s="497"/>
      <c r="W540" s="497"/>
      <c r="X540" s="497"/>
      <c r="Y540" s="497"/>
      <c r="Z540" s="497"/>
      <c r="AA540" s="497"/>
      <c r="AB540" s="497"/>
      <c r="AC540" s="497"/>
      <c r="AD540" s="497"/>
      <c r="AE540" s="497"/>
      <c r="AF540" s="498"/>
      <c r="AG540" s="86">
        <f>SUM(AG517:AG531)</f>
        <v>0</v>
      </c>
      <c r="AH540" s="12" t="s">
        <v>413</v>
      </c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46"/>
      <c r="AT540" s="46"/>
    </row>
    <row r="541" spans="1:47" ht="12" customHeight="1" x14ac:dyDescent="0.25">
      <c r="A541" s="193"/>
      <c r="B541" s="541"/>
      <c r="C541" s="542"/>
      <c r="D541" s="542"/>
      <c r="E541" s="542"/>
      <c r="F541" s="542"/>
      <c r="G541" s="542"/>
      <c r="H541" s="542"/>
      <c r="I541" s="542"/>
      <c r="J541" s="542"/>
      <c r="K541" s="542"/>
      <c r="L541" s="542"/>
      <c r="M541" s="542"/>
      <c r="N541" s="542"/>
      <c r="O541" s="542"/>
      <c r="P541" s="542"/>
      <c r="Q541" s="542"/>
      <c r="R541" s="542"/>
      <c r="S541" s="542"/>
      <c r="T541" s="542"/>
      <c r="U541" s="542"/>
      <c r="V541" s="542"/>
      <c r="W541" s="542"/>
      <c r="X541" s="542"/>
      <c r="Y541" s="542"/>
      <c r="Z541" s="542"/>
      <c r="AA541" s="542"/>
      <c r="AB541" s="542"/>
      <c r="AC541" s="542"/>
      <c r="AD541" s="542"/>
      <c r="AE541" s="542"/>
      <c r="AF541" s="543"/>
      <c r="AG541" s="86">
        <f>AG516</f>
        <v>176</v>
      </c>
      <c r="AH541" s="62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46"/>
      <c r="AT541" s="46"/>
    </row>
    <row r="542" spans="1:47" ht="12" customHeight="1" x14ac:dyDescent="0.25">
      <c r="A542" s="226"/>
      <c r="B542" s="40"/>
      <c r="C542" s="40"/>
      <c r="D542" s="40"/>
      <c r="E542" s="40"/>
      <c r="F542" s="40"/>
      <c r="G542" s="40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2"/>
      <c r="U542" s="162"/>
      <c r="V542" s="162"/>
      <c r="W542" s="162"/>
      <c r="X542" s="162"/>
      <c r="Y542" s="162"/>
      <c r="Z542" s="162"/>
      <c r="AA542" s="162"/>
      <c r="AB542" s="162"/>
      <c r="AC542" s="162"/>
      <c r="AD542" s="162"/>
      <c r="AE542" s="162"/>
      <c r="AF542" s="241"/>
      <c r="AG542" s="160">
        <f>SUM(AG540-AG516)</f>
        <v>-176</v>
      </c>
      <c r="AH542" s="62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46"/>
      <c r="AT542" s="46"/>
    </row>
    <row r="543" spans="1:47" ht="15" customHeight="1" x14ac:dyDescent="0.2">
      <c r="A543" s="709" t="str">
        <f>$A$39</f>
        <v>Zusammenstellung</v>
      </c>
      <c r="B543" s="545"/>
      <c r="C543" s="545"/>
      <c r="D543" s="545"/>
      <c r="E543" s="545"/>
      <c r="F543" s="546"/>
      <c r="G543" s="710" t="str">
        <f>$G$39</f>
        <v>Jan</v>
      </c>
      <c r="H543" s="710"/>
      <c r="I543" s="531" t="str">
        <f>$I$39</f>
        <v>Feb</v>
      </c>
      <c r="J543" s="531"/>
      <c r="K543" s="531" t="str">
        <f>$K$39</f>
        <v>Mrz</v>
      </c>
      <c r="L543" s="531"/>
      <c r="M543" s="710" t="str">
        <f>$M$39</f>
        <v>Apr</v>
      </c>
      <c r="N543" s="710"/>
      <c r="O543" s="710" t="str">
        <f>$O$39</f>
        <v>Mai</v>
      </c>
      <c r="P543" s="710"/>
      <c r="Q543" s="710" t="str">
        <f>$Q$39</f>
        <v>Jun</v>
      </c>
      <c r="R543" s="710"/>
      <c r="S543" s="531" t="str">
        <f>$S$39</f>
        <v>Jul</v>
      </c>
      <c r="T543" s="531"/>
      <c r="U543" s="710" t="str">
        <f>$U$39</f>
        <v>Aug</v>
      </c>
      <c r="V543" s="710"/>
      <c r="W543" s="548" t="str">
        <f>$W$39</f>
        <v>Sep</v>
      </c>
      <c r="X543" s="548"/>
      <c r="Y543" s="531" t="str">
        <f>$Y$39</f>
        <v>Okt</v>
      </c>
      <c r="Z543" s="531"/>
      <c r="AA543" s="531" t="str">
        <f>$AA$39</f>
        <v>Nov</v>
      </c>
      <c r="AB543" s="531"/>
      <c r="AC543" s="531" t="str">
        <f>$AC$39</f>
        <v>Dez</v>
      </c>
      <c r="AD543" s="531"/>
      <c r="AE543" s="532" t="str">
        <f>$AE$39</f>
        <v>Jahr</v>
      </c>
      <c r="AF543" s="533"/>
      <c r="AG543" s="223"/>
      <c r="AH543" s="62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46"/>
      <c r="AT543" s="46"/>
    </row>
    <row r="544" spans="1:47" ht="12" customHeight="1" x14ac:dyDescent="0.2">
      <c r="A544" s="534" t="str">
        <f>$A$40</f>
        <v>Anstellung %</v>
      </c>
      <c r="B544" s="535"/>
      <c r="C544" s="535"/>
      <c r="D544" s="535"/>
      <c r="E544" s="535"/>
      <c r="F544" s="536"/>
      <c r="G544" s="706">
        <f>IF($B$4=0,0,$B$4)</f>
        <v>100</v>
      </c>
      <c r="H544" s="707"/>
      <c r="I544" s="539">
        <f>IF($B$70=0,0,$B$70)</f>
        <v>100</v>
      </c>
      <c r="J544" s="540"/>
      <c r="K544" s="539">
        <f>IF($B$133=0,0,$B$133)</f>
        <v>100</v>
      </c>
      <c r="L544" s="540"/>
      <c r="M544" s="706">
        <f>IF($B$196=0,0,$B$196)</f>
        <v>100</v>
      </c>
      <c r="N544" s="707"/>
      <c r="O544" s="706">
        <f>IF($B$259=0,0,$B$259)</f>
        <v>100</v>
      </c>
      <c r="P544" s="707"/>
      <c r="Q544" s="706">
        <f>IF($B$322=0,0,$B$322)</f>
        <v>100</v>
      </c>
      <c r="R544" s="707"/>
      <c r="S544" s="539">
        <f>IF($B$385=0,0,$B$385)</f>
        <v>100</v>
      </c>
      <c r="T544" s="540"/>
      <c r="U544" s="706">
        <f>IF($B$448=0,0,$B$448)</f>
        <v>100</v>
      </c>
      <c r="V544" s="707"/>
      <c r="W544" s="708">
        <f>IF($B$511=0,0,$B$511)</f>
        <v>100</v>
      </c>
      <c r="X544" s="538"/>
      <c r="Y544" s="539">
        <f>IF($B$574=0,0,$B$574)</f>
        <v>100</v>
      </c>
      <c r="Z544" s="540"/>
      <c r="AA544" s="539">
        <f>IF($B$637=0,0,$B$637)</f>
        <v>100</v>
      </c>
      <c r="AB544" s="540"/>
      <c r="AC544" s="539">
        <f>IF($B$700=0,0,$B$700)</f>
        <v>100</v>
      </c>
      <c r="AD544" s="540"/>
      <c r="AE544" s="559"/>
      <c r="AF544" s="560"/>
      <c r="AG544" s="137"/>
      <c r="AH544" s="62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46"/>
      <c r="AT544" s="46"/>
    </row>
    <row r="545" spans="1:46" ht="12" customHeight="1" x14ac:dyDescent="0.2">
      <c r="A545" s="561" t="str">
        <f>$A$41</f>
        <v>Sollstunden gemäss GAV</v>
      </c>
      <c r="B545" s="562"/>
      <c r="C545" s="562"/>
      <c r="D545" s="562"/>
      <c r="E545" s="562"/>
      <c r="F545" s="563"/>
      <c r="G545" s="714">
        <f>IF($AG$37=0,0,$AG$37)</f>
        <v>184</v>
      </c>
      <c r="H545" s="715"/>
      <c r="I545" s="557">
        <f>IF($AG$100=0,0,$AG$100)</f>
        <v>160</v>
      </c>
      <c r="J545" s="558"/>
      <c r="K545" s="557">
        <f>IF($AG$138=0,0,$AG$138)</f>
        <v>176</v>
      </c>
      <c r="L545" s="558"/>
      <c r="M545" s="714">
        <f>IF($AG$226=0,0,$AG$226)</f>
        <v>176</v>
      </c>
      <c r="N545" s="715"/>
      <c r="O545" s="714">
        <f>IF($AG$289=0,0,$AG$289)</f>
        <v>168</v>
      </c>
      <c r="P545" s="715"/>
      <c r="Q545" s="714">
        <f>IF($AG$352=0,0,$AG$352)</f>
        <v>176</v>
      </c>
      <c r="R545" s="715"/>
      <c r="S545" s="557">
        <f>IF($AG$415=0,0,$AG$415)</f>
        <v>184</v>
      </c>
      <c r="T545" s="558"/>
      <c r="U545" s="714">
        <f>IF($AG$478=0,0,$AG$478)</f>
        <v>168</v>
      </c>
      <c r="V545" s="715"/>
      <c r="W545" s="716">
        <f>IF($AG$541=0,0,$AG$541)</f>
        <v>176</v>
      </c>
      <c r="X545" s="565"/>
      <c r="Y545" s="557">
        <f>IF($AG$604=0,0,$AG$604)</f>
        <v>176</v>
      </c>
      <c r="Z545" s="558"/>
      <c r="AA545" s="557">
        <f>IF($AG$667=0,0,$AG$667)</f>
        <v>168</v>
      </c>
      <c r="AB545" s="558"/>
      <c r="AC545" s="557">
        <f>IF($AG$730=0,0,$AG$730)</f>
        <v>184</v>
      </c>
      <c r="AD545" s="558"/>
      <c r="AE545" s="549">
        <f>SUM(G545:AD545)</f>
        <v>2096</v>
      </c>
      <c r="AF545" s="550"/>
      <c r="AG545" s="137"/>
      <c r="AH545" s="62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46"/>
      <c r="AT545" s="46"/>
    </row>
    <row r="546" spans="1:46" ht="12" customHeight="1" x14ac:dyDescent="0.2">
      <c r="A546" s="163" t="str">
        <f>$A$42</f>
        <v>Produktive Stunden</v>
      </c>
      <c r="B546" s="551" t="str">
        <f>$B$42</f>
        <v>06.00 - 20.00 Uhr</v>
      </c>
      <c r="C546" s="551"/>
      <c r="D546" s="551"/>
      <c r="E546" s="551"/>
      <c r="F546" s="552"/>
      <c r="G546" s="711">
        <f>IF($AG$32=0,0,$AG$32)</f>
        <v>0</v>
      </c>
      <c r="H546" s="712"/>
      <c r="I546" s="555">
        <f>IF($AG$95=0,0,$AG$95)</f>
        <v>0</v>
      </c>
      <c r="J546" s="556"/>
      <c r="K546" s="555">
        <f>IF($AG$158=0,0,$AG$158)</f>
        <v>0</v>
      </c>
      <c r="L546" s="556"/>
      <c r="M546" s="711">
        <f>IF($AG$221=0,0,$AG$221)</f>
        <v>0</v>
      </c>
      <c r="N546" s="712"/>
      <c r="O546" s="711">
        <f>IF($AG$284=0,0,$AG$284)</f>
        <v>0</v>
      </c>
      <c r="P546" s="712"/>
      <c r="Q546" s="711">
        <f>IF($AG$347=0,0,$AG$347)</f>
        <v>0</v>
      </c>
      <c r="R546" s="712"/>
      <c r="S546" s="555">
        <f>IF($AG$410=0,0,$AG$410)</f>
        <v>0</v>
      </c>
      <c r="T546" s="556"/>
      <c r="U546" s="711">
        <f>IF($AG$473=0,0,$AG$473)</f>
        <v>0</v>
      </c>
      <c r="V546" s="712"/>
      <c r="W546" s="713">
        <f>IF($AG$536=0,0,$AG$536)</f>
        <v>0</v>
      </c>
      <c r="X546" s="554"/>
      <c r="Y546" s="555">
        <f>IF($AG$599=0,0,$AG$599)</f>
        <v>0</v>
      </c>
      <c r="Z546" s="556"/>
      <c r="AA546" s="555">
        <f>IF($AG$662=0,0,$AG$662)</f>
        <v>0</v>
      </c>
      <c r="AB546" s="556"/>
      <c r="AC546" s="555">
        <f>IF($AG$725=0,0,$AG$725)</f>
        <v>0</v>
      </c>
      <c r="AD546" s="556"/>
      <c r="AE546" s="570">
        <f>SUM(G546:AD546)</f>
        <v>0</v>
      </c>
      <c r="AF546" s="571"/>
      <c r="AG546" s="137"/>
      <c r="AH546" s="62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46"/>
      <c r="AT546" s="46"/>
    </row>
    <row r="547" spans="1:46" ht="12" customHeight="1" x14ac:dyDescent="0.2">
      <c r="A547" s="164"/>
      <c r="B547" s="572" t="str">
        <f>$B$43</f>
        <v>Nacht-, Sonn-, Feiertagsarbeit</v>
      </c>
      <c r="C547" s="572"/>
      <c r="D547" s="572"/>
      <c r="E547" s="572"/>
      <c r="F547" s="573"/>
      <c r="G547" s="717">
        <f>IF($AG$33=0,0,$AG$33)</f>
        <v>0</v>
      </c>
      <c r="H547" s="718"/>
      <c r="I547" s="566">
        <f>IF($AG$96=0,0,$AG$96)</f>
        <v>0</v>
      </c>
      <c r="J547" s="567"/>
      <c r="K547" s="566">
        <f>IF($AG$159=0,0,$AG$159)</f>
        <v>0</v>
      </c>
      <c r="L547" s="567"/>
      <c r="M547" s="717">
        <f>IF($AG$222=0,0,$AG$222)</f>
        <v>0</v>
      </c>
      <c r="N547" s="718"/>
      <c r="O547" s="717">
        <f>IF($AG$285=0,0,$AG$285)</f>
        <v>0</v>
      </c>
      <c r="P547" s="718"/>
      <c r="Q547" s="717">
        <f>IF($AG$348=0,0,$AG$348)</f>
        <v>0</v>
      </c>
      <c r="R547" s="718"/>
      <c r="S547" s="566">
        <f>IF($AG$411=0,0,$AG$411)</f>
        <v>0</v>
      </c>
      <c r="T547" s="567"/>
      <c r="U547" s="717">
        <f>IF($AG$474=0,0,$AG$474)</f>
        <v>0</v>
      </c>
      <c r="V547" s="718"/>
      <c r="W547" s="719">
        <f>IF($AG$537=0,0,$AG$537)</f>
        <v>0</v>
      </c>
      <c r="X547" s="575"/>
      <c r="Y547" s="566">
        <f>IF($AG$600=0,0,$AG$600)</f>
        <v>0</v>
      </c>
      <c r="Z547" s="567"/>
      <c r="AA547" s="566">
        <f>IF($AG$663=0,0,$AG$663)</f>
        <v>0</v>
      </c>
      <c r="AB547" s="567"/>
      <c r="AC547" s="566">
        <f>IF($AG$726=0,0,$AG$726)</f>
        <v>0</v>
      </c>
      <c r="AD547" s="567"/>
      <c r="AE547" s="568">
        <f>SUM(G547:AD547)</f>
        <v>0</v>
      </c>
      <c r="AF547" s="569"/>
      <c r="AG547" s="137"/>
      <c r="AH547" s="62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46"/>
      <c r="AT547" s="46"/>
    </row>
    <row r="548" spans="1:46" ht="12" customHeight="1" x14ac:dyDescent="0.2">
      <c r="A548" s="163" t="str">
        <f>$A$44</f>
        <v>Zeitzuschläge</v>
      </c>
      <c r="B548" s="551" t="str">
        <f>$B$44</f>
        <v>aus Wochentotal</v>
      </c>
      <c r="C548" s="551"/>
      <c r="D548" s="551"/>
      <c r="E548" s="551"/>
      <c r="F548" s="552"/>
      <c r="G548" s="711">
        <f>IF($AG$25=0,0,$AG$25)</f>
        <v>0</v>
      </c>
      <c r="H548" s="712"/>
      <c r="I548" s="555">
        <f>IF($AG$88=0,0,$AG$88)</f>
        <v>0</v>
      </c>
      <c r="J548" s="556"/>
      <c r="K548" s="555">
        <f>IF($AG$151=0,0,$AG$151)</f>
        <v>0</v>
      </c>
      <c r="L548" s="556"/>
      <c r="M548" s="711">
        <f>IF($AG$214=0,0,$AG$214)</f>
        <v>0</v>
      </c>
      <c r="N548" s="712"/>
      <c r="O548" s="711">
        <f>IF($AG$277=0,0,$AG$277)</f>
        <v>0</v>
      </c>
      <c r="P548" s="712"/>
      <c r="Q548" s="711">
        <f>IF($AG$340=0,0,$AG$340)</f>
        <v>0</v>
      </c>
      <c r="R548" s="712"/>
      <c r="S548" s="555">
        <f>IF($AG$403=0,0,$AG$403)</f>
        <v>0</v>
      </c>
      <c r="T548" s="556"/>
      <c r="U548" s="711">
        <f>IF($AG$466=0,0,$AG$466)</f>
        <v>0</v>
      </c>
      <c r="V548" s="712"/>
      <c r="W548" s="713">
        <f>IF($AG$529=0,0,$AG$529)</f>
        <v>0</v>
      </c>
      <c r="X548" s="554"/>
      <c r="Y548" s="555">
        <f>IF($AG$592=0,0,$AG$592)</f>
        <v>0</v>
      </c>
      <c r="Z548" s="556"/>
      <c r="AA548" s="555">
        <f>IF($AG$655=0,0,$AG$655)</f>
        <v>0</v>
      </c>
      <c r="AB548" s="556"/>
      <c r="AC548" s="555">
        <f>IF($AG$718=0,0,$AG$718)</f>
        <v>0</v>
      </c>
      <c r="AD548" s="556"/>
      <c r="AE548" s="570">
        <f>SUM(G548:AD548)</f>
        <v>0</v>
      </c>
      <c r="AF548" s="571"/>
      <c r="AG548" s="137"/>
      <c r="AH548" s="62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46"/>
      <c r="AT548" s="46"/>
    </row>
    <row r="549" spans="1:46" ht="12" customHeight="1" x14ac:dyDescent="0.2">
      <c r="A549" s="164"/>
      <c r="B549" s="572" t="str">
        <f>$B$45</f>
        <v>aus Nacht-, Sonn-, Feiertagsarbeiten</v>
      </c>
      <c r="C549" s="572"/>
      <c r="D549" s="572"/>
      <c r="E549" s="572"/>
      <c r="F549" s="573"/>
      <c r="G549" s="717">
        <f>IF($AJ$20=0,0,$AJ$20)</f>
        <v>0</v>
      </c>
      <c r="H549" s="718"/>
      <c r="I549" s="566">
        <f>IF($AK$20=0,0,$AK$20)</f>
        <v>0</v>
      </c>
      <c r="J549" s="567"/>
      <c r="K549" s="566">
        <f>IF($AL$20=0,0,$AL$20)</f>
        <v>0</v>
      </c>
      <c r="L549" s="567"/>
      <c r="M549" s="717">
        <f>IF($AM$20=0,0,$AM$20)</f>
        <v>0</v>
      </c>
      <c r="N549" s="718"/>
      <c r="O549" s="717">
        <f>IF($AN$20=0,0,$AN$20)</f>
        <v>0</v>
      </c>
      <c r="P549" s="718"/>
      <c r="Q549" s="717">
        <f>IF($AO$20=0,0,$AO$20)</f>
        <v>0</v>
      </c>
      <c r="R549" s="718"/>
      <c r="S549" s="566">
        <f>IF($AP$20=0,0,$AP$20)</f>
        <v>0</v>
      </c>
      <c r="T549" s="567"/>
      <c r="U549" s="717">
        <f>IF($AQ$20=0,0,$AQ$20)</f>
        <v>0</v>
      </c>
      <c r="V549" s="718"/>
      <c r="W549" s="719">
        <f>IF($AR$20=0,0,$AR$20)</f>
        <v>0</v>
      </c>
      <c r="X549" s="575"/>
      <c r="Y549" s="566">
        <f>IF($AS$20=0,0,$AS$20)</f>
        <v>0</v>
      </c>
      <c r="Z549" s="567"/>
      <c r="AA549" s="566">
        <f>IF($AT$20=0,0,$AT$20)</f>
        <v>0</v>
      </c>
      <c r="AB549" s="567"/>
      <c r="AC549" s="566">
        <f>IF($AU$20=0,0,$AU$20)</f>
        <v>0</v>
      </c>
      <c r="AD549" s="567"/>
      <c r="AE549" s="568">
        <f>SUM(G549:AD549)</f>
        <v>0</v>
      </c>
      <c r="AF549" s="569"/>
      <c r="AG549" s="137"/>
      <c r="AH549" s="62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46"/>
      <c r="AT549" s="46"/>
    </row>
    <row r="550" spans="1:46" ht="12" customHeight="1" x14ac:dyDescent="0.2">
      <c r="A550" s="576" t="str">
        <f>$A$46</f>
        <v>Unproduktive Stunden</v>
      </c>
      <c r="B550" s="577"/>
      <c r="C550" s="577"/>
      <c r="D550" s="577"/>
      <c r="E550" s="577"/>
      <c r="F550" s="578"/>
      <c r="G550" s="720"/>
      <c r="H550" s="721"/>
      <c r="I550" s="581"/>
      <c r="J550" s="582"/>
      <c r="K550" s="581"/>
      <c r="L550" s="582"/>
      <c r="M550" s="720"/>
      <c r="N550" s="721"/>
      <c r="O550" s="720"/>
      <c r="P550" s="721"/>
      <c r="Q550" s="720"/>
      <c r="R550" s="721"/>
      <c r="S550" s="581"/>
      <c r="T550" s="582"/>
      <c r="U550" s="720"/>
      <c r="V550" s="721"/>
      <c r="W550" s="722"/>
      <c r="X550" s="580"/>
      <c r="Y550" s="581"/>
      <c r="Z550" s="582"/>
      <c r="AA550" s="581"/>
      <c r="AB550" s="582"/>
      <c r="AC550" s="581"/>
      <c r="AD550" s="582"/>
      <c r="AE550" s="593"/>
      <c r="AF550" s="594"/>
      <c r="AG550" s="137"/>
      <c r="AH550" s="62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46"/>
      <c r="AT550" s="46"/>
    </row>
    <row r="551" spans="1:46" ht="12" customHeight="1" x14ac:dyDescent="0.2">
      <c r="A551" s="595" t="str">
        <f>$A$47</f>
        <v xml:space="preserve">   Absenzen, Kurzabsenzen Art. 11 GAV</v>
      </c>
      <c r="B551" s="596"/>
      <c r="C551" s="596"/>
      <c r="D551" s="596"/>
      <c r="E551" s="596"/>
      <c r="F551" s="165" t="str">
        <f>$F$47</f>
        <v>a</v>
      </c>
      <c r="G551" s="591">
        <f>IF($AJ$3=0,0,$AJ$3)</f>
        <v>0</v>
      </c>
      <c r="H551" s="592"/>
      <c r="I551" s="591">
        <f>IF($AK$3=0,0,$AK$3)</f>
        <v>0</v>
      </c>
      <c r="J551" s="592"/>
      <c r="K551" s="591">
        <f>IF($AL$3=0,0,$AL$3)</f>
        <v>0</v>
      </c>
      <c r="L551" s="592"/>
      <c r="M551" s="591">
        <f>IF($AM$3=0,0,$AM$3)</f>
        <v>0</v>
      </c>
      <c r="N551" s="592"/>
      <c r="O551" s="591">
        <f>IF($AN$3=0,0,$AN$3)</f>
        <v>0</v>
      </c>
      <c r="P551" s="592"/>
      <c r="Q551" s="591">
        <f>IF($AO$3=0,0,$AO$3)</f>
        <v>0</v>
      </c>
      <c r="R551" s="592"/>
      <c r="S551" s="591">
        <f>IF($AP$3=0,0,$AP$3)</f>
        <v>0</v>
      </c>
      <c r="T551" s="592"/>
      <c r="U551" s="591">
        <f>IF($AQ$3=0,0,$AQ$3)</f>
        <v>0</v>
      </c>
      <c r="V551" s="592"/>
      <c r="W551" s="724">
        <f>IF($AR$3=0,0,$AR$3)</f>
        <v>0</v>
      </c>
      <c r="X551" s="598"/>
      <c r="Y551" s="591">
        <f>IF($AS$3=0,0,$AS$3)</f>
        <v>0</v>
      </c>
      <c r="Z551" s="592"/>
      <c r="AA551" s="591">
        <f>IF(AT$3=0,0,$AT$3)</f>
        <v>0</v>
      </c>
      <c r="AB551" s="592"/>
      <c r="AC551" s="591">
        <f>IF($AU$3=0,0,$AU$3)</f>
        <v>0</v>
      </c>
      <c r="AD551" s="592"/>
      <c r="AE551" s="583">
        <f>IF($AV$3=0,0,$AV$3)</f>
        <v>0</v>
      </c>
      <c r="AF551" s="584"/>
      <c r="AG551" s="137"/>
      <c r="AH551" s="62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46"/>
      <c r="AT551" s="46"/>
    </row>
    <row r="552" spans="1:46" ht="12" customHeight="1" x14ac:dyDescent="0.2">
      <c r="A552" s="585" t="str">
        <f>$A$48</f>
        <v xml:space="preserve">   Ferien Art. 12.1 GAV</v>
      </c>
      <c r="B552" s="586"/>
      <c r="C552" s="586"/>
      <c r="D552" s="586"/>
      <c r="E552" s="586"/>
      <c r="F552" s="166" t="str">
        <f>$F$48</f>
        <v>f</v>
      </c>
      <c r="G552" s="589">
        <f>IF($AJ$4=0,0,$AJ$4)</f>
        <v>0</v>
      </c>
      <c r="H552" s="590"/>
      <c r="I552" s="589">
        <f>IF($AK$4=0,0,$AK$4)</f>
        <v>0</v>
      </c>
      <c r="J552" s="590"/>
      <c r="K552" s="589">
        <f>IF($AL$4=0,0,$AL$4)</f>
        <v>0</v>
      </c>
      <c r="L552" s="590"/>
      <c r="M552" s="589">
        <f>IF($AM$4=0,0,$AM$4)</f>
        <v>0</v>
      </c>
      <c r="N552" s="590"/>
      <c r="O552" s="589">
        <f>IF($AN$4=0,0,$AN$4)</f>
        <v>0</v>
      </c>
      <c r="P552" s="590"/>
      <c r="Q552" s="589">
        <f>IF($AO$4=0,0,$AO$4)</f>
        <v>0</v>
      </c>
      <c r="R552" s="590"/>
      <c r="S552" s="589">
        <f>IF($AP$4=0,0,$AP$4)</f>
        <v>0</v>
      </c>
      <c r="T552" s="590"/>
      <c r="U552" s="589">
        <f>IF($AQ$4=0,0,$AQ$4)</f>
        <v>0</v>
      </c>
      <c r="V552" s="590"/>
      <c r="W552" s="723">
        <f>IF($AR$4=0,0,$AR$4)</f>
        <v>0</v>
      </c>
      <c r="X552" s="588"/>
      <c r="Y552" s="589">
        <f>IF($AS$4=0,0,$AS$4)</f>
        <v>0</v>
      </c>
      <c r="Z552" s="590"/>
      <c r="AA552" s="589">
        <f>IF($AT$4=0,0,$AT$4)</f>
        <v>0</v>
      </c>
      <c r="AB552" s="590"/>
      <c r="AC552" s="589">
        <f>IF($AU$4=0,0,$AU$4)</f>
        <v>0</v>
      </c>
      <c r="AD552" s="590"/>
      <c r="AE552" s="599">
        <f>IF($AV$4=0,0,$AV$4)</f>
        <v>0</v>
      </c>
      <c r="AF552" s="600"/>
      <c r="AG552" s="137"/>
      <c r="AH552" s="62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46"/>
      <c r="AT552" s="46"/>
    </row>
    <row r="553" spans="1:46" ht="12" customHeight="1" x14ac:dyDescent="0.2">
      <c r="A553" s="601" t="str">
        <f>$A$49</f>
        <v xml:space="preserve">   Feiertage Art. 12.2 GAV</v>
      </c>
      <c r="B553" s="602"/>
      <c r="C553" s="222" t="str">
        <f>IF($AJ$17="","",$AJ$17)</f>
        <v/>
      </c>
      <c r="D553" s="221"/>
      <c r="E553" s="221"/>
      <c r="F553" s="167" t="str">
        <f>$F$49</f>
        <v>ft</v>
      </c>
      <c r="G553" s="589">
        <f>IF($AJ$15=0,0,$AJ$15)</f>
        <v>0</v>
      </c>
      <c r="H553" s="590"/>
      <c r="I553" s="589">
        <f>IF($AK$15=0,0,$AK$15)</f>
        <v>0</v>
      </c>
      <c r="J553" s="590"/>
      <c r="K553" s="589">
        <f>IF($AL$15=0,0,$AL$15)</f>
        <v>0</v>
      </c>
      <c r="L553" s="590"/>
      <c r="M553" s="589">
        <f>IF($AM$15=0,0,$AM$15)</f>
        <v>0</v>
      </c>
      <c r="N553" s="590"/>
      <c r="O553" s="589">
        <f>IF($AN$15=0,0,$AN$15)</f>
        <v>0</v>
      </c>
      <c r="P553" s="590"/>
      <c r="Q553" s="589">
        <f>IF($AO$15=0,0,$AO$15)</f>
        <v>0</v>
      </c>
      <c r="R553" s="590"/>
      <c r="S553" s="589">
        <f>IF($AP$15=0,0,$AP$15)</f>
        <v>0</v>
      </c>
      <c r="T553" s="590"/>
      <c r="U553" s="589">
        <f>IF($AQ$15=0,0,$AQ$15)</f>
        <v>0</v>
      </c>
      <c r="V553" s="590"/>
      <c r="W553" s="723">
        <f>IF($AR$15=0,0,$AR$15)</f>
        <v>0</v>
      </c>
      <c r="X553" s="588"/>
      <c r="Y553" s="589">
        <f>IF($AS$15=0,0,$AS$15)</f>
        <v>0</v>
      </c>
      <c r="Z553" s="590"/>
      <c r="AA553" s="589">
        <f>IF($AT$15=0,0,$AT$15)</f>
        <v>0</v>
      </c>
      <c r="AB553" s="590"/>
      <c r="AC553" s="589">
        <f>IF($AU$15=0,0,$AU$15)</f>
        <v>0</v>
      </c>
      <c r="AD553" s="590"/>
      <c r="AE553" s="599">
        <f>IF($AV$15=0,0,$AV$15)</f>
        <v>0</v>
      </c>
      <c r="AF553" s="600"/>
      <c r="AG553" s="137"/>
      <c r="AH553" s="62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46"/>
      <c r="AT553" s="46"/>
    </row>
    <row r="554" spans="1:46" ht="12" customHeight="1" x14ac:dyDescent="0.2">
      <c r="A554" s="601" t="str">
        <f>$A$50</f>
        <v xml:space="preserve">   Krankheit Art. 13 GAV</v>
      </c>
      <c r="B554" s="602"/>
      <c r="C554" s="602"/>
      <c r="D554" s="602"/>
      <c r="E554" s="602"/>
      <c r="F554" s="167" t="str">
        <f>$F$50</f>
        <v>k</v>
      </c>
      <c r="G554" s="589">
        <f>IF($AJ$5=0,0,$AJ$5)</f>
        <v>0</v>
      </c>
      <c r="H554" s="590"/>
      <c r="I554" s="589">
        <f>IF($AK$5=0,0,$AK$5)</f>
        <v>0</v>
      </c>
      <c r="J554" s="590"/>
      <c r="K554" s="589">
        <f>IF($AL$5=0,0,$AL$5)</f>
        <v>0</v>
      </c>
      <c r="L554" s="590"/>
      <c r="M554" s="589">
        <f>IF($AM$5=0,0,$AM$5)</f>
        <v>0</v>
      </c>
      <c r="N554" s="590"/>
      <c r="O554" s="589">
        <f>IF($AN$5=0,0,$AN$5)</f>
        <v>0</v>
      </c>
      <c r="P554" s="590"/>
      <c r="Q554" s="589">
        <f>IF($AO$5=0,0,$AO$5)</f>
        <v>0</v>
      </c>
      <c r="R554" s="590"/>
      <c r="S554" s="589">
        <f>IF($AP$5=0,0,$AP$5)</f>
        <v>0</v>
      </c>
      <c r="T554" s="590"/>
      <c r="U554" s="589">
        <f>IF($AQ$5=0,0,$AQ$5)</f>
        <v>0</v>
      </c>
      <c r="V554" s="590"/>
      <c r="W554" s="723">
        <f>IF($AR$5=0,0,$AR$5)</f>
        <v>0</v>
      </c>
      <c r="X554" s="588"/>
      <c r="Y554" s="589">
        <f>IF($AS$5=0,0,$AS$5)</f>
        <v>0</v>
      </c>
      <c r="Z554" s="590"/>
      <c r="AA554" s="589">
        <f>IF($AT$5=0,0,$AT$5)</f>
        <v>0</v>
      </c>
      <c r="AB554" s="590"/>
      <c r="AC554" s="589">
        <f>IF($AU$5=0,0,$AU$5)</f>
        <v>0</v>
      </c>
      <c r="AD554" s="590"/>
      <c r="AE554" s="599">
        <f>IF($AV$5=0,0,$AV$5)</f>
        <v>0</v>
      </c>
      <c r="AF554" s="600"/>
      <c r="AG554" s="137"/>
      <c r="AH554" s="62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46"/>
      <c r="AT554" s="46"/>
    </row>
    <row r="555" spans="1:46" ht="12" customHeight="1" x14ac:dyDescent="0.2">
      <c r="A555" s="601" t="str">
        <f>$A$51</f>
        <v xml:space="preserve">   Unfall Art. 14 GAV</v>
      </c>
      <c r="B555" s="602"/>
      <c r="C555" s="602"/>
      <c r="D555" s="602"/>
      <c r="E555" s="602"/>
      <c r="F555" s="167" t="str">
        <f>$F$51</f>
        <v>u</v>
      </c>
      <c r="G555" s="589">
        <f>IF($AJ$6=0,0,$AJ$6)</f>
        <v>0</v>
      </c>
      <c r="H555" s="590"/>
      <c r="I555" s="589">
        <f>IF($AK$6=0,0,$AK$6)</f>
        <v>0</v>
      </c>
      <c r="J555" s="590"/>
      <c r="K555" s="589">
        <f>IF($AL$6=0,0,$AL$6)</f>
        <v>0</v>
      </c>
      <c r="L555" s="590"/>
      <c r="M555" s="589">
        <f>IF($AM$6=0,0,$AM$6)</f>
        <v>0</v>
      </c>
      <c r="N555" s="590"/>
      <c r="O555" s="589">
        <f>IF($AN$6=0,0,$AN$6)</f>
        <v>0</v>
      </c>
      <c r="P555" s="590"/>
      <c r="Q555" s="589">
        <f>IF($AO$6=0,0,$AO$6)</f>
        <v>0</v>
      </c>
      <c r="R555" s="590"/>
      <c r="S555" s="589">
        <f>IF($AP$6=0,0,$AP$6)</f>
        <v>0</v>
      </c>
      <c r="T555" s="590"/>
      <c r="U555" s="589">
        <f>IF($AQ$6=0,0,$AQ$6)</f>
        <v>0</v>
      </c>
      <c r="V555" s="590"/>
      <c r="W555" s="723">
        <f>IF($AR$6=0,0,$AR$6)</f>
        <v>0</v>
      </c>
      <c r="X555" s="588"/>
      <c r="Y555" s="589">
        <f>IF($AS$6=0,0,$AS$6)</f>
        <v>0</v>
      </c>
      <c r="Z555" s="590"/>
      <c r="AA555" s="589">
        <f>IF($AT$6=0,0,$AT$6)</f>
        <v>0</v>
      </c>
      <c r="AB555" s="590"/>
      <c r="AC555" s="589">
        <f>IF($AU$6=0,0,$AU$6)</f>
        <v>0</v>
      </c>
      <c r="AD555" s="590"/>
      <c r="AE555" s="599">
        <f>IF($AV$6=0,0,$AV$6)</f>
        <v>0</v>
      </c>
      <c r="AF555" s="600"/>
      <c r="AG555" s="137"/>
      <c r="AH555" s="62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46"/>
      <c r="AT555" s="46"/>
    </row>
    <row r="556" spans="1:46" ht="12" customHeight="1" x14ac:dyDescent="0.2">
      <c r="A556" s="601" t="str">
        <f>$A$52</f>
        <v xml:space="preserve">   Schwangerschaft/Mutterschaft Art. 15 GAV</v>
      </c>
      <c r="B556" s="602"/>
      <c r="C556" s="602"/>
      <c r="D556" s="602"/>
      <c r="E556" s="602"/>
      <c r="F556" s="167" t="str">
        <f>$F$52</f>
        <v>s</v>
      </c>
      <c r="G556" s="589">
        <f>IF($AJ$7=0,0,$AJ$7)</f>
        <v>0</v>
      </c>
      <c r="H556" s="590"/>
      <c r="I556" s="589">
        <f>IF($AK$7=0,0,$AK$7)</f>
        <v>0</v>
      </c>
      <c r="J556" s="590"/>
      <c r="K556" s="589">
        <f>IF($AL$7=0,0,$AL$7)</f>
        <v>0</v>
      </c>
      <c r="L556" s="590"/>
      <c r="M556" s="589">
        <f>IF($AM$7=0,0,$AM$7)</f>
        <v>0</v>
      </c>
      <c r="N556" s="590"/>
      <c r="O556" s="589">
        <f>IF($AN$7=0,0,$AN$7)</f>
        <v>0</v>
      </c>
      <c r="P556" s="590"/>
      <c r="Q556" s="589">
        <f>IF($AO$7=0,0,$AO$7)</f>
        <v>0</v>
      </c>
      <c r="R556" s="590"/>
      <c r="S556" s="589">
        <f>IF($AP$7=0,0,$AP$7)</f>
        <v>0</v>
      </c>
      <c r="T556" s="590"/>
      <c r="U556" s="589">
        <f>IF($AQ$7=0,0,$AQ$7)</f>
        <v>0</v>
      </c>
      <c r="V556" s="590"/>
      <c r="W556" s="723">
        <f>IF($AR$7=0,0,$AR$7)</f>
        <v>0</v>
      </c>
      <c r="X556" s="588"/>
      <c r="Y556" s="589">
        <f>IF($AS$7=0,0,$AS$7)</f>
        <v>0</v>
      </c>
      <c r="Z556" s="590"/>
      <c r="AA556" s="589">
        <f>IF($AT$7=0,0,$AT$7)</f>
        <v>0</v>
      </c>
      <c r="AB556" s="590"/>
      <c r="AC556" s="589">
        <f>IF($AU$7=0,0,$AU$7)</f>
        <v>0</v>
      </c>
      <c r="AD556" s="590"/>
      <c r="AE556" s="599">
        <f>IF($AV$7=0,0,$AV$7)</f>
        <v>0</v>
      </c>
      <c r="AF556" s="600"/>
      <c r="AG556" s="137"/>
      <c r="AH556" s="62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46"/>
      <c r="AT556" s="46"/>
    </row>
    <row r="557" spans="1:46" ht="12" customHeight="1" x14ac:dyDescent="0.2">
      <c r="A557" s="601" t="str">
        <f>$A$53</f>
        <v xml:space="preserve">   Militär/Beförderung/Zivilschutz Art. 16 GAV</v>
      </c>
      <c r="B557" s="602"/>
      <c r="C557" s="602"/>
      <c r="D557" s="602"/>
      <c r="E557" s="602"/>
      <c r="F557" s="167" t="str">
        <f>$F$53</f>
        <v>m</v>
      </c>
      <c r="G557" s="589">
        <f>IF($AJ$8=0,0,$AJ$8)</f>
        <v>0</v>
      </c>
      <c r="H557" s="590"/>
      <c r="I557" s="589">
        <f>IF($AK$8=0,0,$AK$8)</f>
        <v>0</v>
      </c>
      <c r="J557" s="590"/>
      <c r="K557" s="589">
        <f>IF($AL$8=0,0,$AL$8)</f>
        <v>0</v>
      </c>
      <c r="L557" s="590"/>
      <c r="M557" s="589">
        <f>IF($AM$8=0,0,$AM$8)</f>
        <v>0</v>
      </c>
      <c r="N557" s="590"/>
      <c r="O557" s="589">
        <f>IF($AN$8=0,0,$AN$8)</f>
        <v>0</v>
      </c>
      <c r="P557" s="590"/>
      <c r="Q557" s="589">
        <f>IF($AO$8=0,0,$AO$8)</f>
        <v>0</v>
      </c>
      <c r="R557" s="590"/>
      <c r="S557" s="589">
        <f>IF($AP$8=0,0,$AP$8)</f>
        <v>0</v>
      </c>
      <c r="T557" s="590"/>
      <c r="U557" s="589">
        <f>IF($AQ$8=0,0,$AQ$8)</f>
        <v>0</v>
      </c>
      <c r="V557" s="590"/>
      <c r="W557" s="723">
        <f>IF($AR$8=0,0,$AR$8)</f>
        <v>0</v>
      </c>
      <c r="X557" s="588"/>
      <c r="Y557" s="589">
        <f>IF($AS$8=0,0,$AS$8)</f>
        <v>0</v>
      </c>
      <c r="Z557" s="590"/>
      <c r="AA557" s="589">
        <f>IF($AT$8=0,0,$AT$8)</f>
        <v>0</v>
      </c>
      <c r="AB557" s="590"/>
      <c r="AC557" s="589">
        <f>IF($AU$8=0,0,$AU$8)</f>
        <v>0</v>
      </c>
      <c r="AD557" s="590"/>
      <c r="AE557" s="599">
        <f>IF($AV$8=0,0,$AV$8)</f>
        <v>0</v>
      </c>
      <c r="AF557" s="600"/>
      <c r="AG557" s="137"/>
      <c r="AH557" s="62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46"/>
      <c r="AT557" s="46"/>
    </row>
    <row r="558" spans="1:46" ht="12" customHeight="1" x14ac:dyDescent="0.2">
      <c r="A558" s="601" t="str">
        <f>$A$54</f>
        <v xml:space="preserve">   Kurzarbeit und Schlechtwetterausfälle</v>
      </c>
      <c r="B558" s="602"/>
      <c r="C558" s="602"/>
      <c r="D558" s="602"/>
      <c r="E558" s="602"/>
      <c r="F558" s="167" t="str">
        <f>$F$54</f>
        <v>ka</v>
      </c>
      <c r="G558" s="589">
        <f>IF($AJ$11=0,0,$AJ$11)</f>
        <v>0</v>
      </c>
      <c r="H558" s="590"/>
      <c r="I558" s="589">
        <f>IF($AK$11=0,0,$AK$11)</f>
        <v>0</v>
      </c>
      <c r="J558" s="590"/>
      <c r="K558" s="589">
        <f>IF($AL$11=0,0,$AL$11)</f>
        <v>0</v>
      </c>
      <c r="L558" s="590"/>
      <c r="M558" s="589">
        <f>IF($AM$11=0,0,$AM$11)</f>
        <v>0</v>
      </c>
      <c r="N558" s="590"/>
      <c r="O558" s="589">
        <f>IF($AN$11=0,0,$AN$11)</f>
        <v>0</v>
      </c>
      <c r="P558" s="590"/>
      <c r="Q558" s="589">
        <f>IF($AO$11=0,0,$AO$11)</f>
        <v>0</v>
      </c>
      <c r="R558" s="590"/>
      <c r="S558" s="589">
        <f>IF($AP$11=0,0,$AP$11)</f>
        <v>0</v>
      </c>
      <c r="T558" s="590"/>
      <c r="U558" s="589">
        <f>IF($AQ$11=0,0,$AQ$11)</f>
        <v>0</v>
      </c>
      <c r="V558" s="590"/>
      <c r="W558" s="723">
        <f>IF($AR$11=0,0,$AR$11)</f>
        <v>0</v>
      </c>
      <c r="X558" s="588"/>
      <c r="Y558" s="589">
        <f>IF($AS$11=0,0,$AS$11)</f>
        <v>0</v>
      </c>
      <c r="Z558" s="590"/>
      <c r="AA558" s="589">
        <f>IF($AT$11=0,0,$AT$11)</f>
        <v>0</v>
      </c>
      <c r="AB558" s="590"/>
      <c r="AC558" s="589">
        <f>IF($AU$11=0,0,$AU$11)</f>
        <v>0</v>
      </c>
      <c r="AD558" s="590"/>
      <c r="AE558" s="599">
        <f>IF($AV$11=0,0,$AV$11)</f>
        <v>0</v>
      </c>
      <c r="AF558" s="600"/>
      <c r="AG558" s="137"/>
      <c r="AH558" s="62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46"/>
      <c r="AT558" s="46"/>
    </row>
    <row r="559" spans="1:46" ht="12" customHeight="1" x14ac:dyDescent="0.2">
      <c r="A559" s="601" t="str">
        <f>$A$55</f>
        <v xml:space="preserve">   Berufsschule</v>
      </c>
      <c r="B559" s="602"/>
      <c r="C559" s="602"/>
      <c r="D559" s="602"/>
      <c r="E559" s="602"/>
      <c r="F559" s="168" t="str">
        <f>$F$55</f>
        <v>bs</v>
      </c>
      <c r="G559" s="589">
        <f>IF($AJ$9=0,0,$AJ$9)</f>
        <v>0</v>
      </c>
      <c r="H559" s="590"/>
      <c r="I559" s="589">
        <f>IF($AK$9=0,0,$AK$9)</f>
        <v>0</v>
      </c>
      <c r="J559" s="590"/>
      <c r="K559" s="589">
        <f>IF($AL$9=0,0,$AL$9)</f>
        <v>0</v>
      </c>
      <c r="L559" s="590"/>
      <c r="M559" s="589">
        <f>IF($AM$9=0,0,$AM$9)</f>
        <v>0</v>
      </c>
      <c r="N559" s="590"/>
      <c r="O559" s="589">
        <f>IF($AN$9=0,0,$AN$9)</f>
        <v>0</v>
      </c>
      <c r="P559" s="590"/>
      <c r="Q559" s="589">
        <f>IF($AO$9=0,0,$AO$9)</f>
        <v>0</v>
      </c>
      <c r="R559" s="590"/>
      <c r="S559" s="589">
        <f>IF($AP$9=0,0,$AP$9)</f>
        <v>0</v>
      </c>
      <c r="T559" s="590"/>
      <c r="U559" s="589">
        <f>IF($AQ$9=0,0,$AQ$9)</f>
        <v>0</v>
      </c>
      <c r="V559" s="590"/>
      <c r="W559" s="723">
        <f>IF($AR$9=0,0,$AR$9)</f>
        <v>0</v>
      </c>
      <c r="X559" s="588"/>
      <c r="Y559" s="589">
        <f>IF($AS$9=0,0,$AS$9)</f>
        <v>0</v>
      </c>
      <c r="Z559" s="590"/>
      <c r="AA559" s="589">
        <f>IF($AT$9=0,0,$AT$9)</f>
        <v>0</v>
      </c>
      <c r="AB559" s="590"/>
      <c r="AC559" s="589">
        <f>IF($AU$9=0,0,$AU$9)</f>
        <v>0</v>
      </c>
      <c r="AD559" s="590"/>
      <c r="AE559" s="599">
        <f>IF($AV$9=0,0,$AV$9)</f>
        <v>0</v>
      </c>
      <c r="AF559" s="600"/>
      <c r="AG559" s="137"/>
      <c r="AH559" s="62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46"/>
      <c r="AT559" s="46"/>
    </row>
    <row r="560" spans="1:46" ht="12" customHeight="1" x14ac:dyDescent="0.2">
      <c r="A560" s="615" t="str">
        <f>$A$56</f>
        <v xml:space="preserve">   Kurse</v>
      </c>
      <c r="B560" s="616"/>
      <c r="C560" s="616"/>
      <c r="D560" s="616"/>
      <c r="E560" s="616"/>
      <c r="F560" s="268" t="str">
        <f>$F$56</f>
        <v>ku</v>
      </c>
      <c r="G560" s="608">
        <f>IF($AJ$10=0,0,$AJ$10)</f>
        <v>0</v>
      </c>
      <c r="H560" s="609"/>
      <c r="I560" s="608">
        <f>IF($AK$10=0,0,$AK$10)</f>
        <v>0</v>
      </c>
      <c r="J560" s="609"/>
      <c r="K560" s="608">
        <f>IF($AL$10=0,0,$AL$10)</f>
        <v>0</v>
      </c>
      <c r="L560" s="609"/>
      <c r="M560" s="608">
        <f>IF($AM$10=0,0,$AM$10)</f>
        <v>0</v>
      </c>
      <c r="N560" s="609"/>
      <c r="O560" s="608">
        <f>IF($AN$10=0,0,$AN$10)</f>
        <v>0</v>
      </c>
      <c r="P560" s="609"/>
      <c r="Q560" s="608">
        <f>IF($AO$10=0,0,$AO$10)</f>
        <v>0</v>
      </c>
      <c r="R560" s="609"/>
      <c r="S560" s="608">
        <f>IF($AP$10=0,0,$AP$10)</f>
        <v>0</v>
      </c>
      <c r="T560" s="609"/>
      <c r="U560" s="608">
        <f>IF($AQ$10=0,0,$AQ$10)</f>
        <v>0</v>
      </c>
      <c r="V560" s="609"/>
      <c r="W560" s="725">
        <f>IF($AR$10=0,0,$AR$10)</f>
        <v>0</v>
      </c>
      <c r="X560" s="618"/>
      <c r="Y560" s="608">
        <f>IF($AS$10=0,0,$AS$10)</f>
        <v>0</v>
      </c>
      <c r="Z560" s="609"/>
      <c r="AA560" s="608">
        <f>IF($AT$10=0,0,$AT$10)</f>
        <v>0</v>
      </c>
      <c r="AB560" s="609"/>
      <c r="AC560" s="608">
        <f>IF($AU$10=0,0,$AU$10)</f>
        <v>0</v>
      </c>
      <c r="AD560" s="609"/>
      <c r="AE560" s="610">
        <f>IF($AV$10=0,0,$AV$10)</f>
        <v>0</v>
      </c>
      <c r="AF560" s="611"/>
      <c r="AG560" s="137"/>
      <c r="AH560" s="62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46"/>
      <c r="AT560" s="46"/>
    </row>
    <row r="561" spans="1:47" ht="12" customHeight="1" x14ac:dyDescent="0.2">
      <c r="A561" s="265" t="str">
        <f>$A$57</f>
        <v>Kompensations-Std</v>
      </c>
      <c r="B561" s="612" t="str">
        <f>$B$57</f>
        <v>aus Vorjahr</v>
      </c>
      <c r="C561" s="612"/>
      <c r="D561" s="612"/>
      <c r="E561" s="612"/>
      <c r="F561" s="266" t="str">
        <f>$F$57</f>
        <v>kv</v>
      </c>
      <c r="G561" s="604">
        <f>IF($AJ$12=0,0,$AJ$12)</f>
        <v>0</v>
      </c>
      <c r="H561" s="605"/>
      <c r="I561" s="604">
        <f>IF($AK$12=0,0,$AK$12)</f>
        <v>0</v>
      </c>
      <c r="J561" s="605"/>
      <c r="K561" s="604">
        <f>IF($AL$12=0,0,$AL$12)</f>
        <v>0</v>
      </c>
      <c r="L561" s="605"/>
      <c r="M561" s="604">
        <f>IF($AM$12=0,0,$AM$12)</f>
        <v>0</v>
      </c>
      <c r="N561" s="605"/>
      <c r="O561" s="604">
        <f>IF($AN$12=0,0,$AN$12)</f>
        <v>0</v>
      </c>
      <c r="P561" s="605"/>
      <c r="Q561" s="604">
        <f>IF($AO$12=0,0,$AO$12)</f>
        <v>0</v>
      </c>
      <c r="R561" s="605"/>
      <c r="S561" s="604">
        <f>IF($AP$12=0,0,$AP$12)</f>
        <v>0</v>
      </c>
      <c r="T561" s="605"/>
      <c r="U561" s="604">
        <f>IF($AQ$12=0,0,$AQ$12)</f>
        <v>0</v>
      </c>
      <c r="V561" s="605"/>
      <c r="W561" s="727">
        <f>IF($AR$12=0,0,$AR$12)</f>
        <v>0</v>
      </c>
      <c r="X561" s="614"/>
      <c r="Y561" s="604"/>
      <c r="Z561" s="605"/>
      <c r="AA561" s="604"/>
      <c r="AB561" s="605"/>
      <c r="AC561" s="604"/>
      <c r="AD561" s="605"/>
      <c r="AE561" s="606">
        <f>IF($AV$12=0,0,$AV$12)</f>
        <v>0</v>
      </c>
      <c r="AF561" s="607"/>
      <c r="AG561" s="137"/>
      <c r="AH561" s="62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46"/>
      <c r="AT561" s="46"/>
    </row>
    <row r="562" spans="1:47" ht="12" customHeight="1" x14ac:dyDescent="0.2">
      <c r="A562" s="269"/>
      <c r="B562" s="632" t="str">
        <f>$B$58</f>
        <v>aus laufendem Jahr (Kontrolle)</v>
      </c>
      <c r="C562" s="632"/>
      <c r="D562" s="632"/>
      <c r="E562" s="632"/>
      <c r="F562" s="270" t="str">
        <f>$F$58</f>
        <v>kj</v>
      </c>
      <c r="G562" s="627">
        <f>IF($AJ$14=0,0,$AJ$14)</f>
        <v>0</v>
      </c>
      <c r="H562" s="628"/>
      <c r="I562" s="627">
        <f>IF($AK$14=0,0,$AK$14)</f>
        <v>0</v>
      </c>
      <c r="J562" s="628"/>
      <c r="K562" s="627">
        <f>IF($AL$14=0,0,$AL$14)</f>
        <v>0</v>
      </c>
      <c r="L562" s="628"/>
      <c r="M562" s="627">
        <f>IF($AM$14=0,0,$AM$14)</f>
        <v>0</v>
      </c>
      <c r="N562" s="628"/>
      <c r="O562" s="627">
        <f>IF($AN$14=0,0,$AN$14)</f>
        <v>0</v>
      </c>
      <c r="P562" s="628"/>
      <c r="Q562" s="627">
        <f>IF($AO$14=0,0,$AO$14)</f>
        <v>0</v>
      </c>
      <c r="R562" s="628"/>
      <c r="S562" s="627">
        <f>IF($AP$14=0,0,$AP$14)</f>
        <v>0</v>
      </c>
      <c r="T562" s="628"/>
      <c r="U562" s="627">
        <f>IF($AQ$14=0,0,$AQ$14)</f>
        <v>0</v>
      </c>
      <c r="V562" s="628"/>
      <c r="W562" s="726">
        <f>IF($AR$14=0,0,$AR$14)</f>
        <v>0</v>
      </c>
      <c r="X562" s="634"/>
      <c r="Y562" s="627">
        <f>IF($AS$14=0,0,$AS$14)</f>
        <v>0</v>
      </c>
      <c r="Z562" s="628"/>
      <c r="AA562" s="627">
        <f>IF($AT$14=0,0,$AT$14)</f>
        <v>0</v>
      </c>
      <c r="AB562" s="628"/>
      <c r="AC562" s="627">
        <f>IF($AU$14=0,0,$AU$14)</f>
        <v>0</v>
      </c>
      <c r="AD562" s="628"/>
      <c r="AE562" s="629">
        <f>IF($AV$14=0,0,$AV$14)</f>
        <v>0</v>
      </c>
      <c r="AF562" s="630"/>
      <c r="AG562" s="137"/>
      <c r="AH562" s="62"/>
      <c r="AI562" s="39"/>
      <c r="AL562" s="39"/>
      <c r="AM562" s="39"/>
      <c r="AN562" s="39"/>
      <c r="AO562" s="39"/>
      <c r="AP562" s="39"/>
      <c r="AQ562" s="39"/>
      <c r="AR562" s="39"/>
      <c r="AS562" s="46"/>
      <c r="AT562" s="46"/>
    </row>
    <row r="563" spans="1:47" ht="12" customHeight="1" x14ac:dyDescent="0.2">
      <c r="A563" s="271" t="str">
        <f>$A$59</f>
        <v>Auszahlung</v>
      </c>
      <c r="B563" s="612" t="str">
        <f>$B$59</f>
        <v>Stunden Vorjahressaldo</v>
      </c>
      <c r="C563" s="612"/>
      <c r="D563" s="612"/>
      <c r="E563" s="612"/>
      <c r="F563" s="631"/>
      <c r="G563" s="604">
        <f>IF($AJ$18=0,0,$AJ$18)</f>
        <v>0</v>
      </c>
      <c r="H563" s="605"/>
      <c r="I563" s="604">
        <f>IF($AK$18=0,0,$AK$18)</f>
        <v>0</v>
      </c>
      <c r="J563" s="605"/>
      <c r="K563" s="604">
        <f>IF($AL$18=0,0,$AL$18)</f>
        <v>0</v>
      </c>
      <c r="L563" s="605"/>
      <c r="M563" s="604">
        <f>IF($AM$18=0,0,$AM$18)</f>
        <v>0</v>
      </c>
      <c r="N563" s="605"/>
      <c r="O563" s="604">
        <f>IF($AN$18=0,0,$AN$18)</f>
        <v>0</v>
      </c>
      <c r="P563" s="605"/>
      <c r="Q563" s="604">
        <f>IF($AO$18=0,0,$AO$18)</f>
        <v>0</v>
      </c>
      <c r="R563" s="605"/>
      <c r="S563" s="604">
        <f>IF($AP$18=0,0,$AP$18)</f>
        <v>0</v>
      </c>
      <c r="T563" s="605"/>
      <c r="U563" s="604">
        <f>IF($AQ$18=0,0,$AQ$18)</f>
        <v>0</v>
      </c>
      <c r="V563" s="605"/>
      <c r="W563" s="727">
        <f>IF($AR$18=0,0,$AR$18)</f>
        <v>0</v>
      </c>
      <c r="X563" s="614"/>
      <c r="Y563" s="619"/>
      <c r="Z563" s="620"/>
      <c r="AA563" s="620"/>
      <c r="AB563" s="620"/>
      <c r="AC563" s="620"/>
      <c r="AD563" s="621"/>
      <c r="AE563" s="606">
        <f>IF($AV$18=0,0,$AV$18)</f>
        <v>0</v>
      </c>
      <c r="AF563" s="607"/>
      <c r="AG563" s="137"/>
      <c r="AH563" s="62"/>
      <c r="AI563" s="39"/>
      <c r="AL563" s="39"/>
      <c r="AM563" s="39"/>
      <c r="AN563" s="39"/>
      <c r="AO563" s="39"/>
      <c r="AP563" s="39"/>
      <c r="AQ563" s="39"/>
      <c r="AR563" s="39"/>
      <c r="AS563" s="46"/>
      <c r="AT563" s="46"/>
    </row>
    <row r="564" spans="1:47" ht="12" customHeight="1" x14ac:dyDescent="0.2">
      <c r="A564" s="169" t="str">
        <f>$A$60</f>
        <v>Differenz</v>
      </c>
      <c r="B564" s="586" t="str">
        <f>$B$60</f>
        <v>nach Kompensation und Auszahlung</v>
      </c>
      <c r="C564" s="586"/>
      <c r="D564" s="586"/>
      <c r="E564" s="586"/>
      <c r="F564" s="622"/>
      <c r="G564" s="589">
        <f>IF(ROUND($P$4,3)=0,0,$P$4-SUM(G561+G563))</f>
        <v>0</v>
      </c>
      <c r="H564" s="590"/>
      <c r="I564" s="623">
        <f>IF(ROUND(G564,3)=0,0,G564-(SUM(I563+I561)))</f>
        <v>0</v>
      </c>
      <c r="J564" s="624"/>
      <c r="K564" s="623">
        <f>IF(ROUND(I564,3)=0,0,I564-(SUM(K563+K561)))</f>
        <v>0</v>
      </c>
      <c r="L564" s="624"/>
      <c r="M564" s="589">
        <f t="shared" ref="M564" si="176">IF(ROUND(K564,3)=0,0,K564-(SUM(M563+M561)))</f>
        <v>0</v>
      </c>
      <c r="N564" s="590"/>
      <c r="O564" s="589">
        <f t="shared" ref="O564" si="177">IF(ROUND(M564,3)=0,0,M564-(SUM(O563+O561)))</f>
        <v>0</v>
      </c>
      <c r="P564" s="590"/>
      <c r="Q564" s="589">
        <f t="shared" ref="Q564" si="178">IF(ROUND(O564,3)=0,0,O564-(SUM(Q563+Q561)))</f>
        <v>0</v>
      </c>
      <c r="R564" s="590"/>
      <c r="S564" s="623">
        <f t="shared" ref="S564" si="179">IF(ROUND(Q564,3)=0,0,Q564-(SUM(S563+S561)))</f>
        <v>0</v>
      </c>
      <c r="T564" s="624"/>
      <c r="U564" s="589">
        <f t="shared" ref="U564" si="180">IF(ROUND(S564,3)=0,0,S564-(SUM(U563+U561)))</f>
        <v>0</v>
      </c>
      <c r="V564" s="590"/>
      <c r="W564" s="723">
        <f>IF(U564=0,0,U564-(SUM(W563+W561)))</f>
        <v>0</v>
      </c>
      <c r="X564" s="588"/>
      <c r="Y564" s="636" t="str">
        <f>$Y$60</f>
        <v/>
      </c>
      <c r="Z564" s="637"/>
      <c r="AA564" s="637"/>
      <c r="AB564" s="637"/>
      <c r="AC564" s="637"/>
      <c r="AD564" s="637"/>
      <c r="AE564" s="637"/>
      <c r="AF564" s="638"/>
      <c r="AG564" s="137"/>
      <c r="AH564" s="62"/>
      <c r="AI564" s="39"/>
      <c r="AL564" s="39"/>
      <c r="AM564" s="39"/>
      <c r="AN564" s="39"/>
      <c r="AO564" s="39"/>
      <c r="AP564" s="39"/>
      <c r="AQ564" s="39"/>
      <c r="AR564" s="39"/>
      <c r="AS564" s="46"/>
      <c r="AT564" s="46"/>
    </row>
    <row r="565" spans="1:47" ht="12" customHeight="1" x14ac:dyDescent="0.2">
      <c r="A565" s="169" t="str">
        <f>$A$61</f>
        <v>Auszahlung</v>
      </c>
      <c r="B565" s="639" t="str">
        <f>$B$61</f>
        <v>Stunden laufendes Jahr</v>
      </c>
      <c r="C565" s="639"/>
      <c r="D565" s="639"/>
      <c r="E565" s="639"/>
      <c r="F565" s="640"/>
      <c r="G565" s="589">
        <f>IF($AJ$19=0,0,$AJ$19)</f>
        <v>0</v>
      </c>
      <c r="H565" s="590"/>
      <c r="I565" s="589">
        <f>IF($AK$19=0,0,$AK$19)</f>
        <v>0</v>
      </c>
      <c r="J565" s="590"/>
      <c r="K565" s="589">
        <f>IF($AL$19=0,0,$AL$19)</f>
        <v>0</v>
      </c>
      <c r="L565" s="590"/>
      <c r="M565" s="589">
        <f>IF($AM$19=0,0,$AM$19)</f>
        <v>0</v>
      </c>
      <c r="N565" s="590"/>
      <c r="O565" s="589">
        <f>IF($AN$19=0,0,$AN$19)</f>
        <v>0</v>
      </c>
      <c r="P565" s="590"/>
      <c r="Q565" s="589">
        <f>IF($AO$19=0,0,$AO$19)</f>
        <v>0</v>
      </c>
      <c r="R565" s="590"/>
      <c r="S565" s="589">
        <f>IF($AP$19=0,0,$AP$19)</f>
        <v>0</v>
      </c>
      <c r="T565" s="590"/>
      <c r="U565" s="589">
        <f>IF($AQ$19=0,0,$AQ$19)</f>
        <v>0</v>
      </c>
      <c r="V565" s="590"/>
      <c r="W565" s="723">
        <f>IF($AR$19=0,0,$AR$19)</f>
        <v>0</v>
      </c>
      <c r="X565" s="588"/>
      <c r="Y565" s="589">
        <f>IF($AS$19=0,0,$AS$19)</f>
        <v>0</v>
      </c>
      <c r="Z565" s="590"/>
      <c r="AA565" s="589">
        <f>IF($AT$19=0,0,$AT$19)</f>
        <v>0</v>
      </c>
      <c r="AB565" s="590"/>
      <c r="AC565" s="589">
        <f>IF($AU$19=0,0,$AU$19)</f>
        <v>0</v>
      </c>
      <c r="AD565" s="590"/>
      <c r="AE565" s="599">
        <f>IF($AV$19=0,0,$AV$19)</f>
        <v>0</v>
      </c>
      <c r="AF565" s="600"/>
      <c r="AG565" s="137"/>
      <c r="AH565" s="62"/>
      <c r="AI565" s="39"/>
      <c r="AL565" s="39"/>
      <c r="AM565" s="39"/>
      <c r="AN565" s="39"/>
      <c r="AO565" s="39"/>
      <c r="AP565" s="39"/>
      <c r="AQ565" s="39"/>
      <c r="AR565" s="39"/>
      <c r="AS565" s="46"/>
      <c r="AT565" s="46"/>
    </row>
    <row r="566" spans="1:47" ht="12" customHeight="1" x14ac:dyDescent="0.2">
      <c r="A566" s="170" t="str">
        <f>$A$62</f>
        <v>Fehlstunden</v>
      </c>
      <c r="B566" s="635" t="str">
        <f>$B$62</f>
        <v>laufendes Jahr (Kontrolle)</v>
      </c>
      <c r="C566" s="635"/>
      <c r="D566" s="635"/>
      <c r="E566" s="635"/>
      <c r="F566" s="267" t="str">
        <f>$F$62</f>
        <v>fe</v>
      </c>
      <c r="G566" s="627">
        <f>IF($AJ$13=0,0,$AJ$13)</f>
        <v>0</v>
      </c>
      <c r="H566" s="628"/>
      <c r="I566" s="627">
        <f>IF($AK$13=0,0,$AK$13)</f>
        <v>0</v>
      </c>
      <c r="J566" s="628"/>
      <c r="K566" s="627">
        <f>IF($AL$13=0,0,$AL$13)</f>
        <v>0</v>
      </c>
      <c r="L566" s="628"/>
      <c r="M566" s="627">
        <f>IF($AM$13=0,0,$AM$13)</f>
        <v>0</v>
      </c>
      <c r="N566" s="628"/>
      <c r="O566" s="627">
        <f>IF($AN$13=0,0,$AN$13)</f>
        <v>0</v>
      </c>
      <c r="P566" s="628"/>
      <c r="Q566" s="627">
        <f>IF($AO$13=0,0,$AO$13)</f>
        <v>0</v>
      </c>
      <c r="R566" s="628"/>
      <c r="S566" s="627">
        <f>IF($AP$13=0,0,$AP$13)</f>
        <v>0</v>
      </c>
      <c r="T566" s="628"/>
      <c r="U566" s="627">
        <f>IF($AQ$13=0,0,$AQ$13)</f>
        <v>0</v>
      </c>
      <c r="V566" s="628"/>
      <c r="W566" s="726">
        <f>IF($AR$13=0,0,$AR$13)</f>
        <v>0</v>
      </c>
      <c r="X566" s="634"/>
      <c r="Y566" s="627">
        <f>IF($AS$13=0,0,$AS$13)</f>
        <v>0</v>
      </c>
      <c r="Z566" s="628"/>
      <c r="AA566" s="627">
        <f>IF($AT$13=0,0,$AT$13)</f>
        <v>0</v>
      </c>
      <c r="AB566" s="628"/>
      <c r="AC566" s="627">
        <f>IF($AU$13=0,0,$AU$13)</f>
        <v>0</v>
      </c>
      <c r="AD566" s="628"/>
      <c r="AE566" s="629">
        <f>IF($AV$13=0,0,$AV$13)</f>
        <v>0</v>
      </c>
      <c r="AF566" s="630"/>
      <c r="AG566" s="137"/>
      <c r="AH566" s="62"/>
      <c r="AI566" s="39"/>
      <c r="AL566" s="39"/>
      <c r="AM566" s="39"/>
      <c r="AN566" s="39"/>
      <c r="AO566" s="39"/>
      <c r="AP566" s="39"/>
      <c r="AQ566" s="39"/>
      <c r="AR566" s="39"/>
      <c r="AS566" s="46"/>
      <c r="AT566" s="46"/>
    </row>
    <row r="567" spans="1:47" ht="12" customHeight="1" x14ac:dyDescent="0.2">
      <c r="A567" s="171" t="str">
        <f>$A$63</f>
        <v>Total inkl. Zeitzuschläge</v>
      </c>
      <c r="B567" s="651" t="str">
        <f>$B$63</f>
        <v>Stunden produktiv und unproduktiv</v>
      </c>
      <c r="C567" s="651"/>
      <c r="D567" s="651"/>
      <c r="E567" s="651"/>
      <c r="F567" s="731"/>
      <c r="G567" s="732">
        <f>IF($AG$36=0,0,$AG$36)</f>
        <v>0</v>
      </c>
      <c r="H567" s="657"/>
      <c r="I567" s="656">
        <f>IF($AG$99=0,0,$AG$99)</f>
        <v>0</v>
      </c>
      <c r="J567" s="657"/>
      <c r="K567" s="641">
        <f>IF($AG$162=0,0,$AG$162)</f>
        <v>0</v>
      </c>
      <c r="L567" s="642"/>
      <c r="M567" s="641">
        <f>IF($AG$225=0,0,$AG$225)</f>
        <v>0</v>
      </c>
      <c r="N567" s="642"/>
      <c r="O567" s="641">
        <f>IF($AG$288=0,0,$AG$288)</f>
        <v>0</v>
      </c>
      <c r="P567" s="642"/>
      <c r="Q567" s="641">
        <f>IF($AG$351=0,0,$AG$351)</f>
        <v>0</v>
      </c>
      <c r="R567" s="642"/>
      <c r="S567" s="641">
        <f>IF($AG$414=0,0,$AG$414)</f>
        <v>0</v>
      </c>
      <c r="T567" s="642"/>
      <c r="U567" s="641">
        <f>IF($AG$477=0,0,$AG$477)</f>
        <v>0</v>
      </c>
      <c r="V567" s="642"/>
      <c r="W567" s="733">
        <f>IF($AG$540=0,0,$AG$540)</f>
        <v>0</v>
      </c>
      <c r="X567" s="655"/>
      <c r="Y567" s="641">
        <f>IF($AG$603=0,0,$AG$603)</f>
        <v>0</v>
      </c>
      <c r="Z567" s="642"/>
      <c r="AA567" s="641">
        <f>IF($AG$666=0,0,$AG$666)</f>
        <v>0</v>
      </c>
      <c r="AB567" s="642"/>
      <c r="AC567" s="641">
        <f>IF($AG$729=0,0,$AG$729)</f>
        <v>0</v>
      </c>
      <c r="AD567" s="642"/>
      <c r="AE567" s="570">
        <f>SUM($G$63:$AD$63)</f>
        <v>0</v>
      </c>
      <c r="AF567" s="571"/>
      <c r="AG567" s="137"/>
      <c r="AH567" s="62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46"/>
      <c r="AT567" s="46"/>
    </row>
    <row r="568" spans="1:47" ht="24.95" customHeight="1" x14ac:dyDescent="0.2">
      <c r="A568" s="173" t="str">
        <f>$A$64</f>
        <v>Vergleich</v>
      </c>
      <c r="B568" s="643" t="str">
        <f>$B$64</f>
        <v>Stunden zu Soll-Stunden (inkl. allfälli-
ge Minusstunden Vorjahr)</v>
      </c>
      <c r="C568" s="643"/>
      <c r="D568" s="643"/>
      <c r="E568" s="643"/>
      <c r="F568" s="644"/>
      <c r="G568" s="728">
        <f>$G$64</f>
        <v>-184</v>
      </c>
      <c r="H568" s="650"/>
      <c r="I568" s="647">
        <f>$I$64</f>
        <v>-160</v>
      </c>
      <c r="J568" s="648"/>
      <c r="K568" s="649">
        <f>$K$64</f>
        <v>-176</v>
      </c>
      <c r="L568" s="650"/>
      <c r="M568" s="649">
        <f>$M$64</f>
        <v>-176</v>
      </c>
      <c r="N568" s="650"/>
      <c r="O568" s="649">
        <f>$O$64</f>
        <v>-168</v>
      </c>
      <c r="P568" s="650"/>
      <c r="Q568" s="649">
        <f>$Q$64</f>
        <v>-176</v>
      </c>
      <c r="R568" s="650"/>
      <c r="S568" s="649">
        <f>$S$64</f>
        <v>-184</v>
      </c>
      <c r="T568" s="650"/>
      <c r="U568" s="649">
        <f>$U$64</f>
        <v>-168</v>
      </c>
      <c r="V568" s="650"/>
      <c r="W568" s="748">
        <f>$W$64</f>
        <v>-176</v>
      </c>
      <c r="X568" s="646"/>
      <c r="Y568" s="649">
        <f>$Y$64</f>
        <v>-176</v>
      </c>
      <c r="Z568" s="650"/>
      <c r="AA568" s="649">
        <f>$AA$64</f>
        <v>-168</v>
      </c>
      <c r="AB568" s="650"/>
      <c r="AC568" s="649">
        <f>$AC$64</f>
        <v>-184</v>
      </c>
      <c r="AD568" s="650"/>
      <c r="AE568" s="683">
        <f>$AE$64</f>
        <v>-2096</v>
      </c>
      <c r="AF568" s="684"/>
      <c r="AG568" s="137"/>
      <c r="AH568" s="62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46"/>
      <c r="AT568" s="46"/>
    </row>
    <row r="569" spans="1:47" ht="12" customHeight="1" x14ac:dyDescent="0.2">
      <c r="A569" s="172"/>
      <c r="B569" s="685" t="str">
        <f>$B$65</f>
        <v>Stunden zu Soll-Stunden (kumuliert)</v>
      </c>
      <c r="C569" s="685"/>
      <c r="D569" s="685"/>
      <c r="E569" s="685"/>
      <c r="F569" s="686"/>
      <c r="G569" s="749">
        <f>$G$65</f>
        <v>-184</v>
      </c>
      <c r="H569" s="718"/>
      <c r="I569" s="566">
        <f>$I$65</f>
        <v>-344</v>
      </c>
      <c r="J569" s="567"/>
      <c r="K569" s="566">
        <f>$K$65</f>
        <v>-520</v>
      </c>
      <c r="L569" s="567"/>
      <c r="M569" s="566">
        <f>$M$65</f>
        <v>-696</v>
      </c>
      <c r="N569" s="567"/>
      <c r="O569" s="566">
        <f>$O$65</f>
        <v>-864</v>
      </c>
      <c r="P569" s="567"/>
      <c r="Q569" s="566">
        <f>$Q$65</f>
        <v>-1040</v>
      </c>
      <c r="R569" s="567"/>
      <c r="S569" s="566">
        <f>$S$65</f>
        <v>-1224</v>
      </c>
      <c r="T569" s="567"/>
      <c r="U569" s="566">
        <f>$U$65</f>
        <v>-1392</v>
      </c>
      <c r="V569" s="567"/>
      <c r="W569" s="719">
        <f>$W$65</f>
        <v>-1568</v>
      </c>
      <c r="X569" s="575"/>
      <c r="Y569" s="566">
        <f>$Y$65</f>
        <v>-1744</v>
      </c>
      <c r="Z569" s="567"/>
      <c r="AA569" s="566">
        <f>$AA$65</f>
        <v>-1912</v>
      </c>
      <c r="AB569" s="567"/>
      <c r="AC569" s="566">
        <f>$AC$65</f>
        <v>-2096</v>
      </c>
      <c r="AD569" s="567"/>
      <c r="AE569" s="568">
        <f>$AE$65</f>
        <v>0</v>
      </c>
      <c r="AF569" s="569"/>
      <c r="AG569" s="137"/>
      <c r="AH569" s="62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46"/>
      <c r="AT569" s="46"/>
    </row>
    <row r="570" spans="1:47" ht="12.75" customHeight="1" x14ac:dyDescent="0.2">
      <c r="A570" s="658" t="str">
        <f>$A$66</f>
        <v>Ferienkontrolle</v>
      </c>
      <c r="B570" s="660" t="str">
        <f>$B$66</f>
        <v>Ferienguthaben Vorjahr</v>
      </c>
      <c r="C570" s="660"/>
      <c r="D570" s="660"/>
      <c r="E570" s="660"/>
      <c r="F570" s="661"/>
      <c r="G570" s="681">
        <f>IF($AA$4=0,0,$AA$4)</f>
        <v>0</v>
      </c>
      <c r="H570" s="665"/>
      <c r="I570" s="576" t="str">
        <f>$I$66</f>
        <v>Ferienguthaben nach 
Art. 12.1 GAV</v>
      </c>
      <c r="J570" s="577"/>
      <c r="K570" s="577"/>
      <c r="L570" s="578"/>
      <c r="M570" s="671">
        <f>IF($AA$5=0,0,$AA$5)</f>
        <v>0</v>
      </c>
      <c r="N570" s="672"/>
      <c r="O570" s="675" t="str">
        <f>$O$66</f>
        <v>Ferienguthaben total</v>
      </c>
      <c r="P570" s="676"/>
      <c r="Q570" s="676"/>
      <c r="R570" s="677"/>
      <c r="S570" s="681">
        <f>SUM(G570+M570)</f>
        <v>0</v>
      </c>
      <c r="T570" s="665"/>
      <c r="U570" s="675" t="str">
        <f>$U$66</f>
        <v>Ferien bezogen</v>
      </c>
      <c r="V570" s="676"/>
      <c r="W570" s="676"/>
      <c r="X570" s="677"/>
      <c r="Y570" s="681">
        <f>IF($AV$4=0,0,$AV$4)</f>
        <v>0</v>
      </c>
      <c r="Z570" s="665"/>
      <c r="AA570" s="576" t="str">
        <f>$AA$66</f>
        <v>Aktuelles Ferienguthaben</v>
      </c>
      <c r="AB570" s="577"/>
      <c r="AC570" s="577"/>
      <c r="AD570" s="578"/>
      <c r="AE570" s="681">
        <f>IF(S570=0,0,S570-Y570)</f>
        <v>0</v>
      </c>
      <c r="AF570" s="665"/>
      <c r="AG570" s="137"/>
      <c r="AH570" s="62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46"/>
      <c r="AT570" s="46"/>
    </row>
    <row r="571" spans="1:47" ht="12.75" customHeight="1" x14ac:dyDescent="0.2">
      <c r="A571" s="659"/>
      <c r="B571" s="662"/>
      <c r="C571" s="662"/>
      <c r="D571" s="662"/>
      <c r="E571" s="662"/>
      <c r="F571" s="663"/>
      <c r="G571" s="682"/>
      <c r="H571" s="667"/>
      <c r="I571" s="668"/>
      <c r="J571" s="669"/>
      <c r="K571" s="669"/>
      <c r="L571" s="670"/>
      <c r="M571" s="673"/>
      <c r="N571" s="674"/>
      <c r="O571" s="678"/>
      <c r="P571" s="679"/>
      <c r="Q571" s="679"/>
      <c r="R571" s="680"/>
      <c r="S571" s="682"/>
      <c r="T571" s="667"/>
      <c r="U571" s="678"/>
      <c r="V571" s="679"/>
      <c r="W571" s="679"/>
      <c r="X571" s="680"/>
      <c r="Y571" s="682"/>
      <c r="Z571" s="667"/>
      <c r="AA571" s="668"/>
      <c r="AB571" s="669"/>
      <c r="AC571" s="669"/>
      <c r="AD571" s="670"/>
      <c r="AE571" s="682"/>
      <c r="AF571" s="667"/>
      <c r="AG571" s="137"/>
      <c r="AH571" s="62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46"/>
      <c r="AT571" s="46"/>
    </row>
    <row r="572" spans="1:47" ht="12" customHeight="1" x14ac:dyDescent="0.25">
      <c r="A572" s="76"/>
      <c r="B572" s="76"/>
      <c r="C572" s="76"/>
      <c r="D572" s="76"/>
      <c r="E572" s="77"/>
      <c r="F572" s="77"/>
      <c r="G572" s="76"/>
      <c r="H572" s="697"/>
      <c r="I572" s="697"/>
      <c r="J572" s="697"/>
      <c r="K572" s="697"/>
      <c r="L572" s="697"/>
      <c r="M572" s="697"/>
      <c r="N572" s="697"/>
      <c r="O572" s="697"/>
      <c r="P572" s="697"/>
      <c r="Q572" s="697"/>
      <c r="R572" s="697"/>
      <c r="S572" s="697"/>
      <c r="T572" s="697"/>
      <c r="U572" s="697"/>
      <c r="V572" s="697"/>
      <c r="W572" s="697"/>
      <c r="X572" s="697"/>
      <c r="Y572" s="697"/>
      <c r="Z572" s="697"/>
      <c r="AA572" s="697"/>
      <c r="AB572" s="697"/>
      <c r="AC572" s="697"/>
      <c r="AD572" s="697"/>
      <c r="AE572" s="697"/>
      <c r="AF572" s="697"/>
      <c r="AG572" s="137"/>
      <c r="AH572" s="62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46"/>
      <c r="AT572" s="46"/>
    </row>
    <row r="573" spans="1:47" ht="20.100000000000001" customHeight="1" x14ac:dyDescent="0.2">
      <c r="A573" s="212" t="str">
        <f>$A$3</f>
        <v>Mitarbeiter/In</v>
      </c>
      <c r="B573" s="734" t="str">
        <f>IF($B$3="","",$B$3)</f>
        <v>Muster Peter</v>
      </c>
      <c r="C573" s="735"/>
      <c r="D573" s="735"/>
      <c r="E573" s="735"/>
      <c r="F573" s="735"/>
      <c r="G573" s="736"/>
      <c r="H573" s="228"/>
      <c r="I573" s="228"/>
      <c r="J573" s="228"/>
      <c r="K573" s="228"/>
      <c r="L573" s="228"/>
      <c r="M573" s="228"/>
      <c r="N573" s="228"/>
      <c r="O573" s="228"/>
      <c r="P573" s="228"/>
      <c r="Q573" s="228"/>
      <c r="R573" s="228"/>
      <c r="S573" s="228"/>
      <c r="T573" s="228"/>
      <c r="U573" s="228"/>
      <c r="V573" s="228"/>
      <c r="W573" s="228"/>
      <c r="X573" s="228"/>
      <c r="Y573" s="228"/>
      <c r="Z573" s="228"/>
      <c r="AA573" s="228"/>
      <c r="AB573" s="228"/>
      <c r="AC573" s="228"/>
      <c r="AD573" s="228"/>
      <c r="AE573" s="228"/>
      <c r="AF573" s="461">
        <f>AF3</f>
        <v>0</v>
      </c>
      <c r="AG573" s="137"/>
      <c r="AH573" s="62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55"/>
      <c r="AT573" s="55"/>
      <c r="AU573" s="21"/>
    </row>
    <row r="574" spans="1:47" ht="12" customHeight="1" x14ac:dyDescent="0.2">
      <c r="A574" s="219" t="str">
        <f>$A$4</f>
        <v>Anstellung %</v>
      </c>
      <c r="B574" s="701">
        <v>100</v>
      </c>
      <c r="C574" s="702"/>
      <c r="D574" s="703" t="str">
        <f>Labels!B98</f>
        <v>im Oktober</v>
      </c>
      <c r="E574" s="704"/>
      <c r="F574" s="704"/>
      <c r="G574" s="705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8"/>
      <c r="T574" s="138"/>
      <c r="U574" s="138"/>
      <c r="V574" s="138"/>
      <c r="W574" s="138"/>
      <c r="X574" s="138"/>
      <c r="Y574" s="138"/>
      <c r="Z574" s="138"/>
      <c r="AA574" s="138"/>
      <c r="AB574" s="138"/>
      <c r="AC574" s="138"/>
      <c r="AD574" s="138"/>
      <c r="AE574" s="138"/>
      <c r="AF574" s="229"/>
      <c r="AG574" s="137"/>
      <c r="AH574" s="16"/>
      <c r="AI574" s="16"/>
      <c r="AJ574" s="16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6"/>
    </row>
    <row r="575" spans="1:47" ht="12" customHeight="1" x14ac:dyDescent="0.2">
      <c r="A575" s="220" t="str">
        <f>$A$5</f>
        <v>Saldo für das Jahr</v>
      </c>
      <c r="B575" s="134"/>
      <c r="C575" s="135"/>
      <c r="D575" s="501">
        <f>IF($AE$64=0,0,$AE$64)</f>
        <v>-2096</v>
      </c>
      <c r="E575" s="502"/>
      <c r="F575" s="502"/>
      <c r="G575" s="503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237"/>
      <c r="AG575" s="137"/>
      <c r="AH575" s="16"/>
      <c r="AI575" s="16"/>
      <c r="AJ575" s="16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6"/>
    </row>
    <row r="576" spans="1:47" s="22" customFormat="1" ht="21" customHeight="1" x14ac:dyDescent="0.25">
      <c r="A576" s="284" t="str">
        <f>TEXT(DATE(YEAR(AP28),MONTH(AP28)+9,1),"MMMM"&amp;Labels!B13)</f>
        <v>Oktober</v>
      </c>
      <c r="B576" s="506" t="str">
        <f>$B$9</f>
        <v>Saldo Monat + / -</v>
      </c>
      <c r="C576" s="507"/>
      <c r="D576" s="507"/>
      <c r="E576" s="508"/>
      <c r="F576" s="695">
        <f>(AG579-(SUM(AG580:AG594)-AE601))*-1</f>
        <v>-176</v>
      </c>
      <c r="G576" s="696"/>
      <c r="H576" s="78"/>
      <c r="I576" s="79"/>
      <c r="J576" s="13"/>
      <c r="K576" s="45" t="str">
        <f>$K$9</f>
        <v xml:space="preserve"> = </v>
      </c>
      <c r="L576" s="43" t="str">
        <f>$L$9</f>
        <v>Gelbe Felder müssen ausgefüllt werden (die übrigen werden automatisch berechnet)</v>
      </c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511"/>
      <c r="AC576" s="511"/>
      <c r="AD576" s="511"/>
      <c r="AE576" s="511"/>
      <c r="AF576" s="512"/>
      <c r="AG576" s="310"/>
      <c r="AH576" s="740"/>
      <c r="AI576" s="741"/>
      <c r="AJ576" s="16"/>
      <c r="AM576" s="19"/>
      <c r="AN576" s="19"/>
      <c r="AO576" s="19"/>
      <c r="AP576" s="19"/>
      <c r="AQ576" s="19"/>
      <c r="AR576" s="19"/>
      <c r="AS576" s="19"/>
      <c r="AT576" s="19"/>
      <c r="AU576" s="16"/>
    </row>
    <row r="577" spans="1:48" s="16" customFormat="1" ht="16.5" x14ac:dyDescent="0.3">
      <c r="A577" s="436" t="str">
        <f>$A$10</f>
        <v>Tag</v>
      </c>
      <c r="B577" s="217">
        <f>AE514+1</f>
        <v>44105</v>
      </c>
      <c r="C577" s="217">
        <f>B577+1</f>
        <v>44106</v>
      </c>
      <c r="D577" s="217">
        <f t="shared" ref="D577:AF577" si="181">C577+1</f>
        <v>44107</v>
      </c>
      <c r="E577" s="217">
        <f t="shared" si="181"/>
        <v>44108</v>
      </c>
      <c r="F577" s="217">
        <f t="shared" si="181"/>
        <v>44109</v>
      </c>
      <c r="G577" s="217">
        <f t="shared" si="181"/>
        <v>44110</v>
      </c>
      <c r="H577" s="217">
        <f t="shared" si="181"/>
        <v>44111</v>
      </c>
      <c r="I577" s="217">
        <f t="shared" si="181"/>
        <v>44112</v>
      </c>
      <c r="J577" s="217">
        <f t="shared" si="181"/>
        <v>44113</v>
      </c>
      <c r="K577" s="217">
        <f t="shared" si="181"/>
        <v>44114</v>
      </c>
      <c r="L577" s="217">
        <f t="shared" si="181"/>
        <v>44115</v>
      </c>
      <c r="M577" s="217">
        <f t="shared" si="181"/>
        <v>44116</v>
      </c>
      <c r="N577" s="217">
        <f t="shared" si="181"/>
        <v>44117</v>
      </c>
      <c r="O577" s="217">
        <f t="shared" si="181"/>
        <v>44118</v>
      </c>
      <c r="P577" s="217">
        <f t="shared" si="181"/>
        <v>44119</v>
      </c>
      <c r="Q577" s="217">
        <f t="shared" si="181"/>
        <v>44120</v>
      </c>
      <c r="R577" s="217">
        <f t="shared" si="181"/>
        <v>44121</v>
      </c>
      <c r="S577" s="217">
        <f t="shared" si="181"/>
        <v>44122</v>
      </c>
      <c r="T577" s="217">
        <f t="shared" si="181"/>
        <v>44123</v>
      </c>
      <c r="U577" s="217">
        <f t="shared" si="181"/>
        <v>44124</v>
      </c>
      <c r="V577" s="217">
        <f t="shared" si="181"/>
        <v>44125</v>
      </c>
      <c r="W577" s="217">
        <f t="shared" si="181"/>
        <v>44126</v>
      </c>
      <c r="X577" s="217">
        <f t="shared" si="181"/>
        <v>44127</v>
      </c>
      <c r="Y577" s="217">
        <f t="shared" si="181"/>
        <v>44128</v>
      </c>
      <c r="Z577" s="217">
        <f t="shared" si="181"/>
        <v>44129</v>
      </c>
      <c r="AA577" s="217">
        <f t="shared" si="181"/>
        <v>44130</v>
      </c>
      <c r="AB577" s="217">
        <f t="shared" si="181"/>
        <v>44131</v>
      </c>
      <c r="AC577" s="217">
        <f t="shared" si="181"/>
        <v>44132</v>
      </c>
      <c r="AD577" s="217">
        <f t="shared" si="181"/>
        <v>44133</v>
      </c>
      <c r="AE577" s="217">
        <f t="shared" si="181"/>
        <v>44134</v>
      </c>
      <c r="AF577" s="217">
        <f t="shared" si="181"/>
        <v>44135</v>
      </c>
      <c r="AG577" s="430" t="str">
        <f>COUNT(B579:AF579)&amp;" "&amp;Labels!$B$63</f>
        <v>22 Tage</v>
      </c>
      <c r="AJ577" s="118"/>
      <c r="AO577" s="116"/>
      <c r="AP577" s="117"/>
      <c r="AQ577" s="117"/>
      <c r="AR577" s="117"/>
      <c r="AS577" s="117"/>
      <c r="AT577" s="117"/>
      <c r="AU577" s="33"/>
    </row>
    <row r="578" spans="1:48" s="16" customFormat="1" hidden="1" x14ac:dyDescent="0.2">
      <c r="A578" s="177" t="str">
        <f>$A$11</f>
        <v>Kalenderwoche</v>
      </c>
      <c r="B578" s="309">
        <f t="shared" ref="B578:AF578" si="182">IF(B577="","",TRUNC((B577-DATE(YEAR(B577+3-MOD(B577-2,7)),1,MOD(B577-2,7)-9))/7))</f>
        <v>40</v>
      </c>
      <c r="C578" s="293">
        <f t="shared" si="182"/>
        <v>40</v>
      </c>
      <c r="D578" s="293">
        <f t="shared" si="182"/>
        <v>40</v>
      </c>
      <c r="E578" s="293">
        <f t="shared" si="182"/>
        <v>40</v>
      </c>
      <c r="F578" s="293">
        <f t="shared" si="182"/>
        <v>41</v>
      </c>
      <c r="G578" s="293">
        <f t="shared" si="182"/>
        <v>41</v>
      </c>
      <c r="H578" s="293">
        <f t="shared" si="182"/>
        <v>41</v>
      </c>
      <c r="I578" s="293">
        <f t="shared" si="182"/>
        <v>41</v>
      </c>
      <c r="J578" s="293">
        <f t="shared" si="182"/>
        <v>41</v>
      </c>
      <c r="K578" s="293">
        <f t="shared" si="182"/>
        <v>41</v>
      </c>
      <c r="L578" s="293">
        <f t="shared" si="182"/>
        <v>41</v>
      </c>
      <c r="M578" s="293">
        <f t="shared" si="182"/>
        <v>42</v>
      </c>
      <c r="N578" s="293">
        <f t="shared" si="182"/>
        <v>42</v>
      </c>
      <c r="O578" s="293">
        <f t="shared" si="182"/>
        <v>42</v>
      </c>
      <c r="P578" s="293">
        <f t="shared" si="182"/>
        <v>42</v>
      </c>
      <c r="Q578" s="293">
        <f t="shared" si="182"/>
        <v>42</v>
      </c>
      <c r="R578" s="293">
        <f t="shared" si="182"/>
        <v>42</v>
      </c>
      <c r="S578" s="293">
        <f t="shared" si="182"/>
        <v>42</v>
      </c>
      <c r="T578" s="293">
        <f t="shared" si="182"/>
        <v>43</v>
      </c>
      <c r="U578" s="293">
        <f t="shared" si="182"/>
        <v>43</v>
      </c>
      <c r="V578" s="293">
        <f t="shared" si="182"/>
        <v>43</v>
      </c>
      <c r="W578" s="293">
        <f t="shared" si="182"/>
        <v>43</v>
      </c>
      <c r="X578" s="293">
        <f t="shared" si="182"/>
        <v>43</v>
      </c>
      <c r="Y578" s="293">
        <f t="shared" si="182"/>
        <v>43</v>
      </c>
      <c r="Z578" s="293">
        <f t="shared" si="182"/>
        <v>43</v>
      </c>
      <c r="AA578" s="293">
        <f t="shared" si="182"/>
        <v>44</v>
      </c>
      <c r="AB578" s="293">
        <f t="shared" si="182"/>
        <v>44</v>
      </c>
      <c r="AC578" s="293">
        <f t="shared" si="182"/>
        <v>44</v>
      </c>
      <c r="AD578" s="293">
        <f t="shared" si="182"/>
        <v>44</v>
      </c>
      <c r="AE578" s="293">
        <f t="shared" si="182"/>
        <v>44</v>
      </c>
      <c r="AF578" s="293">
        <f t="shared" si="182"/>
        <v>44</v>
      </c>
      <c r="AG578" s="85"/>
      <c r="AH578" s="742"/>
      <c r="AI578" s="687"/>
      <c r="AM578" s="19"/>
      <c r="AN578" s="19"/>
      <c r="AO578" s="19"/>
      <c r="AP578" s="19"/>
      <c r="AQ578" s="19"/>
      <c r="AR578" s="19"/>
      <c r="AS578" s="19"/>
      <c r="AT578" s="19"/>
      <c r="AV578" s="38"/>
    </row>
    <row r="579" spans="1:48" s="16" customFormat="1" ht="12" customHeight="1" thickBot="1" x14ac:dyDescent="0.25">
      <c r="A579" s="177" t="str">
        <f>$A$12</f>
        <v>Sollstunden</v>
      </c>
      <c r="B579" s="210">
        <f t="shared" ref="B579:AF579" si="183">IF(MOD(B577,7)&gt;=2,$J$7*$B$574%,"")</f>
        <v>8</v>
      </c>
      <c r="C579" s="210">
        <f t="shared" si="183"/>
        <v>8</v>
      </c>
      <c r="D579" s="210" t="str">
        <f t="shared" si="183"/>
        <v/>
      </c>
      <c r="E579" s="210" t="str">
        <f t="shared" si="183"/>
        <v/>
      </c>
      <c r="F579" s="210">
        <f t="shared" si="183"/>
        <v>8</v>
      </c>
      <c r="G579" s="210">
        <f t="shared" si="183"/>
        <v>8</v>
      </c>
      <c r="H579" s="210">
        <f t="shared" si="183"/>
        <v>8</v>
      </c>
      <c r="I579" s="210">
        <f t="shared" si="183"/>
        <v>8</v>
      </c>
      <c r="J579" s="210">
        <f t="shared" si="183"/>
        <v>8</v>
      </c>
      <c r="K579" s="210" t="str">
        <f t="shared" si="183"/>
        <v/>
      </c>
      <c r="L579" s="210" t="str">
        <f t="shared" si="183"/>
        <v/>
      </c>
      <c r="M579" s="210">
        <f t="shared" si="183"/>
        <v>8</v>
      </c>
      <c r="N579" s="210">
        <f t="shared" si="183"/>
        <v>8</v>
      </c>
      <c r="O579" s="210">
        <f t="shared" si="183"/>
        <v>8</v>
      </c>
      <c r="P579" s="210">
        <f t="shared" si="183"/>
        <v>8</v>
      </c>
      <c r="Q579" s="210">
        <f t="shared" si="183"/>
        <v>8</v>
      </c>
      <c r="R579" s="210" t="str">
        <f t="shared" si="183"/>
        <v/>
      </c>
      <c r="S579" s="210" t="str">
        <f t="shared" si="183"/>
        <v/>
      </c>
      <c r="T579" s="210">
        <f t="shared" si="183"/>
        <v>8</v>
      </c>
      <c r="U579" s="210">
        <f t="shared" si="183"/>
        <v>8</v>
      </c>
      <c r="V579" s="210">
        <f t="shared" si="183"/>
        <v>8</v>
      </c>
      <c r="W579" s="210">
        <f t="shared" si="183"/>
        <v>8</v>
      </c>
      <c r="X579" s="210">
        <f t="shared" si="183"/>
        <v>8</v>
      </c>
      <c r="Y579" s="210" t="str">
        <f t="shared" si="183"/>
        <v/>
      </c>
      <c r="Z579" s="210" t="str">
        <f t="shared" si="183"/>
        <v/>
      </c>
      <c r="AA579" s="210">
        <f t="shared" si="183"/>
        <v>8</v>
      </c>
      <c r="AB579" s="210">
        <f t="shared" si="183"/>
        <v>8</v>
      </c>
      <c r="AC579" s="210">
        <f t="shared" si="183"/>
        <v>8</v>
      </c>
      <c r="AD579" s="210">
        <f t="shared" si="183"/>
        <v>8</v>
      </c>
      <c r="AE579" s="210">
        <f t="shared" si="183"/>
        <v>8</v>
      </c>
      <c r="AF579" s="210" t="str">
        <f t="shared" si="183"/>
        <v/>
      </c>
      <c r="AG579" s="89">
        <f>SUM(B579:AF579)</f>
        <v>176</v>
      </c>
      <c r="AH579" s="478"/>
      <c r="AI579" s="477"/>
      <c r="AM579" s="19"/>
      <c r="AN579" s="19"/>
      <c r="AO579" s="19"/>
      <c r="AP579" s="19"/>
      <c r="AQ579" s="19"/>
      <c r="AR579" s="19"/>
      <c r="AS579" s="19"/>
      <c r="AT579" s="19"/>
    </row>
    <row r="580" spans="1:48" s="16" customFormat="1" ht="12" customHeight="1" x14ac:dyDescent="0.2">
      <c r="A580" s="177" t="str">
        <f>$A$13</f>
        <v>Absenz in Std</v>
      </c>
      <c r="B580" s="340">
        <f>B1026</f>
        <v>0</v>
      </c>
      <c r="C580" s="340">
        <f t="shared" ref="C580:AF580" si="184">C1026</f>
        <v>0</v>
      </c>
      <c r="D580" s="340">
        <f t="shared" si="184"/>
        <v>0</v>
      </c>
      <c r="E580" s="340">
        <f t="shared" si="184"/>
        <v>0</v>
      </c>
      <c r="F580" s="340">
        <f t="shared" si="184"/>
        <v>0</v>
      </c>
      <c r="G580" s="340">
        <f t="shared" si="184"/>
        <v>0</v>
      </c>
      <c r="H580" s="340">
        <f t="shared" si="184"/>
        <v>0</v>
      </c>
      <c r="I580" s="340">
        <f t="shared" si="184"/>
        <v>0</v>
      </c>
      <c r="J580" s="340">
        <f t="shared" si="184"/>
        <v>0</v>
      </c>
      <c r="K580" s="340">
        <f t="shared" si="184"/>
        <v>0</v>
      </c>
      <c r="L580" s="340">
        <f t="shared" si="184"/>
        <v>0</v>
      </c>
      <c r="M580" s="340">
        <f t="shared" si="184"/>
        <v>0</v>
      </c>
      <c r="N580" s="340">
        <f t="shared" si="184"/>
        <v>0</v>
      </c>
      <c r="O580" s="340">
        <f t="shared" si="184"/>
        <v>0</v>
      </c>
      <c r="P580" s="340">
        <f t="shared" si="184"/>
        <v>0</v>
      </c>
      <c r="Q580" s="340">
        <f t="shared" si="184"/>
        <v>0</v>
      </c>
      <c r="R580" s="340">
        <f t="shared" si="184"/>
        <v>0</v>
      </c>
      <c r="S580" s="340">
        <f t="shared" si="184"/>
        <v>0</v>
      </c>
      <c r="T580" s="340">
        <f t="shared" si="184"/>
        <v>0</v>
      </c>
      <c r="U580" s="340">
        <f t="shared" si="184"/>
        <v>0</v>
      </c>
      <c r="V580" s="340">
        <f t="shared" si="184"/>
        <v>0</v>
      </c>
      <c r="W580" s="340">
        <f t="shared" si="184"/>
        <v>0</v>
      </c>
      <c r="X580" s="340">
        <f t="shared" si="184"/>
        <v>0</v>
      </c>
      <c r="Y580" s="340">
        <f t="shared" si="184"/>
        <v>0</v>
      </c>
      <c r="Z580" s="340">
        <f t="shared" si="184"/>
        <v>0</v>
      </c>
      <c r="AA580" s="340">
        <f t="shared" si="184"/>
        <v>0</v>
      </c>
      <c r="AB580" s="340">
        <f t="shared" si="184"/>
        <v>0</v>
      </c>
      <c r="AC580" s="340">
        <f t="shared" si="184"/>
        <v>0</v>
      </c>
      <c r="AD580" s="340">
        <f t="shared" si="184"/>
        <v>0</v>
      </c>
      <c r="AE580" s="340">
        <f t="shared" si="184"/>
        <v>0</v>
      </c>
      <c r="AF580" s="340">
        <f t="shared" si="184"/>
        <v>0</v>
      </c>
      <c r="AG580" s="85">
        <f>SUM(AS3:AS12)</f>
        <v>0</v>
      </c>
      <c r="AH580" s="67"/>
      <c r="AI580" s="68"/>
      <c r="AM580" s="19"/>
      <c r="AN580" s="19"/>
      <c r="AO580" s="19"/>
      <c r="AP580" s="19"/>
      <c r="AQ580" s="19"/>
      <c r="AR580" s="19"/>
      <c r="AS580" s="19"/>
      <c r="AT580" s="19"/>
    </row>
    <row r="581" spans="1:48" s="16" customFormat="1" ht="12" customHeight="1" thickBot="1" x14ac:dyDescent="0.25">
      <c r="A581" s="178" t="str">
        <f>$A$14</f>
        <v>Code</v>
      </c>
      <c r="B581" s="324" t="str">
        <f>IF(B1026&lt;&gt;0,IF(MAX(B1013:B1025)&lt;B1026,Labels!$B$163,INDEX($AH$1013:$AH$1025,MATCH(MAX(B1013:B1025),B1013:B1025,0))),"")</f>
        <v/>
      </c>
      <c r="C581" s="324" t="str">
        <f>IF(C1026&lt;&gt;0,IF(MAX(C1013:C1025)&lt;C1026,Labels!$B$163,INDEX($AH$1013:$AH$1025,MATCH(MAX(C1013:C1025),C1013:C1025,0))),"")</f>
        <v/>
      </c>
      <c r="D581" s="324" t="str">
        <f>IF(D1026&lt;&gt;0,IF(MAX(D1013:D1025)&lt;D1026,Labels!$B$163,INDEX($AH$1013:$AH$1025,MATCH(MAX(D1013:D1025),D1013:D1025,0))),"")</f>
        <v/>
      </c>
      <c r="E581" s="324" t="str">
        <f>IF(E1026&lt;&gt;0,IF(MAX(E1013:E1025)&lt;E1026,Labels!$B$163,INDEX($AH$1013:$AH$1025,MATCH(MAX(E1013:E1025),E1013:E1025,0))),"")</f>
        <v/>
      </c>
      <c r="F581" s="324" t="str">
        <f>IF(F1026&lt;&gt;0,IF(MAX(F1013:F1025)&lt;F1026,Labels!$B$163,INDEX($AH$1013:$AH$1025,MATCH(MAX(F1013:F1025),F1013:F1025,0))),"")</f>
        <v/>
      </c>
      <c r="G581" s="324" t="str">
        <f>IF(G1026&lt;&gt;0,IF(MAX(G1013:G1025)&lt;G1026,Labels!$B$163,INDEX($AH$1013:$AH$1025,MATCH(MAX(G1013:G1025),G1013:G1025,0))),"")</f>
        <v/>
      </c>
      <c r="H581" s="324" t="str">
        <f>IF(H1026&lt;&gt;0,IF(MAX(H1013:H1025)&lt;H1026,Labels!$B$163,INDEX($AH$1013:$AH$1025,MATCH(MAX(H1013:H1025),H1013:H1025,0))),"")</f>
        <v/>
      </c>
      <c r="I581" s="324" t="str">
        <f>IF(I1026&lt;&gt;0,IF(MAX(I1013:I1025)&lt;I1026,Labels!$B$163,INDEX($AH$1013:$AH$1025,MATCH(MAX(I1013:I1025),I1013:I1025,0))),"")</f>
        <v/>
      </c>
      <c r="J581" s="324" t="str">
        <f>IF(J1026&lt;&gt;0,IF(MAX(J1013:J1025)&lt;J1026,Labels!$B$163,INDEX($AH$1013:$AH$1025,MATCH(MAX(J1013:J1025),J1013:J1025,0))),"")</f>
        <v/>
      </c>
      <c r="K581" s="324" t="str">
        <f>IF(K1026&lt;&gt;0,IF(MAX(K1013:K1025)&lt;K1026,Labels!$B$163,INDEX($AH$1013:$AH$1025,MATCH(MAX(K1013:K1025),K1013:K1025,0))),"")</f>
        <v/>
      </c>
      <c r="L581" s="324" t="str">
        <f>IF(L1026&lt;&gt;0,IF(MAX(L1013:L1025)&lt;L1026,Labels!$B$163,INDEX($AH$1013:$AH$1025,MATCH(MAX(L1013:L1025),L1013:L1025,0))),"")</f>
        <v/>
      </c>
      <c r="M581" s="324" t="str">
        <f>IF(M1026&lt;&gt;0,IF(MAX(M1013:M1025)&lt;M1026,Labels!$B$163,INDEX($AH$1013:$AH$1025,MATCH(MAX(M1013:M1025),M1013:M1025,0))),"")</f>
        <v/>
      </c>
      <c r="N581" s="324" t="str">
        <f>IF(N1026&lt;&gt;0,IF(MAX(N1013:N1025)&lt;N1026,Labels!$B$163,INDEX($AH$1013:$AH$1025,MATCH(MAX(N1013:N1025),N1013:N1025,0))),"")</f>
        <v/>
      </c>
      <c r="O581" s="324" t="str">
        <f>IF(O1026&lt;&gt;0,IF(MAX(O1013:O1025)&lt;O1026,Labels!$B$163,INDEX($AH$1013:$AH$1025,MATCH(MAX(O1013:O1025),O1013:O1025,0))),"")</f>
        <v/>
      </c>
      <c r="P581" s="324" t="str">
        <f>IF(P1026&lt;&gt;0,IF(MAX(P1013:P1025)&lt;P1026,Labels!$B$163,INDEX($AH$1013:$AH$1025,MATCH(MAX(P1013:P1025),P1013:P1025,0))),"")</f>
        <v/>
      </c>
      <c r="Q581" s="324" t="str">
        <f>IF(Q1026&lt;&gt;0,IF(MAX(Q1013:Q1025)&lt;Q1026,Labels!$B$163,INDEX($AH$1013:$AH$1025,MATCH(MAX(Q1013:Q1025),Q1013:Q1025,0))),"")</f>
        <v/>
      </c>
      <c r="R581" s="324" t="str">
        <f>IF(R1026&lt;&gt;0,IF(MAX(R1013:R1025)&lt;R1026,Labels!$B$163,INDEX($AH$1013:$AH$1025,MATCH(MAX(R1013:R1025),R1013:R1025,0))),"")</f>
        <v/>
      </c>
      <c r="S581" s="324" t="str">
        <f>IF(S1026&lt;&gt;0,IF(MAX(S1013:S1025)&lt;S1026,Labels!$B$163,INDEX($AH$1013:$AH$1025,MATCH(MAX(S1013:S1025),S1013:S1025,0))),"")</f>
        <v/>
      </c>
      <c r="T581" s="324" t="str">
        <f>IF(T1026&lt;&gt;0,IF(MAX(T1013:T1025)&lt;T1026,Labels!$B$163,INDEX($AH$1013:$AH$1025,MATCH(MAX(T1013:T1025),T1013:T1025,0))),"")</f>
        <v/>
      </c>
      <c r="U581" s="324" t="str">
        <f>IF(U1026&lt;&gt;0,IF(MAX(U1013:U1025)&lt;U1026,Labels!$B$163,INDEX($AH$1013:$AH$1025,MATCH(MAX(U1013:U1025),U1013:U1025,0))),"")</f>
        <v/>
      </c>
      <c r="V581" s="324" t="str">
        <f>IF(V1026&lt;&gt;0,IF(MAX(V1013:V1025)&lt;V1026,Labels!$B$163,INDEX($AH$1013:$AH$1025,MATCH(MAX(V1013:V1025),V1013:V1025,0))),"")</f>
        <v/>
      </c>
      <c r="W581" s="324" t="str">
        <f>IF(W1026&lt;&gt;0,IF(MAX(W1013:W1025)&lt;W1026,Labels!$B$163,INDEX($AH$1013:$AH$1025,MATCH(MAX(W1013:W1025),W1013:W1025,0))),"")</f>
        <v/>
      </c>
      <c r="X581" s="324" t="str">
        <f>IF(X1026&lt;&gt;0,IF(MAX(X1013:X1025)&lt;X1026,Labels!$B$163,INDEX($AH$1013:$AH$1025,MATCH(MAX(X1013:X1025),X1013:X1025,0))),"")</f>
        <v/>
      </c>
      <c r="Y581" s="324" t="str">
        <f>IF(Y1026&lt;&gt;0,IF(MAX(Y1013:Y1025)&lt;Y1026,Labels!$B$163,INDEX($AH$1013:$AH$1025,MATCH(MAX(Y1013:Y1025),Y1013:Y1025,0))),"")</f>
        <v/>
      </c>
      <c r="Z581" s="324" t="str">
        <f>IF(Z1026&lt;&gt;0,IF(MAX(Z1013:Z1025)&lt;Z1026,Labels!$B$163,INDEX($AH$1013:$AH$1025,MATCH(MAX(Z1013:Z1025),Z1013:Z1025,0))),"")</f>
        <v/>
      </c>
      <c r="AA581" s="324" t="str">
        <f>IF(AA1026&lt;&gt;0,IF(MAX(AA1013:AA1025)&lt;AA1026,Labels!$B$163,INDEX($AH$1013:$AH$1025,MATCH(MAX(AA1013:AA1025),AA1013:AA1025,0))),"")</f>
        <v/>
      </c>
      <c r="AB581" s="324" t="str">
        <f>IF(AB1026&lt;&gt;0,IF(MAX(AB1013:AB1025)&lt;AB1026,Labels!$B$163,INDEX($AH$1013:$AH$1025,MATCH(MAX(AB1013:AB1025),AB1013:AB1025,0))),"")</f>
        <v/>
      </c>
      <c r="AC581" s="324" t="str">
        <f>IF(AC1026&lt;&gt;0,IF(MAX(AC1013:AC1025)&lt;AC1026,Labels!$B$163,INDEX($AH$1013:$AH$1025,MATCH(MAX(AC1013:AC1025),AC1013:AC1025,0))),"")</f>
        <v/>
      </c>
      <c r="AD581" s="324" t="str">
        <f>IF(AD1026&lt;&gt;0,IF(MAX(AD1013:AD1025)&lt;AD1026,Labels!$B$163,INDEX($AH$1013:$AH$1025,MATCH(MAX(AD1013:AD1025),AD1013:AD1025,0))),"")</f>
        <v/>
      </c>
      <c r="AE581" s="324" t="str">
        <f>IF(AE1026&lt;&gt;0,IF(MAX(AE1013:AE1025)&lt;AE1026,Labels!$B$163,INDEX($AH$1013:$AH$1025,MATCH(MAX(AE1013:AE1025),AE1013:AE1025,0))),"")</f>
        <v/>
      </c>
      <c r="AF581" s="324" t="str">
        <f>IF(AF1026&lt;&gt;0,IF(MAX(AF1013:AF1025)&lt;AF1026,Labels!$B$163,INDEX($AH$1013:$AH$1025,MATCH(MAX(AF1013:AF1025),AF1013:AF1025,0))),"")</f>
        <v/>
      </c>
      <c r="AG581" s="103"/>
      <c r="AH581" s="67"/>
      <c r="AI581" s="68"/>
      <c r="AJ581" s="17"/>
      <c r="AK581" s="50"/>
      <c r="AL581" s="50"/>
      <c r="AM581" s="50"/>
      <c r="AN581" s="50"/>
      <c r="AO581" s="50"/>
      <c r="AP581" s="50"/>
      <c r="AQ581" s="50"/>
      <c r="AR581" s="50"/>
      <c r="AS581" s="50"/>
      <c r="AT581" s="50"/>
      <c r="AU581" s="17"/>
    </row>
    <row r="582" spans="1:48" s="16" customFormat="1" ht="12" customHeight="1" x14ac:dyDescent="0.2">
      <c r="A582" s="179" t="str">
        <f>$A$15</f>
        <v>00.00-06.00h</v>
      </c>
      <c r="B582" s="175"/>
      <c r="C582" s="175"/>
      <c r="D582" s="175"/>
      <c r="E582" s="175"/>
      <c r="F582" s="175"/>
      <c r="G582" s="175"/>
      <c r="H582" s="175"/>
      <c r="I582" s="175"/>
      <c r="J582" s="175"/>
      <c r="K582" s="175"/>
      <c r="L582" s="175"/>
      <c r="M582" s="175"/>
      <c r="N582" s="175"/>
      <c r="O582" s="175"/>
      <c r="P582" s="175"/>
      <c r="Q582" s="175"/>
      <c r="R582" s="175"/>
      <c r="S582" s="175"/>
      <c r="T582" s="175"/>
      <c r="U582" s="175"/>
      <c r="V582" s="175"/>
      <c r="W582" s="175"/>
      <c r="X582" s="175"/>
      <c r="Y582" s="175"/>
      <c r="Z582" s="175"/>
      <c r="AA582" s="175"/>
      <c r="AB582" s="175"/>
      <c r="AC582" s="175"/>
      <c r="AD582" s="175"/>
      <c r="AE582" s="175"/>
      <c r="AF582" s="175"/>
      <c r="AG582" s="87">
        <f>SUM(B582:AF582)</f>
        <v>0</v>
      </c>
      <c r="AH582" s="67"/>
      <c r="AI582" s="68"/>
      <c r="AJ582" s="17"/>
      <c r="AK582" s="50"/>
      <c r="AL582" s="50"/>
      <c r="AM582" s="50"/>
      <c r="AN582" s="50"/>
      <c r="AO582" s="50"/>
      <c r="AP582" s="50"/>
      <c r="AQ582" s="50"/>
      <c r="AR582" s="50"/>
      <c r="AS582" s="50"/>
      <c r="AT582" s="50"/>
      <c r="AU582" s="17"/>
    </row>
    <row r="583" spans="1:48" s="16" customFormat="1" ht="12" customHeight="1" x14ac:dyDescent="0.2">
      <c r="A583" s="180" t="str">
        <f>$A$16</f>
        <v>06.00-20.00h</v>
      </c>
      <c r="B583" s="175"/>
      <c r="C583" s="175"/>
      <c r="D583" s="175"/>
      <c r="E583" s="175"/>
      <c r="F583" s="175"/>
      <c r="G583" s="175"/>
      <c r="H583" s="175"/>
      <c r="I583" s="175"/>
      <c r="J583" s="175"/>
      <c r="K583" s="175"/>
      <c r="L583" s="175"/>
      <c r="M583" s="175"/>
      <c r="N583" s="175"/>
      <c r="O583" s="175"/>
      <c r="P583" s="175"/>
      <c r="Q583" s="175"/>
      <c r="R583" s="175"/>
      <c r="S583" s="175"/>
      <c r="T583" s="175"/>
      <c r="U583" s="175"/>
      <c r="V583" s="175"/>
      <c r="W583" s="175"/>
      <c r="X583" s="175"/>
      <c r="Y583" s="175"/>
      <c r="Z583" s="175"/>
      <c r="AA583" s="175"/>
      <c r="AB583" s="175"/>
      <c r="AC583" s="175"/>
      <c r="AD583" s="175"/>
      <c r="AE583" s="175"/>
      <c r="AF583" s="175"/>
      <c r="AG583" s="88">
        <f>SUM(B583:AF583)</f>
        <v>0</v>
      </c>
      <c r="AH583" s="67"/>
      <c r="AI583" s="68"/>
      <c r="AJ583" s="17"/>
      <c r="AK583" s="50"/>
      <c r="AL583" s="50"/>
      <c r="AM583" s="50"/>
      <c r="AN583" s="50"/>
      <c r="AO583" s="50"/>
      <c r="AP583" s="50"/>
      <c r="AQ583" s="50"/>
      <c r="AR583" s="50"/>
      <c r="AS583" s="50"/>
      <c r="AT583" s="50"/>
      <c r="AU583" s="17"/>
    </row>
    <row r="584" spans="1:48" s="16" customFormat="1" ht="12" customHeight="1" x14ac:dyDescent="0.2">
      <c r="A584" s="179" t="str">
        <f>$A$17</f>
        <v>20.00-24.00h</v>
      </c>
      <c r="B584" s="175"/>
      <c r="C584" s="175"/>
      <c r="D584" s="175"/>
      <c r="E584" s="175"/>
      <c r="F584" s="175"/>
      <c r="G584" s="175"/>
      <c r="H584" s="175"/>
      <c r="I584" s="175"/>
      <c r="J584" s="175"/>
      <c r="K584" s="175"/>
      <c r="L584" s="175"/>
      <c r="M584" s="175"/>
      <c r="N584" s="175"/>
      <c r="O584" s="175"/>
      <c r="P584" s="175"/>
      <c r="Q584" s="175"/>
      <c r="R584" s="175"/>
      <c r="S584" s="175"/>
      <c r="T584" s="175"/>
      <c r="U584" s="175"/>
      <c r="V584" s="175"/>
      <c r="W584" s="175"/>
      <c r="X584" s="175"/>
      <c r="Y584" s="175"/>
      <c r="Z584" s="175"/>
      <c r="AA584" s="175"/>
      <c r="AB584" s="175"/>
      <c r="AC584" s="175"/>
      <c r="AD584" s="175"/>
      <c r="AE584" s="175"/>
      <c r="AF584" s="175"/>
      <c r="AG584" s="86">
        <f>SUM(B584:AF584)</f>
        <v>0</v>
      </c>
      <c r="AH584" s="65" t="s">
        <v>414</v>
      </c>
      <c r="AI584" s="68"/>
      <c r="AJ584" s="17"/>
      <c r="AK584" s="50"/>
      <c r="AL584" s="50"/>
      <c r="AM584" s="50"/>
      <c r="AN584" s="50"/>
      <c r="AO584" s="50"/>
      <c r="AP584" s="50"/>
      <c r="AQ584" s="50"/>
      <c r="AR584" s="50"/>
      <c r="AS584" s="50"/>
      <c r="AT584" s="50"/>
      <c r="AU584" s="17"/>
    </row>
    <row r="585" spans="1:48" s="16" customFormat="1" ht="12" customHeight="1" x14ac:dyDescent="0.2">
      <c r="A585" s="180" t="str">
        <f>$A$18</f>
        <v>Feiertag "ft"</v>
      </c>
      <c r="B585" s="181" t="str">
        <f>IF(WEEKDAY(B577,2)&lt;=6,IF(KALENDER!E21="x",Labels!$B$118,""),"")</f>
        <v/>
      </c>
      <c r="C585" s="181" t="str">
        <f>IF(WEEKDAY(C577,2)&lt;=6,IF(KALENDER!F21="x",Labels!$B$118,""),"")</f>
        <v/>
      </c>
      <c r="D585" s="181" t="str">
        <f>IF(WEEKDAY(D577,2)&lt;=6,IF(KALENDER!G21="x",Labels!$B$118,""),"")</f>
        <v/>
      </c>
      <c r="E585" s="181" t="str">
        <f>IF(WEEKDAY(E577,2)&lt;=6,IF(KALENDER!H21="x",Labels!$B$118,""),"")</f>
        <v/>
      </c>
      <c r="F585" s="181" t="str">
        <f>IF(WEEKDAY(F577,2)&lt;=6,IF(KALENDER!I21="x",Labels!$B$118,""),"")</f>
        <v/>
      </c>
      <c r="G585" s="181" t="str">
        <f>IF(WEEKDAY(G577,2)&lt;=6,IF(KALENDER!J21="x",Labels!$B$118,""),"")</f>
        <v/>
      </c>
      <c r="H585" s="181" t="str">
        <f>IF(WEEKDAY(H577,2)&lt;=6,IF(KALENDER!K21="x",Labels!$B$118,""),"")</f>
        <v/>
      </c>
      <c r="I585" s="181" t="str">
        <f>IF(WEEKDAY(I577,2)&lt;=6,IF(KALENDER!L21="x",Labels!$B$118,""),"")</f>
        <v/>
      </c>
      <c r="J585" s="181" t="str">
        <f>IF(WEEKDAY(J577,2)&lt;=6,IF(KALENDER!M21="x",Labels!$B$118,""),"")</f>
        <v/>
      </c>
      <c r="K585" s="181" t="str">
        <f>IF(WEEKDAY(K577,2)&lt;=6,IF(KALENDER!N21="x",Labels!$B$118,""),"")</f>
        <v/>
      </c>
      <c r="L585" s="181" t="str">
        <f>IF(WEEKDAY(L577,2)&lt;=6,IF(KALENDER!O21="x",Labels!$B$118,""),"")</f>
        <v/>
      </c>
      <c r="M585" s="181" t="str">
        <f>IF(WEEKDAY(M577,2)&lt;=6,IF(KALENDER!P21="x",Labels!$B$118,""),"")</f>
        <v/>
      </c>
      <c r="N585" s="181" t="str">
        <f>IF(WEEKDAY(N577,2)&lt;=6,IF(KALENDER!Q21="x",Labels!$B$118,""),"")</f>
        <v/>
      </c>
      <c r="O585" s="181" t="str">
        <f>IF(WEEKDAY(O577,2)&lt;=6,IF(KALENDER!R21="x",Labels!$B$118,""),"")</f>
        <v/>
      </c>
      <c r="P585" s="181" t="str">
        <f>IF(WEEKDAY(P577,2)&lt;=6,IF(KALENDER!S21="x",Labels!$B$118,""),"")</f>
        <v/>
      </c>
      <c r="Q585" s="181" t="str">
        <f>IF(WEEKDAY(Q577,2)&lt;=6,IF(KALENDER!T21="x",Labels!$B$118,""),"")</f>
        <v/>
      </c>
      <c r="R585" s="181" t="str">
        <f>IF(WEEKDAY(R577,2)&lt;=6,IF(KALENDER!U21="x",Labels!$B$118,""),"")</f>
        <v/>
      </c>
      <c r="S585" s="181" t="str">
        <f>IF(WEEKDAY(S577,2)&lt;=6,IF(KALENDER!V21="x",Labels!$B$118,""),"")</f>
        <v/>
      </c>
      <c r="T585" s="181" t="str">
        <f>IF(WEEKDAY(T577,2)&lt;=6,IF(KALENDER!W21="x",Labels!$B$118,""),"")</f>
        <v/>
      </c>
      <c r="U585" s="181" t="str">
        <f>IF(WEEKDAY(U577,2)&lt;=6,IF(KALENDER!X21="x",Labels!$B$118,""),"")</f>
        <v/>
      </c>
      <c r="V585" s="181" t="str">
        <f>IF(WEEKDAY(V577,2)&lt;=6,IF(KALENDER!Y21="x",Labels!$B$118,""),"")</f>
        <v/>
      </c>
      <c r="W585" s="181" t="str">
        <f>IF(WEEKDAY(W577,2)&lt;=6,IF(KALENDER!Z21="x",Labels!$B$118,""),"")</f>
        <v/>
      </c>
      <c r="X585" s="181" t="str">
        <f>IF(WEEKDAY(X577,2)&lt;=6,IF(KALENDER!AA21="x",Labels!$B$118,""),"")</f>
        <v/>
      </c>
      <c r="Y585" s="181" t="str">
        <f>IF(WEEKDAY(Y577,2)&lt;=6,IF(KALENDER!AB21="x",Labels!$B$118,""),"")</f>
        <v/>
      </c>
      <c r="Z585" s="181" t="str">
        <f>IF(WEEKDAY(Z577,2)&lt;=6,IF(KALENDER!AC21="x",Labels!$B$118,""),"")</f>
        <v/>
      </c>
      <c r="AA585" s="181" t="str">
        <f>IF(WEEKDAY(AA577,2)&lt;=6,IF(KALENDER!AD21="x",Labels!$B$118,""),"")</f>
        <v/>
      </c>
      <c r="AB585" s="181" t="str">
        <f>IF(WEEKDAY(AB577,2)&lt;=6,IF(KALENDER!AE21="x",Labels!$B$118,""),"")</f>
        <v/>
      </c>
      <c r="AC585" s="181" t="str">
        <f>IF(WEEKDAY(AC577,2)&lt;=6,IF(KALENDER!AF21="x",Labels!$B$118,""),"")</f>
        <v/>
      </c>
      <c r="AD585" s="181" t="str">
        <f>IF(WEEKDAY(AD577,2)&lt;=6,IF(KALENDER!AG21="x",Labels!$B$118,""),"")</f>
        <v/>
      </c>
      <c r="AE585" s="181" t="str">
        <f>IF(WEEKDAY(AE577,2)&lt;=6,IF(KALENDER!AH21="x",Labels!$B$118,""),"")</f>
        <v/>
      </c>
      <c r="AF585" s="181" t="str">
        <f>IF(WEEKDAY(AF577,2)&lt;=6,IF(KALENDER!AI21="x",Labels!$B$118,""),"")</f>
        <v/>
      </c>
      <c r="AG585" s="86"/>
      <c r="AH585" s="132"/>
      <c r="AI585" s="133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</row>
    <row r="586" spans="1:48" s="16" customFormat="1" ht="12" customHeight="1" x14ac:dyDescent="0.2">
      <c r="A586" s="182" t="str">
        <f>$A$19</f>
        <v>Gutschrift "ft"</v>
      </c>
      <c r="B586" s="184" t="str">
        <f>IF(AND(B585=Labels!$B$118,WEEKDAY(B577,2)&lt;6),$J$7*$B$574%,"")</f>
        <v/>
      </c>
      <c r="C586" s="184" t="str">
        <f>IF(AND(C585=Labels!$B$118,WEEKDAY(C577,2)&lt;6),$J$7*$B$574%,"")</f>
        <v/>
      </c>
      <c r="D586" s="184" t="str">
        <f>IF(AND(D585=Labels!$B$118,WEEKDAY(D577,2)&lt;6),$J$7*$B$574%,"")</f>
        <v/>
      </c>
      <c r="E586" s="184" t="str">
        <f>IF(AND(E585=Labels!$B$118,WEEKDAY(E577,2)&lt;6),$J$7*$B$574%,"")</f>
        <v/>
      </c>
      <c r="F586" s="184" t="str">
        <f>IF(AND(F585=Labels!$B$118,WEEKDAY(F577,2)&lt;6),$J$7*$B$574%,"")</f>
        <v/>
      </c>
      <c r="G586" s="184" t="str">
        <f>IF(AND(G585=Labels!$B$118,WEEKDAY(G577,2)&lt;6),$J$7*$B$574%,"")</f>
        <v/>
      </c>
      <c r="H586" s="184" t="str">
        <f>IF(AND(H585=Labels!$B$118,WEEKDAY(H577,2)&lt;6),$J$7*$B$574%,"")</f>
        <v/>
      </c>
      <c r="I586" s="184" t="str">
        <f>IF(AND(I585=Labels!$B$118,WEEKDAY(I577,2)&lt;6),$J$7*$B$574%,"")</f>
        <v/>
      </c>
      <c r="J586" s="184" t="str">
        <f>IF(AND(J585=Labels!$B$118,WEEKDAY(J577,2)&lt;6),$J$7*$B$574%,"")</f>
        <v/>
      </c>
      <c r="K586" s="184" t="str">
        <f>IF(AND(K585=Labels!$B$118,WEEKDAY(K577,2)&lt;6),$J$7*$B$574%,"")</f>
        <v/>
      </c>
      <c r="L586" s="184" t="str">
        <f>IF(AND(L585=Labels!$B$118,WEEKDAY(L577,2)&lt;6),$J$7*$B$574%,"")</f>
        <v/>
      </c>
      <c r="M586" s="184" t="str">
        <f>IF(AND(M585=Labels!$B$118,WEEKDAY(M577,2)&lt;6),$J$7*$B$574%,"")</f>
        <v/>
      </c>
      <c r="N586" s="184" t="str">
        <f>IF(AND(N585=Labels!$B$118,WEEKDAY(N577,2)&lt;6),$J$7*$B$574%,"")</f>
        <v/>
      </c>
      <c r="O586" s="184" t="str">
        <f>IF(AND(O585=Labels!$B$118,WEEKDAY(O577,2)&lt;6),$J$7*$B$574%,"")</f>
        <v/>
      </c>
      <c r="P586" s="184" t="str">
        <f>IF(AND(P585=Labels!$B$118,WEEKDAY(P577,2)&lt;6),$J$7*$B$574%,"")</f>
        <v/>
      </c>
      <c r="Q586" s="184" t="str">
        <f>IF(AND(Q585=Labels!$B$118,WEEKDAY(Q577,2)&lt;6),$J$7*$B$574%,"")</f>
        <v/>
      </c>
      <c r="R586" s="184" t="str">
        <f>IF(AND(R585=Labels!$B$118,WEEKDAY(R577,2)&lt;6),$J$7*$B$574%,"")</f>
        <v/>
      </c>
      <c r="S586" s="184" t="str">
        <f>IF(AND(S585=Labels!$B$118,WEEKDAY(S577,2)&lt;6),$J$7*$B$574%,"")</f>
        <v/>
      </c>
      <c r="T586" s="184" t="str">
        <f>IF(AND(T585=Labels!$B$118,WEEKDAY(T577,2)&lt;6),$J$7*$B$574%,"")</f>
        <v/>
      </c>
      <c r="U586" s="184" t="str">
        <f>IF(AND(U585=Labels!$B$118,WEEKDAY(U577,2)&lt;6),$J$7*$B$574%,"")</f>
        <v/>
      </c>
      <c r="V586" s="184" t="str">
        <f>IF(AND(V585=Labels!$B$118,WEEKDAY(V577,2)&lt;6),$J$7*$B$574%,"")</f>
        <v/>
      </c>
      <c r="W586" s="184" t="str">
        <f>IF(AND(W585=Labels!$B$118,WEEKDAY(W577,2)&lt;6),$J$7*$B$574%,"")</f>
        <v/>
      </c>
      <c r="X586" s="184" t="str">
        <f>IF(AND(X585=Labels!$B$118,WEEKDAY(X577,2)&lt;6),$J$7*$B$574%,"")</f>
        <v/>
      </c>
      <c r="Y586" s="184" t="str">
        <f>IF(AND(Y585=Labels!$B$118,WEEKDAY(Y577,2)&lt;6),$J$7*$B$574%,"")</f>
        <v/>
      </c>
      <c r="Z586" s="184" t="str">
        <f>IF(AND(Z585=Labels!$B$118,WEEKDAY(Z577,2)&lt;6),$J$7*$B$574%,"")</f>
        <v/>
      </c>
      <c r="AA586" s="184" t="str">
        <f>IF(AND(AA585=Labels!$B$118,WEEKDAY(AA577,2)&lt;6),$J$7*$B$574%,"")</f>
        <v/>
      </c>
      <c r="AB586" s="184" t="str">
        <f>IF(AND(AB585=Labels!$B$118,WEEKDAY(AB577,2)&lt;6),$J$7*$B$574%,"")</f>
        <v/>
      </c>
      <c r="AC586" s="184" t="str">
        <f>IF(AND(AC585=Labels!$B$118,WEEKDAY(AC577,2)&lt;6),$J$7*$B$574%,"")</f>
        <v/>
      </c>
      <c r="AD586" s="184" t="str">
        <f>IF(AND(AD585=Labels!$B$118,WEEKDAY(AD577,2)&lt;6),$J$7*$B$574%,"")</f>
        <v/>
      </c>
      <c r="AE586" s="184" t="str">
        <f>IF(AND(AE585=Labels!$B$118,WEEKDAY(AE577,2)&lt;6),$J$7*$B$574%,"")</f>
        <v/>
      </c>
      <c r="AF586" s="184" t="str">
        <f>IF(AND(AF585=Labels!$B$118,WEEKDAY(AF577,2)&lt;6),$J$7*$B$574%,"")</f>
        <v/>
      </c>
      <c r="AG586" s="86">
        <f>SUM(B586:AF586)</f>
        <v>0</v>
      </c>
      <c r="AH586" s="132"/>
      <c r="AI586" s="133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</row>
    <row r="587" spans="1:48" s="16" customFormat="1" ht="12" hidden="1" customHeight="1" x14ac:dyDescent="0.2">
      <c r="A587" s="182" t="str">
        <f>$A$20</f>
        <v>Tagestotal</v>
      </c>
      <c r="B587" s="183">
        <f>SUM(B582:B584)</f>
        <v>0</v>
      </c>
      <c r="C587" s="183">
        <f t="shared" ref="C587:AF587" si="185">SUM(C582:C584)</f>
        <v>0</v>
      </c>
      <c r="D587" s="183">
        <f t="shared" si="185"/>
        <v>0</v>
      </c>
      <c r="E587" s="183">
        <f t="shared" si="185"/>
        <v>0</v>
      </c>
      <c r="F587" s="183">
        <f t="shared" si="185"/>
        <v>0</v>
      </c>
      <c r="G587" s="183">
        <f t="shared" si="185"/>
        <v>0</v>
      </c>
      <c r="H587" s="183">
        <f t="shared" si="185"/>
        <v>0</v>
      </c>
      <c r="I587" s="183">
        <f t="shared" si="185"/>
        <v>0</v>
      </c>
      <c r="J587" s="183">
        <f t="shared" si="185"/>
        <v>0</v>
      </c>
      <c r="K587" s="183">
        <f t="shared" si="185"/>
        <v>0</v>
      </c>
      <c r="L587" s="183">
        <f t="shared" si="185"/>
        <v>0</v>
      </c>
      <c r="M587" s="183">
        <f t="shared" si="185"/>
        <v>0</v>
      </c>
      <c r="N587" s="183">
        <f t="shared" si="185"/>
        <v>0</v>
      </c>
      <c r="O587" s="183">
        <f t="shared" si="185"/>
        <v>0</v>
      </c>
      <c r="P587" s="183">
        <f t="shared" si="185"/>
        <v>0</v>
      </c>
      <c r="Q587" s="183">
        <f t="shared" si="185"/>
        <v>0</v>
      </c>
      <c r="R587" s="183">
        <f t="shared" si="185"/>
        <v>0</v>
      </c>
      <c r="S587" s="183">
        <f t="shared" si="185"/>
        <v>0</v>
      </c>
      <c r="T587" s="183">
        <f t="shared" si="185"/>
        <v>0</v>
      </c>
      <c r="U587" s="183">
        <f t="shared" si="185"/>
        <v>0</v>
      </c>
      <c r="V587" s="183">
        <f t="shared" si="185"/>
        <v>0</v>
      </c>
      <c r="W587" s="183">
        <f t="shared" si="185"/>
        <v>0</v>
      </c>
      <c r="X587" s="183">
        <f t="shared" si="185"/>
        <v>0</v>
      </c>
      <c r="Y587" s="183">
        <f t="shared" si="185"/>
        <v>0</v>
      </c>
      <c r="Z587" s="183">
        <f t="shared" si="185"/>
        <v>0</v>
      </c>
      <c r="AA587" s="183">
        <f t="shared" si="185"/>
        <v>0</v>
      </c>
      <c r="AB587" s="183">
        <f t="shared" si="185"/>
        <v>0</v>
      </c>
      <c r="AC587" s="183">
        <f t="shared" si="185"/>
        <v>0</v>
      </c>
      <c r="AD587" s="183">
        <f t="shared" si="185"/>
        <v>0</v>
      </c>
      <c r="AE587" s="183">
        <f t="shared" si="185"/>
        <v>0</v>
      </c>
      <c r="AF587" s="183">
        <f t="shared" si="185"/>
        <v>0</v>
      </c>
      <c r="AG587" s="86"/>
      <c r="AH587" s="132"/>
      <c r="AI587" s="133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</row>
    <row r="588" spans="1:48" s="16" customFormat="1" ht="12" hidden="1" customHeight="1" x14ac:dyDescent="0.2">
      <c r="A588" s="180" t="str">
        <f>$A$21</f>
        <v>.</v>
      </c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1"/>
      <c r="N588" s="181"/>
      <c r="O588" s="181"/>
      <c r="P588" s="181"/>
      <c r="Q588" s="181"/>
      <c r="R588" s="181"/>
      <c r="S588" s="181"/>
      <c r="T588" s="181"/>
      <c r="U588" s="181"/>
      <c r="V588" s="181"/>
      <c r="W588" s="181"/>
      <c r="X588" s="181"/>
      <c r="Y588" s="181"/>
      <c r="Z588" s="181"/>
      <c r="AA588" s="181"/>
      <c r="AB588" s="181"/>
      <c r="AC588" s="181"/>
      <c r="AD588" s="181"/>
      <c r="AE588" s="181"/>
      <c r="AF588" s="181"/>
      <c r="AG588" s="29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</row>
    <row r="589" spans="1:48" s="16" customFormat="1" ht="12" hidden="1" customHeight="1" x14ac:dyDescent="0.2">
      <c r="A589" s="180" t="str">
        <f>$A$22</f>
        <v>.</v>
      </c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1"/>
      <c r="N589" s="181"/>
      <c r="O589" s="181"/>
      <c r="P589" s="181"/>
      <c r="Q589" s="181"/>
      <c r="R589" s="181"/>
      <c r="S589" s="181"/>
      <c r="T589" s="181"/>
      <c r="U589" s="181"/>
      <c r="V589" s="181"/>
      <c r="W589" s="181"/>
      <c r="X589" s="181"/>
      <c r="Y589" s="181"/>
      <c r="Z589" s="181"/>
      <c r="AA589" s="181"/>
      <c r="AB589" s="181"/>
      <c r="AC589" s="181"/>
      <c r="AD589" s="181"/>
      <c r="AE589" s="181"/>
      <c r="AF589" s="181"/>
      <c r="AG589" s="29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</row>
    <row r="590" spans="1:48" s="16" customFormat="1" ht="12" hidden="1" customHeight="1" x14ac:dyDescent="0.2">
      <c r="A590" s="180" t="str">
        <f>$A$23</f>
        <v>Monatsübergang</v>
      </c>
      <c r="B590" s="181" t="str">
        <f>IF(WEEKDAY(B577)=1,TEXT(B577-1,"MMM"&amp;Labels!B13),"")</f>
        <v/>
      </c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1"/>
      <c r="N590" s="181"/>
      <c r="O590" s="181"/>
      <c r="P590" s="181"/>
      <c r="Q590" s="181"/>
      <c r="R590" s="181"/>
      <c r="S590" s="181"/>
      <c r="T590" s="181"/>
      <c r="U590" s="181"/>
      <c r="V590" s="181"/>
      <c r="W590" s="181"/>
      <c r="X590" s="181"/>
      <c r="Y590" s="181"/>
      <c r="Z590" s="181"/>
      <c r="AA590" s="181"/>
      <c r="AB590" s="181"/>
      <c r="AC590" s="181"/>
      <c r="AD590" s="181"/>
      <c r="AE590" s="181"/>
      <c r="AF590" s="198" t="str">
        <f>IF(AND(WEEKDAY(AF577)&gt;1,WEEKDAY(AF577)&lt;7),TEXT(DATE($B$5,MONTH(AF577)+1,1),"MMM"&amp;Labels!B13),"")</f>
        <v/>
      </c>
      <c r="AG590" s="29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</row>
    <row r="591" spans="1:48" s="16" customFormat="1" ht="12" customHeight="1" x14ac:dyDescent="0.2">
      <c r="A591" s="177" t="str">
        <f>$A$24</f>
        <v>Wochentotal</v>
      </c>
      <c r="B591" s="296" t="str">
        <f>IF(WEEKDAY(B577)=7,SUMIF($B515:$AF515,B578,$B524:$AF524)+SUMIF($B578:$AF578,B578,$B587:$AF587)+SUMIF($B641:$AF641,B578,$B650:$AF650),B590)</f>
        <v/>
      </c>
      <c r="C591" s="297" t="str">
        <f t="shared" ref="C591:AE591" si="186">IF(WEEKDAY(C577)=7,SUMIF($B515:$AF515,C578,$B524:$AF524)+SUMIF($B578:$AF578,C578,$B587:$AF587)+SUMIF($B641:$AF641,C578,$B650:$AF650),"")</f>
        <v/>
      </c>
      <c r="D591" s="297">
        <f t="shared" si="186"/>
        <v>0</v>
      </c>
      <c r="E591" s="297" t="str">
        <f t="shared" si="186"/>
        <v/>
      </c>
      <c r="F591" s="297" t="str">
        <f t="shared" si="186"/>
        <v/>
      </c>
      <c r="G591" s="297" t="str">
        <f t="shared" si="186"/>
        <v/>
      </c>
      <c r="H591" s="297" t="str">
        <f t="shared" si="186"/>
        <v/>
      </c>
      <c r="I591" s="297" t="str">
        <f t="shared" si="186"/>
        <v/>
      </c>
      <c r="J591" s="297" t="str">
        <f t="shared" si="186"/>
        <v/>
      </c>
      <c r="K591" s="297">
        <f t="shared" si="186"/>
        <v>0</v>
      </c>
      <c r="L591" s="297" t="str">
        <f t="shared" si="186"/>
        <v/>
      </c>
      <c r="M591" s="297" t="str">
        <f t="shared" si="186"/>
        <v/>
      </c>
      <c r="N591" s="297" t="str">
        <f t="shared" si="186"/>
        <v/>
      </c>
      <c r="O591" s="297" t="str">
        <f t="shared" si="186"/>
        <v/>
      </c>
      <c r="P591" s="297" t="str">
        <f t="shared" si="186"/>
        <v/>
      </c>
      <c r="Q591" s="297" t="str">
        <f t="shared" si="186"/>
        <v/>
      </c>
      <c r="R591" s="297">
        <f t="shared" si="186"/>
        <v>0</v>
      </c>
      <c r="S591" s="297" t="str">
        <f t="shared" si="186"/>
        <v/>
      </c>
      <c r="T591" s="297" t="str">
        <f t="shared" si="186"/>
        <v/>
      </c>
      <c r="U591" s="297" t="str">
        <f t="shared" si="186"/>
        <v/>
      </c>
      <c r="V591" s="297" t="str">
        <f t="shared" si="186"/>
        <v/>
      </c>
      <c r="W591" s="297" t="str">
        <f t="shared" si="186"/>
        <v/>
      </c>
      <c r="X591" s="297" t="str">
        <f t="shared" si="186"/>
        <v/>
      </c>
      <c r="Y591" s="297">
        <f t="shared" si="186"/>
        <v>0</v>
      </c>
      <c r="Z591" s="297" t="str">
        <f t="shared" si="186"/>
        <v/>
      </c>
      <c r="AA591" s="297" t="str">
        <f t="shared" si="186"/>
        <v/>
      </c>
      <c r="AB591" s="297" t="str">
        <f t="shared" si="186"/>
        <v/>
      </c>
      <c r="AC591" s="297" t="str">
        <f t="shared" si="186"/>
        <v/>
      </c>
      <c r="AD591" s="297" t="str">
        <f t="shared" si="186"/>
        <v/>
      </c>
      <c r="AE591" s="297" t="str">
        <f t="shared" si="186"/>
        <v/>
      </c>
      <c r="AF591" s="298">
        <f>IF(WEEKDAY(AF577)=7,SUMIF($B515:$AF515,AF578,$B524:$AF524)+SUMIF($B578:$AF578,AF578,$B587:$AF587)+SUMIF($B641:$AF641,AF578,$B650:$AF650),AF590)</f>
        <v>0</v>
      </c>
      <c r="AG591" s="86"/>
      <c r="AH591" s="742"/>
      <c r="AI591" s="687"/>
      <c r="AJ591" s="2"/>
      <c r="AK591" s="51"/>
      <c r="AL591" s="51"/>
      <c r="AM591" s="51"/>
      <c r="AN591" s="51"/>
      <c r="AO591" s="51"/>
      <c r="AP591" s="51"/>
      <c r="AQ591" s="51"/>
      <c r="AR591" s="51"/>
      <c r="AS591" s="51"/>
      <c r="AT591" s="51"/>
      <c r="AU591" s="2"/>
    </row>
    <row r="592" spans="1:48" s="16" customFormat="1" ht="12" customHeight="1" x14ac:dyDescent="0.25">
      <c r="A592" s="182" t="str">
        <f>$A$25</f>
        <v>Zeitzuschlag 1)</v>
      </c>
      <c r="B592" s="302" t="str">
        <f>IF(B599="FALSCH","",B599)</f>
        <v/>
      </c>
      <c r="C592" s="303" t="str">
        <f t="shared" ref="C592:AF592" si="187">IF(C599="FALSCH","",C599)</f>
        <v/>
      </c>
      <c r="D592" s="303" t="str">
        <f t="shared" si="187"/>
        <v/>
      </c>
      <c r="E592" s="303" t="str">
        <f t="shared" si="187"/>
        <v/>
      </c>
      <c r="F592" s="303" t="str">
        <f t="shared" si="187"/>
        <v/>
      </c>
      <c r="G592" s="303" t="str">
        <f t="shared" si="187"/>
        <v/>
      </c>
      <c r="H592" s="303" t="str">
        <f t="shared" si="187"/>
        <v/>
      </c>
      <c r="I592" s="303" t="str">
        <f t="shared" si="187"/>
        <v/>
      </c>
      <c r="J592" s="303" t="str">
        <f t="shared" si="187"/>
        <v/>
      </c>
      <c r="K592" s="303" t="str">
        <f t="shared" si="187"/>
        <v/>
      </c>
      <c r="L592" s="303" t="str">
        <f t="shared" si="187"/>
        <v/>
      </c>
      <c r="M592" s="303" t="str">
        <f t="shared" si="187"/>
        <v/>
      </c>
      <c r="N592" s="303" t="str">
        <f t="shared" si="187"/>
        <v/>
      </c>
      <c r="O592" s="303" t="str">
        <f t="shared" si="187"/>
        <v/>
      </c>
      <c r="P592" s="303" t="str">
        <f t="shared" si="187"/>
        <v/>
      </c>
      <c r="Q592" s="303" t="str">
        <f t="shared" si="187"/>
        <v/>
      </c>
      <c r="R592" s="303" t="str">
        <f t="shared" si="187"/>
        <v/>
      </c>
      <c r="S592" s="303" t="str">
        <f t="shared" si="187"/>
        <v/>
      </c>
      <c r="T592" s="303" t="str">
        <f t="shared" si="187"/>
        <v/>
      </c>
      <c r="U592" s="303" t="str">
        <f t="shared" si="187"/>
        <v/>
      </c>
      <c r="V592" s="303" t="str">
        <f t="shared" si="187"/>
        <v/>
      </c>
      <c r="W592" s="303" t="str">
        <f t="shared" si="187"/>
        <v/>
      </c>
      <c r="X592" s="303" t="str">
        <f t="shared" si="187"/>
        <v/>
      </c>
      <c r="Y592" s="303" t="str">
        <f t="shared" si="187"/>
        <v/>
      </c>
      <c r="Z592" s="303" t="str">
        <f t="shared" si="187"/>
        <v/>
      </c>
      <c r="AA592" s="303" t="str">
        <f t="shared" si="187"/>
        <v/>
      </c>
      <c r="AB592" s="303" t="str">
        <f t="shared" si="187"/>
        <v/>
      </c>
      <c r="AC592" s="303" t="str">
        <f t="shared" si="187"/>
        <v/>
      </c>
      <c r="AD592" s="303" t="str">
        <f t="shared" si="187"/>
        <v/>
      </c>
      <c r="AE592" s="303" t="str">
        <f t="shared" si="187"/>
        <v/>
      </c>
      <c r="AF592" s="304" t="str">
        <f t="shared" si="187"/>
        <v/>
      </c>
      <c r="AG592" s="86">
        <f t="shared" ref="AG592:AG598" si="188">SUM(B592:AF592)</f>
        <v>0</v>
      </c>
      <c r="AH592" s="69"/>
      <c r="AI592" s="69"/>
      <c r="AJ592" s="12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12"/>
    </row>
    <row r="593" spans="1:47" s="16" customFormat="1" ht="12" customHeight="1" x14ac:dyDescent="0.2">
      <c r="A593" s="182" t="str">
        <f>$A$26</f>
        <v>Zeitzuschlag 2)</v>
      </c>
      <c r="B593" s="183" t="str">
        <f>IF((B582+B584)=0,"",SUM(B582,B584))</f>
        <v/>
      </c>
      <c r="C593" s="185" t="str">
        <f t="shared" ref="C593:AF593" si="189">IF((C582+C584)=0,"",SUM(C582,C584))</f>
        <v/>
      </c>
      <c r="D593" s="185" t="str">
        <f t="shared" si="189"/>
        <v/>
      </c>
      <c r="E593" s="185" t="str">
        <f t="shared" si="189"/>
        <v/>
      </c>
      <c r="F593" s="185" t="str">
        <f t="shared" si="189"/>
        <v/>
      </c>
      <c r="G593" s="185" t="str">
        <f t="shared" si="189"/>
        <v/>
      </c>
      <c r="H593" s="185" t="str">
        <f t="shared" si="189"/>
        <v/>
      </c>
      <c r="I593" s="185" t="str">
        <f t="shared" si="189"/>
        <v/>
      </c>
      <c r="J593" s="185" t="str">
        <f t="shared" si="189"/>
        <v/>
      </c>
      <c r="K593" s="185" t="str">
        <f t="shared" si="189"/>
        <v/>
      </c>
      <c r="L593" s="185" t="str">
        <f t="shared" si="189"/>
        <v/>
      </c>
      <c r="M593" s="185" t="str">
        <f t="shared" si="189"/>
        <v/>
      </c>
      <c r="N593" s="185" t="str">
        <f t="shared" si="189"/>
        <v/>
      </c>
      <c r="O593" s="185" t="str">
        <f t="shared" si="189"/>
        <v/>
      </c>
      <c r="P593" s="185" t="str">
        <f t="shared" si="189"/>
        <v/>
      </c>
      <c r="Q593" s="185" t="str">
        <f t="shared" si="189"/>
        <v/>
      </c>
      <c r="R593" s="185" t="str">
        <f t="shared" si="189"/>
        <v/>
      </c>
      <c r="S593" s="185" t="str">
        <f t="shared" si="189"/>
        <v/>
      </c>
      <c r="T593" s="185" t="str">
        <f t="shared" si="189"/>
        <v/>
      </c>
      <c r="U593" s="185" t="str">
        <f t="shared" si="189"/>
        <v/>
      </c>
      <c r="V593" s="185" t="str">
        <f t="shared" si="189"/>
        <v/>
      </c>
      <c r="W593" s="185" t="str">
        <f t="shared" si="189"/>
        <v/>
      </c>
      <c r="X593" s="185" t="str">
        <f t="shared" si="189"/>
        <v/>
      </c>
      <c r="Y593" s="185" t="str">
        <f t="shared" si="189"/>
        <v/>
      </c>
      <c r="Z593" s="185" t="str">
        <f t="shared" si="189"/>
        <v/>
      </c>
      <c r="AA593" s="185" t="str">
        <f t="shared" si="189"/>
        <v/>
      </c>
      <c r="AB593" s="185" t="str">
        <f t="shared" si="189"/>
        <v/>
      </c>
      <c r="AC593" s="185" t="str">
        <f t="shared" si="189"/>
        <v/>
      </c>
      <c r="AD593" s="185" t="str">
        <f t="shared" si="189"/>
        <v/>
      </c>
      <c r="AE593" s="185" t="str">
        <f t="shared" si="189"/>
        <v/>
      </c>
      <c r="AF593" s="185" t="str">
        <f t="shared" si="189"/>
        <v/>
      </c>
      <c r="AG593" s="86">
        <f t="shared" si="188"/>
        <v>0</v>
      </c>
      <c r="AH593" s="12" t="s">
        <v>403</v>
      </c>
      <c r="AI593" s="56"/>
      <c r="AJ593" s="2"/>
      <c r="AK593" s="2"/>
      <c r="AL593" s="2"/>
      <c r="AM593" s="2"/>
      <c r="AN593" s="2"/>
      <c r="AO593" s="2"/>
      <c r="AP593" s="46"/>
      <c r="AQ593" s="46"/>
      <c r="AR593" s="46"/>
      <c r="AS593" s="46"/>
      <c r="AT593" s="46"/>
      <c r="AU593" s="12"/>
    </row>
    <row r="594" spans="1:47" s="2" customFormat="1" ht="12" customHeight="1" x14ac:dyDescent="0.2">
      <c r="A594" s="182" t="str">
        <f>$A$27</f>
        <v>Zeitzuschlag 3)</v>
      </c>
      <c r="B594" s="183">
        <f>SUM(B595:B598)</f>
        <v>0</v>
      </c>
      <c r="C594" s="185">
        <f t="shared" ref="C594:AF594" si="190">SUM(C595:C598)</f>
        <v>0</v>
      </c>
      <c r="D594" s="185">
        <f t="shared" si="190"/>
        <v>0</v>
      </c>
      <c r="E594" s="185">
        <f t="shared" si="190"/>
        <v>0</v>
      </c>
      <c r="F594" s="185">
        <f t="shared" si="190"/>
        <v>0</v>
      </c>
      <c r="G594" s="185">
        <f t="shared" si="190"/>
        <v>0</v>
      </c>
      <c r="H594" s="185">
        <f t="shared" si="190"/>
        <v>0</v>
      </c>
      <c r="I594" s="185">
        <f t="shared" si="190"/>
        <v>0</v>
      </c>
      <c r="J594" s="185">
        <f t="shared" si="190"/>
        <v>0</v>
      </c>
      <c r="K594" s="185">
        <f t="shared" si="190"/>
        <v>0</v>
      </c>
      <c r="L594" s="185">
        <f t="shared" si="190"/>
        <v>0</v>
      </c>
      <c r="M594" s="185">
        <f t="shared" si="190"/>
        <v>0</v>
      </c>
      <c r="N594" s="185">
        <f t="shared" si="190"/>
        <v>0</v>
      </c>
      <c r="O594" s="185">
        <f t="shared" si="190"/>
        <v>0</v>
      </c>
      <c r="P594" s="185">
        <f t="shared" si="190"/>
        <v>0</v>
      </c>
      <c r="Q594" s="185">
        <f t="shared" si="190"/>
        <v>0</v>
      </c>
      <c r="R594" s="185">
        <f t="shared" si="190"/>
        <v>0</v>
      </c>
      <c r="S594" s="185">
        <f t="shared" si="190"/>
        <v>0</v>
      </c>
      <c r="T594" s="185">
        <f t="shared" si="190"/>
        <v>0</v>
      </c>
      <c r="U594" s="185">
        <f t="shared" si="190"/>
        <v>0</v>
      </c>
      <c r="V594" s="185">
        <f t="shared" si="190"/>
        <v>0</v>
      </c>
      <c r="W594" s="185">
        <f t="shared" si="190"/>
        <v>0</v>
      </c>
      <c r="X594" s="185">
        <f t="shared" si="190"/>
        <v>0</v>
      </c>
      <c r="Y594" s="185">
        <f t="shared" si="190"/>
        <v>0</v>
      </c>
      <c r="Z594" s="185">
        <f t="shared" si="190"/>
        <v>0</v>
      </c>
      <c r="AA594" s="185">
        <f t="shared" si="190"/>
        <v>0</v>
      </c>
      <c r="AB594" s="185">
        <f t="shared" si="190"/>
        <v>0</v>
      </c>
      <c r="AC594" s="185">
        <f t="shared" si="190"/>
        <v>0</v>
      </c>
      <c r="AD594" s="185">
        <f t="shared" si="190"/>
        <v>0</v>
      </c>
      <c r="AE594" s="185">
        <f t="shared" si="190"/>
        <v>0</v>
      </c>
      <c r="AF594" s="185">
        <f t="shared" si="190"/>
        <v>0</v>
      </c>
      <c r="AG594" s="86">
        <f>SUM(B594:AF594)</f>
        <v>0</v>
      </c>
      <c r="AH594" s="12" t="s">
        <v>404</v>
      </c>
      <c r="AI594" s="56"/>
      <c r="AP594" s="46"/>
      <c r="AQ594" s="46"/>
      <c r="AR594" s="46"/>
      <c r="AS594" s="46"/>
      <c r="AT594" s="46"/>
      <c r="AU594" s="12"/>
    </row>
    <row r="595" spans="1:47" s="2" customFormat="1" ht="12" hidden="1" customHeight="1" x14ac:dyDescent="0.2">
      <c r="A595" s="182" t="str">
        <f>$A$28</f>
        <v>Sonntag Tag</v>
      </c>
      <c r="B595" s="183" t="str">
        <f>IF(WEEKDAY(B577)=1,B583,"")</f>
        <v/>
      </c>
      <c r="C595" s="185" t="str">
        <f t="shared" ref="C595:AF595" si="191">IF(WEEKDAY(C577)=1,C583,"")</f>
        <v/>
      </c>
      <c r="D595" s="185" t="str">
        <f t="shared" si="191"/>
        <v/>
      </c>
      <c r="E595" s="185">
        <f t="shared" si="191"/>
        <v>0</v>
      </c>
      <c r="F595" s="185" t="str">
        <f t="shared" si="191"/>
        <v/>
      </c>
      <c r="G595" s="185" t="str">
        <f t="shared" si="191"/>
        <v/>
      </c>
      <c r="H595" s="185" t="str">
        <f t="shared" si="191"/>
        <v/>
      </c>
      <c r="I595" s="185" t="str">
        <f t="shared" si="191"/>
        <v/>
      </c>
      <c r="J595" s="185" t="str">
        <f t="shared" si="191"/>
        <v/>
      </c>
      <c r="K595" s="185" t="str">
        <f t="shared" si="191"/>
        <v/>
      </c>
      <c r="L595" s="185">
        <f t="shared" si="191"/>
        <v>0</v>
      </c>
      <c r="M595" s="185" t="str">
        <f t="shared" si="191"/>
        <v/>
      </c>
      <c r="N595" s="185" t="str">
        <f t="shared" si="191"/>
        <v/>
      </c>
      <c r="O595" s="185" t="str">
        <f t="shared" si="191"/>
        <v/>
      </c>
      <c r="P595" s="185" t="str">
        <f t="shared" si="191"/>
        <v/>
      </c>
      <c r="Q595" s="185" t="str">
        <f t="shared" si="191"/>
        <v/>
      </c>
      <c r="R595" s="185" t="str">
        <f t="shared" si="191"/>
        <v/>
      </c>
      <c r="S595" s="185">
        <f t="shared" si="191"/>
        <v>0</v>
      </c>
      <c r="T595" s="185" t="str">
        <f t="shared" si="191"/>
        <v/>
      </c>
      <c r="U595" s="185" t="str">
        <f t="shared" si="191"/>
        <v/>
      </c>
      <c r="V595" s="185" t="str">
        <f t="shared" si="191"/>
        <v/>
      </c>
      <c r="W595" s="185" t="str">
        <f t="shared" si="191"/>
        <v/>
      </c>
      <c r="X595" s="185" t="str">
        <f t="shared" si="191"/>
        <v/>
      </c>
      <c r="Y595" s="185" t="str">
        <f t="shared" si="191"/>
        <v/>
      </c>
      <c r="Z595" s="185">
        <f t="shared" si="191"/>
        <v>0</v>
      </c>
      <c r="AA595" s="185" t="str">
        <f t="shared" si="191"/>
        <v/>
      </c>
      <c r="AB595" s="185" t="str">
        <f t="shared" si="191"/>
        <v/>
      </c>
      <c r="AC595" s="185" t="str">
        <f t="shared" si="191"/>
        <v/>
      </c>
      <c r="AD595" s="185" t="str">
        <f t="shared" si="191"/>
        <v/>
      </c>
      <c r="AE595" s="185" t="str">
        <f t="shared" si="191"/>
        <v/>
      </c>
      <c r="AF595" s="185" t="str">
        <f t="shared" si="191"/>
        <v/>
      </c>
      <c r="AG595" s="86">
        <f t="shared" si="188"/>
        <v>0</v>
      </c>
      <c r="AH595" s="12" t="s">
        <v>405</v>
      </c>
      <c r="AP595" s="46"/>
      <c r="AQ595" s="46"/>
      <c r="AR595" s="46"/>
      <c r="AS595" s="46"/>
      <c r="AT595" s="46"/>
      <c r="AU595" s="12"/>
    </row>
    <row r="596" spans="1:47" s="2" customFormat="1" ht="12" hidden="1" customHeight="1" x14ac:dyDescent="0.2">
      <c r="A596" s="182" t="str">
        <f>$A$29</f>
        <v>Sonntag Nacht</v>
      </c>
      <c r="B596" s="183" t="str">
        <f>IF(WEEKDAY(B577)=1,SUM(B582+B584),"")</f>
        <v/>
      </c>
      <c r="C596" s="185" t="str">
        <f t="shared" ref="C596:AF596" si="192">IF(WEEKDAY(C577)=1,SUM(C582+C584),"")</f>
        <v/>
      </c>
      <c r="D596" s="185" t="str">
        <f t="shared" si="192"/>
        <v/>
      </c>
      <c r="E596" s="185">
        <f t="shared" si="192"/>
        <v>0</v>
      </c>
      <c r="F596" s="185" t="str">
        <f t="shared" si="192"/>
        <v/>
      </c>
      <c r="G596" s="185" t="str">
        <f t="shared" si="192"/>
        <v/>
      </c>
      <c r="H596" s="185" t="str">
        <f t="shared" si="192"/>
        <v/>
      </c>
      <c r="I596" s="185" t="str">
        <f t="shared" si="192"/>
        <v/>
      </c>
      <c r="J596" s="185" t="str">
        <f t="shared" si="192"/>
        <v/>
      </c>
      <c r="K596" s="185" t="str">
        <f t="shared" si="192"/>
        <v/>
      </c>
      <c r="L596" s="185">
        <f t="shared" si="192"/>
        <v>0</v>
      </c>
      <c r="M596" s="185" t="str">
        <f t="shared" si="192"/>
        <v/>
      </c>
      <c r="N596" s="185" t="str">
        <f t="shared" si="192"/>
        <v/>
      </c>
      <c r="O596" s="185" t="str">
        <f t="shared" si="192"/>
        <v/>
      </c>
      <c r="P596" s="185" t="str">
        <f t="shared" si="192"/>
        <v/>
      </c>
      <c r="Q596" s="185" t="str">
        <f t="shared" si="192"/>
        <v/>
      </c>
      <c r="R596" s="185" t="str">
        <f t="shared" si="192"/>
        <v/>
      </c>
      <c r="S596" s="185">
        <f t="shared" si="192"/>
        <v>0</v>
      </c>
      <c r="T596" s="185" t="str">
        <f t="shared" si="192"/>
        <v/>
      </c>
      <c r="U596" s="185" t="str">
        <f t="shared" si="192"/>
        <v/>
      </c>
      <c r="V596" s="185" t="str">
        <f t="shared" si="192"/>
        <v/>
      </c>
      <c r="W596" s="185" t="str">
        <f t="shared" si="192"/>
        <v/>
      </c>
      <c r="X596" s="185" t="str">
        <f t="shared" si="192"/>
        <v/>
      </c>
      <c r="Y596" s="185" t="str">
        <f t="shared" si="192"/>
        <v/>
      </c>
      <c r="Z596" s="185">
        <f t="shared" si="192"/>
        <v>0</v>
      </c>
      <c r="AA596" s="185" t="str">
        <f t="shared" si="192"/>
        <v/>
      </c>
      <c r="AB596" s="185" t="str">
        <f t="shared" si="192"/>
        <v/>
      </c>
      <c r="AC596" s="185" t="str">
        <f t="shared" si="192"/>
        <v/>
      </c>
      <c r="AD596" s="185" t="str">
        <f t="shared" si="192"/>
        <v/>
      </c>
      <c r="AE596" s="185" t="str">
        <f t="shared" si="192"/>
        <v/>
      </c>
      <c r="AF596" s="185" t="str">
        <f t="shared" si="192"/>
        <v/>
      </c>
      <c r="AG596" s="86">
        <f t="shared" si="188"/>
        <v>0</v>
      </c>
      <c r="AH596" s="12" t="s">
        <v>406</v>
      </c>
      <c r="AP596" s="46"/>
      <c r="AQ596" s="46"/>
      <c r="AR596" s="46"/>
      <c r="AS596" s="46"/>
      <c r="AT596" s="46"/>
      <c r="AU596" s="12"/>
    </row>
    <row r="597" spans="1:47" s="2" customFormat="1" ht="12" hidden="1" customHeight="1" x14ac:dyDescent="0.2">
      <c r="A597" s="182" t="str">
        <f>$A$30</f>
        <v>ft-Tazuschlag</v>
      </c>
      <c r="B597" s="183" t="str">
        <f>IF(B585=Labels!$B$118,B583,"")</f>
        <v/>
      </c>
      <c r="C597" s="185" t="str">
        <f>IF(C585=Labels!$B$118,C583,"")</f>
        <v/>
      </c>
      <c r="D597" s="185" t="str">
        <f>IF(D585=Labels!$B$118,D583,"")</f>
        <v/>
      </c>
      <c r="E597" s="185" t="str">
        <f>IF(E585=Labels!$B$118,E583,"")</f>
        <v/>
      </c>
      <c r="F597" s="185" t="str">
        <f>IF(F585=Labels!$B$118,F583,"")</f>
        <v/>
      </c>
      <c r="G597" s="185" t="str">
        <f>IF(G585=Labels!$B$118,G583,"")</f>
        <v/>
      </c>
      <c r="H597" s="185" t="str">
        <f>IF(H585=Labels!$B$118,H583,"")</f>
        <v/>
      </c>
      <c r="I597" s="185" t="str">
        <f>IF(I585=Labels!$B$118,I583,"")</f>
        <v/>
      </c>
      <c r="J597" s="185" t="str">
        <f>IF(J585=Labels!$B$118,J583,"")</f>
        <v/>
      </c>
      <c r="K597" s="185" t="str">
        <f>IF(K585=Labels!$B$118,K583,"")</f>
        <v/>
      </c>
      <c r="L597" s="185" t="str">
        <f>IF(L585=Labels!$B$118,L583,"")</f>
        <v/>
      </c>
      <c r="M597" s="185" t="str">
        <f>IF(M585=Labels!$B$118,M583,"")</f>
        <v/>
      </c>
      <c r="N597" s="185" t="str">
        <f>IF(N585=Labels!$B$118,N583,"")</f>
        <v/>
      </c>
      <c r="O597" s="185" t="str">
        <f>IF(O585=Labels!$B$118,O583,"")</f>
        <v/>
      </c>
      <c r="P597" s="185" t="str">
        <f>IF(P585=Labels!$B$118,P583,"")</f>
        <v/>
      </c>
      <c r="Q597" s="185" t="str">
        <f>IF(Q585=Labels!$B$118,Q583,"")</f>
        <v/>
      </c>
      <c r="R597" s="185" t="str">
        <f>IF(R585=Labels!$B$118,R583,"")</f>
        <v/>
      </c>
      <c r="S597" s="185" t="str">
        <f>IF(S585=Labels!$B$118,S583,"")</f>
        <v/>
      </c>
      <c r="T597" s="185" t="str">
        <f>IF(T585=Labels!$B$118,T583,"")</f>
        <v/>
      </c>
      <c r="U597" s="185" t="str">
        <f>IF(U585=Labels!$B$118,U583,"")</f>
        <v/>
      </c>
      <c r="V597" s="185" t="str">
        <f>IF(V585=Labels!$B$118,V583,"")</f>
        <v/>
      </c>
      <c r="W597" s="185" t="str">
        <f>IF(W585=Labels!$B$118,W583,"")</f>
        <v/>
      </c>
      <c r="X597" s="185" t="str">
        <f>IF(X585=Labels!$B$118,X583,"")</f>
        <v/>
      </c>
      <c r="Y597" s="185" t="str">
        <f>IF(Y585=Labels!$B$118,Y583,"")</f>
        <v/>
      </c>
      <c r="Z597" s="185" t="str">
        <f>IF(Z585=Labels!$B$118,Z583,"")</f>
        <v/>
      </c>
      <c r="AA597" s="185" t="str">
        <f>IF(AA585=Labels!$B$118,AA583,"")</f>
        <v/>
      </c>
      <c r="AB597" s="185" t="str">
        <f>IF(AB585=Labels!$B$118,AB583,"")</f>
        <v/>
      </c>
      <c r="AC597" s="185" t="str">
        <f>IF(AC585=Labels!$B$118,AC583,"")</f>
        <v/>
      </c>
      <c r="AD597" s="185" t="str">
        <f>IF(AD585=Labels!$B$118,AD583,"")</f>
        <v/>
      </c>
      <c r="AE597" s="185" t="str">
        <f>IF(AE585=Labels!$B$118,AE583,"")</f>
        <v/>
      </c>
      <c r="AF597" s="185" t="str">
        <f>IF(AF585=Labels!$B$118,AF583,"")</f>
        <v/>
      </c>
      <c r="AG597" s="86">
        <f t="shared" si="188"/>
        <v>0</v>
      </c>
      <c r="AH597" s="12" t="s">
        <v>407</v>
      </c>
      <c r="AP597" s="46"/>
      <c r="AQ597" s="46"/>
      <c r="AR597" s="46"/>
      <c r="AS597" s="46"/>
      <c r="AT597" s="46"/>
      <c r="AU597" s="12"/>
    </row>
    <row r="598" spans="1:47" s="2" customFormat="1" ht="12" hidden="1" customHeight="1" x14ac:dyDescent="0.2">
      <c r="A598" s="182" t="str">
        <f>$A$31</f>
        <v>ft-Nazuschlag</v>
      </c>
      <c r="B598" s="183" t="str">
        <f>IF(B585=Labels!$B$118,SUM(B582,B584),"")</f>
        <v/>
      </c>
      <c r="C598" s="185" t="str">
        <f>IF(C585=Labels!$B$118,SUM(C582,C584),"")</f>
        <v/>
      </c>
      <c r="D598" s="185" t="str">
        <f>IF(D585=Labels!$B$118,SUM(D582,D584),"")</f>
        <v/>
      </c>
      <c r="E598" s="185" t="str">
        <f>IF(E585=Labels!$B$118,SUM(E582,E584),"")</f>
        <v/>
      </c>
      <c r="F598" s="185" t="str">
        <f>IF(F585=Labels!$B$118,SUM(F582,F584),"")</f>
        <v/>
      </c>
      <c r="G598" s="185" t="str">
        <f>IF(G585=Labels!$B$118,SUM(G582,G584),"")</f>
        <v/>
      </c>
      <c r="H598" s="185" t="str">
        <f>IF(H585=Labels!$B$118,SUM(H582,H584),"")</f>
        <v/>
      </c>
      <c r="I598" s="185" t="str">
        <f>IF(I585=Labels!$B$118,SUM(I582,I584),"")</f>
        <v/>
      </c>
      <c r="J598" s="185" t="str">
        <f>IF(J585=Labels!$B$118,SUM(J582,J584),"")</f>
        <v/>
      </c>
      <c r="K598" s="185" t="str">
        <f>IF(K585=Labels!$B$118,SUM(K582,K584),"")</f>
        <v/>
      </c>
      <c r="L598" s="185" t="str">
        <f>IF(L585=Labels!$B$118,SUM(L582,L584),"")</f>
        <v/>
      </c>
      <c r="M598" s="185" t="str">
        <f>IF(M585=Labels!$B$118,SUM(M582,M584),"")</f>
        <v/>
      </c>
      <c r="N598" s="185" t="str">
        <f>IF(N585=Labels!$B$118,SUM(N582,N584),"")</f>
        <v/>
      </c>
      <c r="O598" s="185" t="str">
        <f>IF(O585=Labels!$B$118,SUM(O582,O584),"")</f>
        <v/>
      </c>
      <c r="P598" s="185" t="str">
        <f>IF(P585=Labels!$B$118,SUM(P582,P584),"")</f>
        <v/>
      </c>
      <c r="Q598" s="185" t="str">
        <f>IF(Q585=Labels!$B$118,SUM(Q582,Q584),"")</f>
        <v/>
      </c>
      <c r="R598" s="185" t="str">
        <f>IF(R585=Labels!$B$118,SUM(R582,R584),"")</f>
        <v/>
      </c>
      <c r="S598" s="185" t="str">
        <f>IF(S585=Labels!$B$118,SUM(S582,S584),"")</f>
        <v/>
      </c>
      <c r="T598" s="185" t="str">
        <f>IF(T585=Labels!$B$118,SUM(T582,T584),"")</f>
        <v/>
      </c>
      <c r="U598" s="185" t="str">
        <f>IF(U585=Labels!$B$118,SUM(U582,U584),"")</f>
        <v/>
      </c>
      <c r="V598" s="185" t="str">
        <f>IF(V585=Labels!$B$118,SUM(V582,V584),"")</f>
        <v/>
      </c>
      <c r="W598" s="185" t="str">
        <f>IF(W585=Labels!$B$118,SUM(W582,W584),"")</f>
        <v/>
      </c>
      <c r="X598" s="185" t="str">
        <f>IF(X585=Labels!$B$118,SUM(X582,X584),"")</f>
        <v/>
      </c>
      <c r="Y598" s="185" t="str">
        <f>IF(Y585=Labels!$B$118,SUM(Y582,Y584),"")</f>
        <v/>
      </c>
      <c r="Z598" s="185" t="str">
        <f>IF(Z585=Labels!$B$118,SUM(Z582,Z584),"")</f>
        <v/>
      </c>
      <c r="AA598" s="185" t="str">
        <f>IF(AA585=Labels!$B$118,SUM(AA582,AA584),"")</f>
        <v/>
      </c>
      <c r="AB598" s="185" t="str">
        <f>IF(AB585=Labels!$B$118,SUM(AB582,AB584),"")</f>
        <v/>
      </c>
      <c r="AC598" s="185" t="str">
        <f>IF(AC585=Labels!$B$118,SUM(AC582,AC584),"")</f>
        <v/>
      </c>
      <c r="AD598" s="185" t="str">
        <f>IF(AD585=Labels!$B$118,SUM(AD582,AD584),"")</f>
        <v/>
      </c>
      <c r="AE598" s="185" t="str">
        <f>IF(AE585=Labels!$B$118,SUM(AE582,AE584),"")</f>
        <v/>
      </c>
      <c r="AF598" s="185" t="str">
        <f>IF(AF585=Labels!$B$118,SUM(AF582,AF584),"")</f>
        <v/>
      </c>
      <c r="AG598" s="86">
        <f t="shared" si="188"/>
        <v>0</v>
      </c>
      <c r="AH598" s="12" t="s">
        <v>408</v>
      </c>
      <c r="AI598" s="39"/>
      <c r="AJ598" s="39"/>
      <c r="AM598" s="39"/>
      <c r="AN598" s="39"/>
      <c r="AO598" s="39"/>
      <c r="AP598" s="39"/>
      <c r="AQ598" s="39"/>
      <c r="AR598" s="39"/>
      <c r="AS598" s="46"/>
      <c r="AT598" s="46"/>
      <c r="AU598" s="12"/>
    </row>
    <row r="599" spans="1:47" s="2" customFormat="1" ht="12" hidden="1" customHeight="1" x14ac:dyDescent="0.2">
      <c r="A599" s="182" t="str">
        <f>$A$32</f>
        <v>Zuschlag  blind (Wochentotal)</v>
      </c>
      <c r="B599" s="302" t="str">
        <f>IF(OR(ISTEXT(B591),B591="",B591&lt;$B$7),"",ROUND(((B591-$B$7)*25%)/25,4)*25)</f>
        <v/>
      </c>
      <c r="C599" s="305" t="str">
        <f t="shared" ref="C599:AF599" si="193">IF(OR(ISTEXT(C591),C591="",C591&lt;$B$7),"",ROUND(((C591-$B$7)*25%)/25,4)*25)</f>
        <v/>
      </c>
      <c r="D599" s="305" t="str">
        <f t="shared" si="193"/>
        <v/>
      </c>
      <c r="E599" s="305" t="str">
        <f t="shared" si="193"/>
        <v/>
      </c>
      <c r="F599" s="305" t="str">
        <f t="shared" si="193"/>
        <v/>
      </c>
      <c r="G599" s="305" t="str">
        <f t="shared" si="193"/>
        <v/>
      </c>
      <c r="H599" s="305" t="str">
        <f t="shared" si="193"/>
        <v/>
      </c>
      <c r="I599" s="305" t="str">
        <f t="shared" si="193"/>
        <v/>
      </c>
      <c r="J599" s="305" t="str">
        <f t="shared" si="193"/>
        <v/>
      </c>
      <c r="K599" s="305" t="str">
        <f t="shared" si="193"/>
        <v/>
      </c>
      <c r="L599" s="305" t="str">
        <f t="shared" si="193"/>
        <v/>
      </c>
      <c r="M599" s="305" t="str">
        <f t="shared" si="193"/>
        <v/>
      </c>
      <c r="N599" s="305" t="str">
        <f t="shared" si="193"/>
        <v/>
      </c>
      <c r="O599" s="305" t="str">
        <f t="shared" si="193"/>
        <v/>
      </c>
      <c r="P599" s="305" t="str">
        <f t="shared" si="193"/>
        <v/>
      </c>
      <c r="Q599" s="305" t="str">
        <f t="shared" si="193"/>
        <v/>
      </c>
      <c r="R599" s="305" t="str">
        <f t="shared" si="193"/>
        <v/>
      </c>
      <c r="S599" s="305" t="str">
        <f t="shared" si="193"/>
        <v/>
      </c>
      <c r="T599" s="305" t="str">
        <f t="shared" si="193"/>
        <v/>
      </c>
      <c r="U599" s="305" t="str">
        <f t="shared" si="193"/>
        <v/>
      </c>
      <c r="V599" s="305" t="str">
        <f t="shared" si="193"/>
        <v/>
      </c>
      <c r="W599" s="305" t="str">
        <f t="shared" si="193"/>
        <v/>
      </c>
      <c r="X599" s="305" t="str">
        <f t="shared" si="193"/>
        <v/>
      </c>
      <c r="Y599" s="305" t="str">
        <f t="shared" si="193"/>
        <v/>
      </c>
      <c r="Z599" s="305" t="str">
        <f t="shared" si="193"/>
        <v/>
      </c>
      <c r="AA599" s="305" t="str">
        <f t="shared" si="193"/>
        <v/>
      </c>
      <c r="AB599" s="305" t="str">
        <f t="shared" si="193"/>
        <v/>
      </c>
      <c r="AC599" s="305" t="str">
        <f t="shared" si="193"/>
        <v/>
      </c>
      <c r="AD599" s="305" t="str">
        <f t="shared" si="193"/>
        <v/>
      </c>
      <c r="AE599" s="305" t="str">
        <f t="shared" si="193"/>
        <v/>
      </c>
      <c r="AF599" s="306" t="str">
        <f t="shared" si="193"/>
        <v/>
      </c>
      <c r="AG599" s="86">
        <f>AG583</f>
        <v>0</v>
      </c>
      <c r="AH599" s="12" t="s">
        <v>409</v>
      </c>
      <c r="AI599" s="48"/>
      <c r="AJ599" s="48"/>
      <c r="AM599" s="48"/>
      <c r="AN599" s="48"/>
      <c r="AO599" s="39"/>
      <c r="AP599" s="39"/>
      <c r="AQ599" s="39"/>
      <c r="AR599" s="39"/>
      <c r="AS599" s="46"/>
      <c r="AT599" s="46"/>
      <c r="AU599" s="12"/>
    </row>
    <row r="600" spans="1:47" ht="12" customHeight="1" x14ac:dyDescent="0.25">
      <c r="A600" s="71"/>
      <c r="B600" s="187" t="str">
        <f>$B$33</f>
        <v>1)   25% Zeitzuschlag für Überschreitung Wochentotal</v>
      </c>
      <c r="C600" s="187"/>
      <c r="D600" s="187"/>
      <c r="E600" s="187"/>
      <c r="F600" s="187"/>
      <c r="G600" s="187"/>
      <c r="H600" s="187"/>
      <c r="I600" s="187"/>
      <c r="J600" s="187"/>
      <c r="K600" s="187"/>
      <c r="L600" s="188" t="str">
        <f>$L$33</f>
        <v>2) 100% Zeitzuschlag für Nachtarbeit</v>
      </c>
      <c r="M600" s="187"/>
      <c r="N600" s="187"/>
      <c r="O600" s="187"/>
      <c r="P600" s="187"/>
      <c r="Q600" s="58"/>
      <c r="R600" s="187"/>
      <c r="S600" s="58"/>
      <c r="T600" s="187"/>
      <c r="U600" s="187"/>
      <c r="V600" s="58"/>
      <c r="W600" s="189"/>
      <c r="X600" s="189"/>
      <c r="Y600" s="189"/>
      <c r="Z600" s="189"/>
      <c r="AA600" s="189"/>
      <c r="AB600" s="189"/>
      <c r="AC600" s="189"/>
      <c r="AD600" s="189"/>
      <c r="AE600" s="62"/>
      <c r="AF600" s="72"/>
      <c r="AG600" s="86">
        <f>SUM(AG582+AG584)</f>
        <v>0</v>
      </c>
      <c r="AH600" s="12" t="s">
        <v>410</v>
      </c>
      <c r="AO600" s="48"/>
      <c r="AP600" s="48"/>
      <c r="AQ600" s="48"/>
      <c r="AR600" s="48"/>
      <c r="AS600" s="46"/>
      <c r="AT600" s="46"/>
    </row>
    <row r="601" spans="1:47" ht="12" customHeight="1" x14ac:dyDescent="0.25">
      <c r="A601" s="73"/>
      <c r="B601" s="202" t="str">
        <f>$B$34</f>
        <v>3) 100% Zeitzuschlag für Sonn- und Feiertagsarbeit</v>
      </c>
      <c r="C601" s="202"/>
      <c r="D601" s="202"/>
      <c r="E601" s="202"/>
      <c r="F601" s="202"/>
      <c r="G601" s="202"/>
      <c r="H601" s="202"/>
      <c r="I601" s="202"/>
      <c r="J601" s="202"/>
      <c r="K601" s="202"/>
      <c r="L601" s="202"/>
      <c r="M601" s="202"/>
      <c r="N601" s="202"/>
      <c r="O601" s="58"/>
      <c r="P601" s="58"/>
      <c r="Q601" s="202"/>
      <c r="R601" s="202"/>
      <c r="S601" s="203"/>
      <c r="T601" s="202" t="str">
        <f>$T$34</f>
        <v>Eingabe der ausbezahlten Stunden laufendes Jahr (Überstunden)</v>
      </c>
      <c r="U601" s="58"/>
      <c r="V601" s="58"/>
      <c r="W601" s="202"/>
      <c r="X601" s="202"/>
      <c r="Y601" s="202"/>
      <c r="Z601" s="202"/>
      <c r="AA601" s="145"/>
      <c r="AB601" s="145"/>
      <c r="AC601" s="145"/>
      <c r="AD601" s="145"/>
      <c r="AE601" s="491"/>
      <c r="AF601" s="492"/>
      <c r="AG601" s="86">
        <f>SUM(AG582:AG584)</f>
        <v>0</v>
      </c>
      <c r="AH601" s="12" t="s">
        <v>411</v>
      </c>
      <c r="AI601" s="48"/>
      <c r="AJ601" s="48"/>
      <c r="AM601" s="48"/>
      <c r="AN601" s="48"/>
      <c r="AO601" s="48"/>
      <c r="AP601" s="48"/>
      <c r="AQ601" s="48"/>
      <c r="AR601" s="48"/>
      <c r="AS601" s="46"/>
      <c r="AT601" s="46"/>
    </row>
    <row r="602" spans="1:47" ht="12" customHeight="1" x14ac:dyDescent="0.2">
      <c r="A602" s="130" t="str">
        <f>$A$35</f>
        <v>Bemerkungen</v>
      </c>
      <c r="B602" s="756"/>
      <c r="C602" s="757"/>
      <c r="D602" s="757"/>
      <c r="E602" s="757"/>
      <c r="F602" s="757"/>
      <c r="G602" s="757"/>
      <c r="H602" s="757"/>
      <c r="I602" s="757"/>
      <c r="J602" s="757"/>
      <c r="K602" s="757"/>
      <c r="L602" s="757"/>
      <c r="M602" s="757"/>
      <c r="N602" s="757"/>
      <c r="O602" s="757"/>
      <c r="P602" s="757"/>
      <c r="Q602" s="757"/>
      <c r="R602" s="757"/>
      <c r="S602" s="757"/>
      <c r="T602" s="757"/>
      <c r="U602" s="757"/>
      <c r="V602" s="757"/>
      <c r="W602" s="757"/>
      <c r="X602" s="757"/>
      <c r="Y602" s="757"/>
      <c r="Z602" s="757"/>
      <c r="AA602" s="757"/>
      <c r="AB602" s="757"/>
      <c r="AC602" s="757"/>
      <c r="AD602" s="757"/>
      <c r="AE602" s="757"/>
      <c r="AF602" s="758"/>
      <c r="AG602" s="86">
        <f>SUM(AG580+AG586)</f>
        <v>0</v>
      </c>
      <c r="AH602" s="12" t="s">
        <v>412</v>
      </c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46"/>
      <c r="AT602" s="46"/>
    </row>
    <row r="603" spans="1:47" ht="12" customHeight="1" x14ac:dyDescent="0.2">
      <c r="A603" s="74"/>
      <c r="B603" s="759"/>
      <c r="C603" s="760"/>
      <c r="D603" s="760"/>
      <c r="E603" s="760"/>
      <c r="F603" s="760"/>
      <c r="G603" s="760"/>
      <c r="H603" s="760"/>
      <c r="I603" s="760"/>
      <c r="J603" s="760"/>
      <c r="K603" s="760"/>
      <c r="L603" s="760"/>
      <c r="M603" s="760"/>
      <c r="N603" s="760"/>
      <c r="O603" s="760"/>
      <c r="P603" s="760"/>
      <c r="Q603" s="760"/>
      <c r="R603" s="760"/>
      <c r="S603" s="760"/>
      <c r="T603" s="760"/>
      <c r="U603" s="760"/>
      <c r="V603" s="760"/>
      <c r="W603" s="760"/>
      <c r="X603" s="760"/>
      <c r="Y603" s="760"/>
      <c r="Z603" s="760"/>
      <c r="AA603" s="760"/>
      <c r="AB603" s="760"/>
      <c r="AC603" s="760"/>
      <c r="AD603" s="760"/>
      <c r="AE603" s="760"/>
      <c r="AF603" s="761"/>
      <c r="AG603" s="86">
        <f>SUM(AG580:AG594)</f>
        <v>0</v>
      </c>
      <c r="AH603" s="12" t="s">
        <v>413</v>
      </c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46"/>
      <c r="AT603" s="46"/>
    </row>
    <row r="604" spans="1:47" ht="12" customHeight="1" x14ac:dyDescent="0.2">
      <c r="A604" s="74"/>
      <c r="B604" s="762"/>
      <c r="C604" s="763"/>
      <c r="D604" s="763"/>
      <c r="E604" s="763"/>
      <c r="F604" s="763"/>
      <c r="G604" s="763"/>
      <c r="H604" s="763"/>
      <c r="I604" s="763"/>
      <c r="J604" s="763"/>
      <c r="K604" s="763"/>
      <c r="L604" s="763"/>
      <c r="M604" s="763"/>
      <c r="N604" s="763"/>
      <c r="O604" s="763"/>
      <c r="P604" s="763"/>
      <c r="Q604" s="763"/>
      <c r="R604" s="763"/>
      <c r="S604" s="763"/>
      <c r="T604" s="763"/>
      <c r="U604" s="763"/>
      <c r="V604" s="763"/>
      <c r="W604" s="763"/>
      <c r="X604" s="763"/>
      <c r="Y604" s="763"/>
      <c r="Z604" s="763"/>
      <c r="AA604" s="763"/>
      <c r="AB604" s="763"/>
      <c r="AC604" s="763"/>
      <c r="AD604" s="763"/>
      <c r="AE604" s="763"/>
      <c r="AF604" s="764"/>
      <c r="AG604" s="86">
        <f>AG579</f>
        <v>176</v>
      </c>
      <c r="AH604" s="62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46"/>
      <c r="AT604" s="46"/>
    </row>
    <row r="605" spans="1:47" ht="12" customHeight="1" x14ac:dyDescent="0.25">
      <c r="A605" s="226"/>
      <c r="B605" s="40"/>
      <c r="C605" s="40"/>
      <c r="D605" s="40"/>
      <c r="E605" s="40"/>
      <c r="F605" s="40"/>
      <c r="G605" s="40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2"/>
      <c r="U605" s="162"/>
      <c r="V605" s="162"/>
      <c r="W605" s="162"/>
      <c r="X605" s="162"/>
      <c r="Y605" s="162"/>
      <c r="Z605" s="162"/>
      <c r="AA605" s="162"/>
      <c r="AB605" s="162"/>
      <c r="AC605" s="162"/>
      <c r="AD605" s="162"/>
      <c r="AE605" s="162"/>
      <c r="AF605" s="241"/>
      <c r="AG605" s="160">
        <f>SUM(AG603-AG579)</f>
        <v>-176</v>
      </c>
      <c r="AH605" s="62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46"/>
      <c r="AT605" s="46"/>
    </row>
    <row r="606" spans="1:47" ht="15" customHeight="1" x14ac:dyDescent="0.2">
      <c r="A606" s="709" t="str">
        <f>$A$39</f>
        <v>Zusammenstellung</v>
      </c>
      <c r="B606" s="545"/>
      <c r="C606" s="545"/>
      <c r="D606" s="545"/>
      <c r="E606" s="545"/>
      <c r="F606" s="546"/>
      <c r="G606" s="710" t="str">
        <f>$G$39</f>
        <v>Jan</v>
      </c>
      <c r="H606" s="710"/>
      <c r="I606" s="531" t="str">
        <f>$I$39</f>
        <v>Feb</v>
      </c>
      <c r="J606" s="531"/>
      <c r="K606" s="531" t="str">
        <f>$K$39</f>
        <v>Mrz</v>
      </c>
      <c r="L606" s="531"/>
      <c r="M606" s="710" t="str">
        <f>$M$39</f>
        <v>Apr</v>
      </c>
      <c r="N606" s="710"/>
      <c r="O606" s="710" t="str">
        <f>$O$39</f>
        <v>Mai</v>
      </c>
      <c r="P606" s="710"/>
      <c r="Q606" s="710" t="str">
        <f>$Q$39</f>
        <v>Jun</v>
      </c>
      <c r="R606" s="710"/>
      <c r="S606" s="531" t="str">
        <f>$S$39</f>
        <v>Jul</v>
      </c>
      <c r="T606" s="531"/>
      <c r="U606" s="710" t="str">
        <f>$U$39</f>
        <v>Aug</v>
      </c>
      <c r="V606" s="710"/>
      <c r="W606" s="710" t="str">
        <f>$W$39</f>
        <v>Sep</v>
      </c>
      <c r="X606" s="710"/>
      <c r="Y606" s="548" t="str">
        <f>$Y$39</f>
        <v>Okt</v>
      </c>
      <c r="Z606" s="548"/>
      <c r="AA606" s="531" t="str">
        <f>$AA$39</f>
        <v>Nov</v>
      </c>
      <c r="AB606" s="531"/>
      <c r="AC606" s="531" t="str">
        <f>$AC$39</f>
        <v>Dez</v>
      </c>
      <c r="AD606" s="531"/>
      <c r="AE606" s="532" t="str">
        <f>$AE$39</f>
        <v>Jahr</v>
      </c>
      <c r="AF606" s="533"/>
      <c r="AG606" s="137"/>
      <c r="AH606" s="62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46"/>
      <c r="AT606" s="46"/>
    </row>
    <row r="607" spans="1:47" ht="12" customHeight="1" x14ac:dyDescent="0.2">
      <c r="A607" s="534" t="str">
        <f>$A$40</f>
        <v>Anstellung %</v>
      </c>
      <c r="B607" s="535"/>
      <c r="C607" s="535"/>
      <c r="D607" s="535"/>
      <c r="E607" s="535"/>
      <c r="F607" s="536"/>
      <c r="G607" s="706">
        <f>IF($B$4=0,0,$B$4)</f>
        <v>100</v>
      </c>
      <c r="H607" s="707"/>
      <c r="I607" s="539">
        <f>IF($B$70=0,0,$B$70)</f>
        <v>100</v>
      </c>
      <c r="J607" s="540"/>
      <c r="K607" s="539">
        <f>IF($B$133=0,0,$B$133)</f>
        <v>100</v>
      </c>
      <c r="L607" s="540"/>
      <c r="M607" s="706">
        <f>IF($B$196=0,0,$B$196)</f>
        <v>100</v>
      </c>
      <c r="N607" s="707"/>
      <c r="O607" s="706">
        <f>IF($B$259=0,0,$B$259)</f>
        <v>100</v>
      </c>
      <c r="P607" s="707"/>
      <c r="Q607" s="706">
        <f>IF($B$322=0,0,$B$322)</f>
        <v>100</v>
      </c>
      <c r="R607" s="707"/>
      <c r="S607" s="539">
        <f>IF($B$385=0,0,$B$385)</f>
        <v>100</v>
      </c>
      <c r="T607" s="540"/>
      <c r="U607" s="706">
        <f>IF($B$448=0,0,$B$448)</f>
        <v>100</v>
      </c>
      <c r="V607" s="707"/>
      <c r="W607" s="706">
        <f>IF($B$511=0,0,$B$511)</f>
        <v>100</v>
      </c>
      <c r="X607" s="707"/>
      <c r="Y607" s="708">
        <f>IF($B$574=0,0,$B$574)</f>
        <v>100</v>
      </c>
      <c r="Z607" s="538"/>
      <c r="AA607" s="539">
        <f>IF($B$637=0,0,$B$637)</f>
        <v>100</v>
      </c>
      <c r="AB607" s="540"/>
      <c r="AC607" s="539">
        <f>IF($B$700=0,0,$B$700)</f>
        <v>100</v>
      </c>
      <c r="AD607" s="540"/>
      <c r="AE607" s="559"/>
      <c r="AF607" s="560"/>
      <c r="AG607" s="137"/>
      <c r="AH607" s="62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46"/>
      <c r="AT607" s="46"/>
    </row>
    <row r="608" spans="1:47" ht="12" customHeight="1" x14ac:dyDescent="0.2">
      <c r="A608" s="561" t="str">
        <f>$A$41</f>
        <v>Sollstunden gemäss GAV</v>
      </c>
      <c r="B608" s="562"/>
      <c r="C608" s="562"/>
      <c r="D608" s="562"/>
      <c r="E608" s="562"/>
      <c r="F608" s="563"/>
      <c r="G608" s="714">
        <f>IF($AG$37=0,0,$AG$37)</f>
        <v>184</v>
      </c>
      <c r="H608" s="715"/>
      <c r="I608" s="557">
        <f>IF($AG$100=0,0,$AG$100)</f>
        <v>160</v>
      </c>
      <c r="J608" s="558"/>
      <c r="K608" s="557">
        <f>IF($AG$138=0,0,$AG$138)</f>
        <v>176</v>
      </c>
      <c r="L608" s="558"/>
      <c r="M608" s="714">
        <f>IF($AG$226=0,0,$AG$226)</f>
        <v>176</v>
      </c>
      <c r="N608" s="715"/>
      <c r="O608" s="714">
        <f>IF($AG$289=0,0,$AG$289)</f>
        <v>168</v>
      </c>
      <c r="P608" s="715"/>
      <c r="Q608" s="714">
        <f>IF($AG$352=0,0,$AG$352)</f>
        <v>176</v>
      </c>
      <c r="R608" s="715"/>
      <c r="S608" s="557">
        <f>IF($AG$415=0,0,$AG$415)</f>
        <v>184</v>
      </c>
      <c r="T608" s="558"/>
      <c r="U608" s="714">
        <f>IF($AG$478=0,0,$AG$478)</f>
        <v>168</v>
      </c>
      <c r="V608" s="715"/>
      <c r="W608" s="714">
        <f>IF($AG$541=0,0,$AG$541)</f>
        <v>176</v>
      </c>
      <c r="X608" s="715"/>
      <c r="Y608" s="716">
        <f>IF($AG$604=0,0,$AG$604)</f>
        <v>176</v>
      </c>
      <c r="Z608" s="565"/>
      <c r="AA608" s="557">
        <f>IF($AG$667=0,0,$AG$667)</f>
        <v>168</v>
      </c>
      <c r="AB608" s="558"/>
      <c r="AC608" s="557">
        <f>IF($AG$730=0,0,$AG$730)</f>
        <v>184</v>
      </c>
      <c r="AD608" s="558"/>
      <c r="AE608" s="549">
        <f>SUM(G608:AD608)</f>
        <v>2096</v>
      </c>
      <c r="AF608" s="550"/>
      <c r="AG608" s="137"/>
      <c r="AH608" s="62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46"/>
      <c r="AT608" s="46"/>
    </row>
    <row r="609" spans="1:46" ht="12" customHeight="1" x14ac:dyDescent="0.2">
      <c r="A609" s="163" t="str">
        <f>$A$42</f>
        <v>Produktive Stunden</v>
      </c>
      <c r="B609" s="551" t="str">
        <f>$B$42</f>
        <v>06.00 - 20.00 Uhr</v>
      </c>
      <c r="C609" s="551"/>
      <c r="D609" s="551"/>
      <c r="E609" s="551"/>
      <c r="F609" s="552"/>
      <c r="G609" s="711">
        <f>IF($AG$32=0,0,$AG$32)</f>
        <v>0</v>
      </c>
      <c r="H609" s="712"/>
      <c r="I609" s="555">
        <f>IF($AG$95=0,0,$AG$95)</f>
        <v>0</v>
      </c>
      <c r="J609" s="556"/>
      <c r="K609" s="555">
        <f>IF($AG$158=0,0,$AG$158)</f>
        <v>0</v>
      </c>
      <c r="L609" s="556"/>
      <c r="M609" s="711">
        <f>IF($AG$221=0,0,$AG$221)</f>
        <v>0</v>
      </c>
      <c r="N609" s="712"/>
      <c r="O609" s="711">
        <f>IF($AG$284=0,0,$AG$284)</f>
        <v>0</v>
      </c>
      <c r="P609" s="712"/>
      <c r="Q609" s="711">
        <f>IF($AG$347=0,0,$AG$347)</f>
        <v>0</v>
      </c>
      <c r="R609" s="712"/>
      <c r="S609" s="555">
        <f>IF($AG$410=0,0,$AG$410)</f>
        <v>0</v>
      </c>
      <c r="T609" s="556"/>
      <c r="U609" s="711">
        <f>IF($AG$473=0,0,$AG$473)</f>
        <v>0</v>
      </c>
      <c r="V609" s="712"/>
      <c r="W609" s="711">
        <f>IF($AG$536=0,0,$AG$536)</f>
        <v>0</v>
      </c>
      <c r="X609" s="712"/>
      <c r="Y609" s="713">
        <f>IF($AG$599=0,0,$AG$599)</f>
        <v>0</v>
      </c>
      <c r="Z609" s="554"/>
      <c r="AA609" s="555">
        <f>IF($AG$662=0,0,$AG$662)</f>
        <v>0</v>
      </c>
      <c r="AB609" s="556"/>
      <c r="AC609" s="555">
        <f>IF($AG$725=0,0,$AG$725)</f>
        <v>0</v>
      </c>
      <c r="AD609" s="556"/>
      <c r="AE609" s="570">
        <f>SUM(G609:AD609)</f>
        <v>0</v>
      </c>
      <c r="AF609" s="571"/>
      <c r="AG609" s="137"/>
      <c r="AH609" s="62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46"/>
      <c r="AT609" s="46"/>
    </row>
    <row r="610" spans="1:46" ht="12" customHeight="1" x14ac:dyDescent="0.2">
      <c r="A610" s="164"/>
      <c r="B610" s="572" t="str">
        <f>$B$43</f>
        <v>Nacht-, Sonn-, Feiertagsarbeit</v>
      </c>
      <c r="C610" s="572"/>
      <c r="D610" s="572"/>
      <c r="E610" s="572"/>
      <c r="F610" s="573"/>
      <c r="G610" s="717">
        <f>IF($AG$33=0,0,$AG$33)</f>
        <v>0</v>
      </c>
      <c r="H610" s="718"/>
      <c r="I610" s="566">
        <f>IF($AG$96=0,0,$AG$96)</f>
        <v>0</v>
      </c>
      <c r="J610" s="567"/>
      <c r="K610" s="566">
        <f>IF($AG$159=0,0,$AG$159)</f>
        <v>0</v>
      </c>
      <c r="L610" s="567"/>
      <c r="M610" s="717">
        <f>IF($AG$222=0,0,$AG$222)</f>
        <v>0</v>
      </c>
      <c r="N610" s="718"/>
      <c r="O610" s="717">
        <f>IF($AG$285=0,0,$AG$285)</f>
        <v>0</v>
      </c>
      <c r="P610" s="718"/>
      <c r="Q610" s="717">
        <f>IF($AG$348=0,0,$AG$348)</f>
        <v>0</v>
      </c>
      <c r="R610" s="718"/>
      <c r="S610" s="566">
        <f>IF($AG$411=0,0,$AG$411)</f>
        <v>0</v>
      </c>
      <c r="T610" s="567"/>
      <c r="U610" s="717">
        <f>IF($AG$474=0,0,$AG$474)</f>
        <v>0</v>
      </c>
      <c r="V610" s="718"/>
      <c r="W610" s="717">
        <f>IF($AG$537=0,0,$AG$537)</f>
        <v>0</v>
      </c>
      <c r="X610" s="718"/>
      <c r="Y610" s="719">
        <f>IF($AG$600=0,0,$AG$600)</f>
        <v>0</v>
      </c>
      <c r="Z610" s="575"/>
      <c r="AA610" s="566">
        <f>IF($AG$663=0,0,$AG$663)</f>
        <v>0</v>
      </c>
      <c r="AB610" s="567"/>
      <c r="AC610" s="566">
        <f>IF($AG$726=0,0,$AG$726)</f>
        <v>0</v>
      </c>
      <c r="AD610" s="567"/>
      <c r="AE610" s="568">
        <f>SUM(G610:AD610)</f>
        <v>0</v>
      </c>
      <c r="AF610" s="569"/>
      <c r="AG610" s="137"/>
      <c r="AH610" s="62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46"/>
      <c r="AT610" s="46"/>
    </row>
    <row r="611" spans="1:46" ht="12" customHeight="1" x14ac:dyDescent="0.2">
      <c r="A611" s="163" t="str">
        <f>$A$44</f>
        <v>Zeitzuschläge</v>
      </c>
      <c r="B611" s="551" t="str">
        <f>$B$44</f>
        <v>aus Wochentotal</v>
      </c>
      <c r="C611" s="551"/>
      <c r="D611" s="551"/>
      <c r="E611" s="551"/>
      <c r="F611" s="552"/>
      <c r="G611" s="711">
        <f>IF($AG$25=0,0,$AG$25)</f>
        <v>0</v>
      </c>
      <c r="H611" s="712"/>
      <c r="I611" s="555">
        <f>IF($AG$88=0,0,$AG$88)</f>
        <v>0</v>
      </c>
      <c r="J611" s="556"/>
      <c r="K611" s="555">
        <f>IF($AG$151=0,0,$AG$151)</f>
        <v>0</v>
      </c>
      <c r="L611" s="556"/>
      <c r="M611" s="711">
        <f>IF($AG$214=0,0,$AG$214)</f>
        <v>0</v>
      </c>
      <c r="N611" s="712"/>
      <c r="O611" s="711">
        <f>IF($AG$277=0,0,$AG$277)</f>
        <v>0</v>
      </c>
      <c r="P611" s="712"/>
      <c r="Q611" s="711">
        <f>IF($AG$340=0,0,$AG$340)</f>
        <v>0</v>
      </c>
      <c r="R611" s="712"/>
      <c r="S611" s="555">
        <f>IF($AG$403=0,0,$AG$403)</f>
        <v>0</v>
      </c>
      <c r="T611" s="556"/>
      <c r="U611" s="711">
        <f>IF($AG$466=0,0,$AG$466)</f>
        <v>0</v>
      </c>
      <c r="V611" s="712"/>
      <c r="W611" s="711">
        <f>IF($AG$529=0,0,$AG$529)</f>
        <v>0</v>
      </c>
      <c r="X611" s="712"/>
      <c r="Y611" s="713">
        <f>IF($AG$592=0,0,$AG$592)</f>
        <v>0</v>
      </c>
      <c r="Z611" s="554"/>
      <c r="AA611" s="555">
        <f>IF($AG$655=0,0,$AG$655)</f>
        <v>0</v>
      </c>
      <c r="AB611" s="556"/>
      <c r="AC611" s="555">
        <f>IF($AG$718=0,0,$AG$718)</f>
        <v>0</v>
      </c>
      <c r="AD611" s="556"/>
      <c r="AE611" s="570">
        <f>SUM(G611:AD611)</f>
        <v>0</v>
      </c>
      <c r="AF611" s="571"/>
      <c r="AG611" s="137"/>
      <c r="AH611" s="62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46"/>
      <c r="AT611" s="46"/>
    </row>
    <row r="612" spans="1:46" ht="12" customHeight="1" x14ac:dyDescent="0.2">
      <c r="A612" s="164"/>
      <c r="B612" s="572" t="str">
        <f>$B$45</f>
        <v>aus Nacht-, Sonn-, Feiertagsarbeiten</v>
      </c>
      <c r="C612" s="572"/>
      <c r="D612" s="572"/>
      <c r="E612" s="572"/>
      <c r="F612" s="573"/>
      <c r="G612" s="717">
        <f>IF($AJ$20=0,0,$AJ$20)</f>
        <v>0</v>
      </c>
      <c r="H612" s="718"/>
      <c r="I612" s="566">
        <f>IF($AK$20=0,0,$AK$20)</f>
        <v>0</v>
      </c>
      <c r="J612" s="567"/>
      <c r="K612" s="566">
        <f>IF($AL$20=0,0,$AL$20)</f>
        <v>0</v>
      </c>
      <c r="L612" s="567"/>
      <c r="M612" s="717">
        <f>IF($AM$20=0,0,$AM$20)</f>
        <v>0</v>
      </c>
      <c r="N612" s="718"/>
      <c r="O612" s="717">
        <f>IF($AN$20=0,0,$AN$20)</f>
        <v>0</v>
      </c>
      <c r="P612" s="718"/>
      <c r="Q612" s="717">
        <f>IF($AO$20=0,0,$AO$20)</f>
        <v>0</v>
      </c>
      <c r="R612" s="718"/>
      <c r="S612" s="566">
        <f>IF($AP$20=0,0,$AP$20)</f>
        <v>0</v>
      </c>
      <c r="T612" s="567"/>
      <c r="U612" s="717">
        <f>IF($AQ$20=0,0,$AQ$20)</f>
        <v>0</v>
      </c>
      <c r="V612" s="718"/>
      <c r="W612" s="717">
        <f>IF($AR$20=0,0,$AR$20)</f>
        <v>0</v>
      </c>
      <c r="X612" s="718"/>
      <c r="Y612" s="719">
        <f>IF($AS$20=0,0,$AS$20)</f>
        <v>0</v>
      </c>
      <c r="Z612" s="575"/>
      <c r="AA612" s="566">
        <f>IF($AT$20=0,0,$AT$20)</f>
        <v>0</v>
      </c>
      <c r="AB612" s="567"/>
      <c r="AC612" s="566">
        <f>IF($AU$20=0,0,$AU$20)</f>
        <v>0</v>
      </c>
      <c r="AD612" s="567"/>
      <c r="AE612" s="568">
        <f>SUM(G612:AD612)</f>
        <v>0</v>
      </c>
      <c r="AF612" s="569"/>
      <c r="AG612" s="137"/>
      <c r="AH612" s="62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46"/>
      <c r="AT612" s="46"/>
    </row>
    <row r="613" spans="1:46" ht="12" customHeight="1" x14ac:dyDescent="0.2">
      <c r="A613" s="576" t="str">
        <f>$A$46</f>
        <v>Unproduktive Stunden</v>
      </c>
      <c r="B613" s="577"/>
      <c r="C613" s="577"/>
      <c r="D613" s="577"/>
      <c r="E613" s="577"/>
      <c r="F613" s="578"/>
      <c r="G613" s="720"/>
      <c r="H613" s="721"/>
      <c r="I613" s="581"/>
      <c r="J613" s="582"/>
      <c r="K613" s="581"/>
      <c r="L613" s="582"/>
      <c r="M613" s="720"/>
      <c r="N613" s="721"/>
      <c r="O613" s="720"/>
      <c r="P613" s="721"/>
      <c r="Q613" s="720"/>
      <c r="R613" s="721"/>
      <c r="S613" s="581"/>
      <c r="T613" s="582"/>
      <c r="U613" s="720"/>
      <c r="V613" s="721"/>
      <c r="W613" s="720"/>
      <c r="X613" s="721"/>
      <c r="Y613" s="722"/>
      <c r="Z613" s="580"/>
      <c r="AA613" s="581"/>
      <c r="AB613" s="582"/>
      <c r="AC613" s="581"/>
      <c r="AD613" s="582"/>
      <c r="AE613" s="593"/>
      <c r="AF613" s="594"/>
      <c r="AG613" s="137"/>
      <c r="AH613" s="62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46"/>
      <c r="AT613" s="46"/>
    </row>
    <row r="614" spans="1:46" ht="12" customHeight="1" x14ac:dyDescent="0.2">
      <c r="A614" s="595" t="str">
        <f>$A$47</f>
        <v xml:space="preserve">   Absenzen, Kurzabsenzen Art. 11 GAV</v>
      </c>
      <c r="B614" s="596"/>
      <c r="C614" s="596"/>
      <c r="D614" s="596"/>
      <c r="E614" s="596"/>
      <c r="F614" s="165" t="str">
        <f>$F$47</f>
        <v>a</v>
      </c>
      <c r="G614" s="591">
        <f>IF($AJ$3=0,0,$AJ$3)</f>
        <v>0</v>
      </c>
      <c r="H614" s="592"/>
      <c r="I614" s="591">
        <f>IF($AK$3=0,0,$AK$3)</f>
        <v>0</v>
      </c>
      <c r="J614" s="592"/>
      <c r="K614" s="591">
        <f>IF($AL$3=0,0,$AL$3)</f>
        <v>0</v>
      </c>
      <c r="L614" s="592"/>
      <c r="M614" s="591">
        <f>IF($AM$3=0,0,$AM$3)</f>
        <v>0</v>
      </c>
      <c r="N614" s="592"/>
      <c r="O614" s="591">
        <f>IF($AN$3=0,0,$AN$3)</f>
        <v>0</v>
      </c>
      <c r="P614" s="592"/>
      <c r="Q614" s="591">
        <f>IF($AO$3=0,0,$AO$3)</f>
        <v>0</v>
      </c>
      <c r="R614" s="592"/>
      <c r="S614" s="591">
        <f>IF($AP$3=0,0,$AP$3)</f>
        <v>0</v>
      </c>
      <c r="T614" s="592"/>
      <c r="U614" s="591">
        <f>IF($AQ$3=0,0,$AQ$3)</f>
        <v>0</v>
      </c>
      <c r="V614" s="592"/>
      <c r="W614" s="591">
        <f>IF($AR$3=0,0,$AR$3)</f>
        <v>0</v>
      </c>
      <c r="X614" s="592"/>
      <c r="Y614" s="724">
        <f>IF($AS$3=0,0,$AS$3)</f>
        <v>0</v>
      </c>
      <c r="Z614" s="598"/>
      <c r="AA614" s="591">
        <f>IF(AT$3=0,0,$AT$3)</f>
        <v>0</v>
      </c>
      <c r="AB614" s="592"/>
      <c r="AC614" s="591">
        <f>IF($AU$3=0,0,$AU$3)</f>
        <v>0</v>
      </c>
      <c r="AD614" s="592"/>
      <c r="AE614" s="583">
        <f>IF($AV$3=0,0,$AV$3)</f>
        <v>0</v>
      </c>
      <c r="AF614" s="584"/>
      <c r="AG614" s="137"/>
      <c r="AH614" s="62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46"/>
      <c r="AT614" s="46"/>
    </row>
    <row r="615" spans="1:46" ht="12" customHeight="1" x14ac:dyDescent="0.2">
      <c r="A615" s="585" t="str">
        <f>$A$48</f>
        <v xml:space="preserve">   Ferien Art. 12.1 GAV</v>
      </c>
      <c r="B615" s="586"/>
      <c r="C615" s="586"/>
      <c r="D615" s="586"/>
      <c r="E615" s="586"/>
      <c r="F615" s="166" t="str">
        <f>$F$48</f>
        <v>f</v>
      </c>
      <c r="G615" s="589">
        <f>IF($AJ$4=0,0,$AJ$4)</f>
        <v>0</v>
      </c>
      <c r="H615" s="590"/>
      <c r="I615" s="589">
        <f>IF($AK$4=0,0,$AK$4)</f>
        <v>0</v>
      </c>
      <c r="J615" s="590"/>
      <c r="K615" s="589">
        <f>IF($AL$4=0,0,$AL$4)</f>
        <v>0</v>
      </c>
      <c r="L615" s="590"/>
      <c r="M615" s="589">
        <f>IF($AM$4=0,0,$AM$4)</f>
        <v>0</v>
      </c>
      <c r="N615" s="590"/>
      <c r="O615" s="589">
        <f>IF($AN$4=0,0,$AN$4)</f>
        <v>0</v>
      </c>
      <c r="P615" s="590"/>
      <c r="Q615" s="589">
        <f>IF($AO$4=0,0,$AO$4)</f>
        <v>0</v>
      </c>
      <c r="R615" s="590"/>
      <c r="S615" s="589">
        <f>IF($AP$4=0,0,$AP$4)</f>
        <v>0</v>
      </c>
      <c r="T615" s="590"/>
      <c r="U615" s="589">
        <f>IF($AQ$4=0,0,$AQ$4)</f>
        <v>0</v>
      </c>
      <c r="V615" s="590"/>
      <c r="W615" s="589">
        <f>IF($AR$4=0,0,$AR$4)</f>
        <v>0</v>
      </c>
      <c r="X615" s="590"/>
      <c r="Y615" s="723">
        <f>IF($AS$4=0,0,$AS$4)</f>
        <v>0</v>
      </c>
      <c r="Z615" s="588"/>
      <c r="AA615" s="589">
        <f>IF($AT$4=0,0,$AT$4)</f>
        <v>0</v>
      </c>
      <c r="AB615" s="590"/>
      <c r="AC615" s="589">
        <f>IF($AU$4=0,0,$AU$4)</f>
        <v>0</v>
      </c>
      <c r="AD615" s="590"/>
      <c r="AE615" s="599">
        <f>IF($AV$4=0,0,$AV$4)</f>
        <v>0</v>
      </c>
      <c r="AF615" s="600"/>
      <c r="AG615" s="137"/>
      <c r="AH615" s="62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46"/>
      <c r="AT615" s="46"/>
    </row>
    <row r="616" spans="1:46" ht="12" customHeight="1" x14ac:dyDescent="0.2">
      <c r="A616" s="601" t="str">
        <f>$A$49</f>
        <v xml:space="preserve">   Feiertage Art. 12.2 GAV</v>
      </c>
      <c r="B616" s="602"/>
      <c r="C616" s="222" t="str">
        <f>IF($AJ$17="","",$AJ$17)</f>
        <v/>
      </c>
      <c r="D616" s="221"/>
      <c r="E616" s="221"/>
      <c r="F616" s="167" t="str">
        <f>$F$49</f>
        <v>ft</v>
      </c>
      <c r="G616" s="589">
        <f>IF($AJ$15=0,0,$AJ$15)</f>
        <v>0</v>
      </c>
      <c r="H616" s="590"/>
      <c r="I616" s="589">
        <f>IF($AK$15=0,0,$AK$15)</f>
        <v>0</v>
      </c>
      <c r="J616" s="590"/>
      <c r="K616" s="589">
        <f>IF($AL$15=0,0,$AL$15)</f>
        <v>0</v>
      </c>
      <c r="L616" s="590"/>
      <c r="M616" s="589">
        <f>IF($AM$15=0,0,$AM$15)</f>
        <v>0</v>
      </c>
      <c r="N616" s="590"/>
      <c r="O616" s="589">
        <f>IF($AN$15=0,0,$AN$15)</f>
        <v>0</v>
      </c>
      <c r="P616" s="590"/>
      <c r="Q616" s="589">
        <f>IF($AO$15=0,0,$AO$15)</f>
        <v>0</v>
      </c>
      <c r="R616" s="590"/>
      <c r="S616" s="589">
        <f>IF($AP$15=0,0,$AP$15)</f>
        <v>0</v>
      </c>
      <c r="T616" s="590"/>
      <c r="U616" s="589">
        <f>IF($AQ$15=0,0,$AQ$15)</f>
        <v>0</v>
      </c>
      <c r="V616" s="590"/>
      <c r="W616" s="589">
        <f>IF($AR$15=0,0,$AR$15)</f>
        <v>0</v>
      </c>
      <c r="X616" s="590"/>
      <c r="Y616" s="723">
        <f>IF($AS$15=0,0,$AS$15)</f>
        <v>0</v>
      </c>
      <c r="Z616" s="588"/>
      <c r="AA616" s="589">
        <f>IF($AT$15=0,0,$AT$15)</f>
        <v>0</v>
      </c>
      <c r="AB616" s="590"/>
      <c r="AC616" s="589">
        <f>IF($AU$15=0,0,$AU$15)</f>
        <v>0</v>
      </c>
      <c r="AD616" s="590"/>
      <c r="AE616" s="599">
        <f>IF($AV$15=0,0,$AV$15)</f>
        <v>0</v>
      </c>
      <c r="AF616" s="600"/>
      <c r="AG616" s="137"/>
      <c r="AH616" s="62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46"/>
      <c r="AT616" s="46"/>
    </row>
    <row r="617" spans="1:46" ht="12" customHeight="1" x14ac:dyDescent="0.2">
      <c r="A617" s="601" t="str">
        <f>$A$50</f>
        <v xml:space="preserve">   Krankheit Art. 13 GAV</v>
      </c>
      <c r="B617" s="602"/>
      <c r="C617" s="602"/>
      <c r="D617" s="602"/>
      <c r="E617" s="602"/>
      <c r="F617" s="167" t="str">
        <f>$F$50</f>
        <v>k</v>
      </c>
      <c r="G617" s="589">
        <f>IF($AJ$5=0,0,$AJ$5)</f>
        <v>0</v>
      </c>
      <c r="H617" s="590"/>
      <c r="I617" s="589">
        <f>IF($AK$5=0,0,$AK$5)</f>
        <v>0</v>
      </c>
      <c r="J617" s="590"/>
      <c r="K617" s="589">
        <f>IF($AL$5=0,0,$AL$5)</f>
        <v>0</v>
      </c>
      <c r="L617" s="590"/>
      <c r="M617" s="589">
        <f>IF($AM$5=0,0,$AM$5)</f>
        <v>0</v>
      </c>
      <c r="N617" s="590"/>
      <c r="O617" s="589">
        <f>IF($AN$5=0,0,$AN$5)</f>
        <v>0</v>
      </c>
      <c r="P617" s="590"/>
      <c r="Q617" s="589">
        <f>IF($AO$5=0,0,$AO$5)</f>
        <v>0</v>
      </c>
      <c r="R617" s="590"/>
      <c r="S617" s="589">
        <f>IF($AP$5=0,0,$AP$5)</f>
        <v>0</v>
      </c>
      <c r="T617" s="590"/>
      <c r="U617" s="589">
        <f>IF($AQ$5=0,0,$AQ$5)</f>
        <v>0</v>
      </c>
      <c r="V617" s="590"/>
      <c r="W617" s="589">
        <f>IF($AR$5=0,0,$AR$5)</f>
        <v>0</v>
      </c>
      <c r="X617" s="590"/>
      <c r="Y617" s="723">
        <f>IF($AS$5=0,0,$AS$5)</f>
        <v>0</v>
      </c>
      <c r="Z617" s="588"/>
      <c r="AA617" s="589">
        <f>IF($AT$5=0,0,$AT$5)</f>
        <v>0</v>
      </c>
      <c r="AB617" s="590"/>
      <c r="AC617" s="589">
        <f>IF($AU$5=0,0,$AU$5)</f>
        <v>0</v>
      </c>
      <c r="AD617" s="590"/>
      <c r="AE617" s="599">
        <f>IF($AV$5=0,0,$AV$5)</f>
        <v>0</v>
      </c>
      <c r="AF617" s="600"/>
      <c r="AG617" s="137"/>
      <c r="AH617" s="62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46"/>
      <c r="AT617" s="46"/>
    </row>
    <row r="618" spans="1:46" ht="12" customHeight="1" x14ac:dyDescent="0.2">
      <c r="A618" s="601" t="str">
        <f>$A$51</f>
        <v xml:space="preserve">   Unfall Art. 14 GAV</v>
      </c>
      <c r="B618" s="602"/>
      <c r="C618" s="602"/>
      <c r="D618" s="602"/>
      <c r="E618" s="602"/>
      <c r="F618" s="167" t="str">
        <f>$F$51</f>
        <v>u</v>
      </c>
      <c r="G618" s="589">
        <f>IF($AJ$6=0,0,$AJ$6)</f>
        <v>0</v>
      </c>
      <c r="H618" s="590"/>
      <c r="I618" s="589">
        <f>IF($AK$6=0,0,$AK$6)</f>
        <v>0</v>
      </c>
      <c r="J618" s="590"/>
      <c r="K618" s="589">
        <f>IF($AL$6=0,0,$AL$6)</f>
        <v>0</v>
      </c>
      <c r="L618" s="590"/>
      <c r="M618" s="589">
        <f>IF($AM$6=0,0,$AM$6)</f>
        <v>0</v>
      </c>
      <c r="N618" s="590"/>
      <c r="O618" s="589">
        <f>IF($AN$6=0,0,$AN$6)</f>
        <v>0</v>
      </c>
      <c r="P618" s="590"/>
      <c r="Q618" s="589">
        <f>IF($AO$6=0,0,$AO$6)</f>
        <v>0</v>
      </c>
      <c r="R618" s="590"/>
      <c r="S618" s="589">
        <f>IF($AP$6=0,0,$AP$6)</f>
        <v>0</v>
      </c>
      <c r="T618" s="590"/>
      <c r="U618" s="589">
        <f>IF($AQ$6=0,0,$AQ$6)</f>
        <v>0</v>
      </c>
      <c r="V618" s="590"/>
      <c r="W618" s="589">
        <f>IF($AR$6=0,0,$AR$6)</f>
        <v>0</v>
      </c>
      <c r="X618" s="590"/>
      <c r="Y618" s="723">
        <f>IF($AS$6=0,0,$AS$6)</f>
        <v>0</v>
      </c>
      <c r="Z618" s="588"/>
      <c r="AA618" s="589">
        <f>IF($AT$6=0,0,$AT$6)</f>
        <v>0</v>
      </c>
      <c r="AB618" s="590"/>
      <c r="AC618" s="589">
        <f>IF($AU$6=0,0,$AU$6)</f>
        <v>0</v>
      </c>
      <c r="AD618" s="590"/>
      <c r="AE618" s="599">
        <f>IF($AV$6=0,0,$AV$6)</f>
        <v>0</v>
      </c>
      <c r="AF618" s="600"/>
      <c r="AG618" s="137"/>
      <c r="AH618" s="62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46"/>
      <c r="AT618" s="46"/>
    </row>
    <row r="619" spans="1:46" ht="12" customHeight="1" x14ac:dyDescent="0.2">
      <c r="A619" s="601" t="str">
        <f>$A$52</f>
        <v xml:space="preserve">   Schwangerschaft/Mutterschaft Art. 15 GAV</v>
      </c>
      <c r="B619" s="602"/>
      <c r="C619" s="602"/>
      <c r="D619" s="602"/>
      <c r="E619" s="602"/>
      <c r="F619" s="167" t="str">
        <f>$F$52</f>
        <v>s</v>
      </c>
      <c r="G619" s="589">
        <f>IF($AJ$7=0,0,$AJ$7)</f>
        <v>0</v>
      </c>
      <c r="H619" s="590"/>
      <c r="I619" s="589">
        <f>IF($AK$7=0,0,$AK$7)</f>
        <v>0</v>
      </c>
      <c r="J619" s="590"/>
      <c r="K619" s="589">
        <f>IF($AL$7=0,0,$AL$7)</f>
        <v>0</v>
      </c>
      <c r="L619" s="590"/>
      <c r="M619" s="589">
        <f>IF($AM$7=0,0,$AM$7)</f>
        <v>0</v>
      </c>
      <c r="N619" s="590"/>
      <c r="O619" s="589">
        <f>IF($AN$7=0,0,$AN$7)</f>
        <v>0</v>
      </c>
      <c r="P619" s="590"/>
      <c r="Q619" s="589">
        <f>IF($AO$7=0,0,$AO$7)</f>
        <v>0</v>
      </c>
      <c r="R619" s="590"/>
      <c r="S619" s="589">
        <f>IF($AP$7=0,0,$AP$7)</f>
        <v>0</v>
      </c>
      <c r="T619" s="590"/>
      <c r="U619" s="589">
        <f>IF($AQ$7=0,0,$AQ$7)</f>
        <v>0</v>
      </c>
      <c r="V619" s="590"/>
      <c r="W619" s="589">
        <f>IF($AR$7=0,0,$AR$7)</f>
        <v>0</v>
      </c>
      <c r="X619" s="590"/>
      <c r="Y619" s="723">
        <f>IF($AS$7=0,0,$AS$7)</f>
        <v>0</v>
      </c>
      <c r="Z619" s="588"/>
      <c r="AA619" s="589">
        <f>IF($AT$7=0,0,$AT$7)</f>
        <v>0</v>
      </c>
      <c r="AB619" s="590"/>
      <c r="AC619" s="589">
        <f>IF($AU$7=0,0,$AU$7)</f>
        <v>0</v>
      </c>
      <c r="AD619" s="590"/>
      <c r="AE619" s="599">
        <f>IF($AV$7=0,0,$AV$7)</f>
        <v>0</v>
      </c>
      <c r="AF619" s="600"/>
      <c r="AG619" s="137"/>
      <c r="AH619" s="62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46"/>
      <c r="AT619" s="46"/>
    </row>
    <row r="620" spans="1:46" ht="12" customHeight="1" x14ac:dyDescent="0.2">
      <c r="A620" s="601" t="str">
        <f>$A$53</f>
        <v xml:space="preserve">   Militär/Beförderung/Zivilschutz Art. 16 GAV</v>
      </c>
      <c r="B620" s="602"/>
      <c r="C620" s="602"/>
      <c r="D620" s="602"/>
      <c r="E620" s="602"/>
      <c r="F620" s="167" t="str">
        <f>$F$53</f>
        <v>m</v>
      </c>
      <c r="G620" s="589">
        <f>IF($AJ$8=0,0,$AJ$8)</f>
        <v>0</v>
      </c>
      <c r="H620" s="590"/>
      <c r="I620" s="589">
        <f>IF($AK$8=0,0,$AK$8)</f>
        <v>0</v>
      </c>
      <c r="J620" s="590"/>
      <c r="K620" s="589">
        <f>IF($AL$8=0,0,$AL$8)</f>
        <v>0</v>
      </c>
      <c r="L620" s="590"/>
      <c r="M620" s="589">
        <f>IF($AM$8=0,0,$AM$8)</f>
        <v>0</v>
      </c>
      <c r="N620" s="590"/>
      <c r="O620" s="589">
        <f>IF($AN$8=0,0,$AN$8)</f>
        <v>0</v>
      </c>
      <c r="P620" s="590"/>
      <c r="Q620" s="589">
        <f>IF($AO$8=0,0,$AO$8)</f>
        <v>0</v>
      </c>
      <c r="R620" s="590"/>
      <c r="S620" s="589">
        <f>IF($AP$8=0,0,$AP$8)</f>
        <v>0</v>
      </c>
      <c r="T620" s="590"/>
      <c r="U620" s="589">
        <f>IF($AQ$8=0,0,$AQ$8)</f>
        <v>0</v>
      </c>
      <c r="V620" s="590"/>
      <c r="W620" s="589">
        <f>IF($AR$8=0,0,$AR$8)</f>
        <v>0</v>
      </c>
      <c r="X620" s="590"/>
      <c r="Y620" s="723">
        <f>IF($AS$8=0,0,$AS$8)</f>
        <v>0</v>
      </c>
      <c r="Z620" s="588"/>
      <c r="AA620" s="589">
        <f>IF($AT$8=0,0,$AT$8)</f>
        <v>0</v>
      </c>
      <c r="AB620" s="590"/>
      <c r="AC620" s="589">
        <f>IF($AU$8=0,0,$AU$8)</f>
        <v>0</v>
      </c>
      <c r="AD620" s="590"/>
      <c r="AE620" s="599">
        <f>IF($AV$8=0,0,$AV$8)</f>
        <v>0</v>
      </c>
      <c r="AF620" s="600"/>
      <c r="AG620" s="137"/>
      <c r="AH620" s="62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46"/>
      <c r="AT620" s="46"/>
    </row>
    <row r="621" spans="1:46" ht="12" customHeight="1" x14ac:dyDescent="0.2">
      <c r="A621" s="601" t="str">
        <f>$A$54</f>
        <v xml:space="preserve">   Kurzarbeit und Schlechtwetterausfälle</v>
      </c>
      <c r="B621" s="602"/>
      <c r="C621" s="602"/>
      <c r="D621" s="602"/>
      <c r="E621" s="602"/>
      <c r="F621" s="167" t="str">
        <f>$F$54</f>
        <v>ka</v>
      </c>
      <c r="G621" s="589">
        <f>IF($AJ$11=0,0,$AJ$11)</f>
        <v>0</v>
      </c>
      <c r="H621" s="590"/>
      <c r="I621" s="589">
        <f>IF($AK$11=0,0,$AK$11)</f>
        <v>0</v>
      </c>
      <c r="J621" s="590"/>
      <c r="K621" s="589">
        <f>IF($AL$11=0,0,$AL$11)</f>
        <v>0</v>
      </c>
      <c r="L621" s="590"/>
      <c r="M621" s="589">
        <f>IF($AM$11=0,0,$AM$11)</f>
        <v>0</v>
      </c>
      <c r="N621" s="590"/>
      <c r="O621" s="589">
        <f>IF($AN$11=0,0,$AN$11)</f>
        <v>0</v>
      </c>
      <c r="P621" s="590"/>
      <c r="Q621" s="589">
        <f>IF($AO$11=0,0,$AO$11)</f>
        <v>0</v>
      </c>
      <c r="R621" s="590"/>
      <c r="S621" s="589">
        <f>IF($AP$11=0,0,$AP$11)</f>
        <v>0</v>
      </c>
      <c r="T621" s="590"/>
      <c r="U621" s="589">
        <f>IF($AQ$11=0,0,$AQ$11)</f>
        <v>0</v>
      </c>
      <c r="V621" s="590"/>
      <c r="W621" s="589">
        <f>IF($AR$11=0,0,$AR$11)</f>
        <v>0</v>
      </c>
      <c r="X621" s="590"/>
      <c r="Y621" s="723">
        <f>IF($AS$11=0,0,$AS$11)</f>
        <v>0</v>
      </c>
      <c r="Z621" s="588"/>
      <c r="AA621" s="589">
        <f>IF($AT$11=0,0,$AT$11)</f>
        <v>0</v>
      </c>
      <c r="AB621" s="590"/>
      <c r="AC621" s="589">
        <f>IF($AU$11=0,0,$AU$11)</f>
        <v>0</v>
      </c>
      <c r="AD621" s="590"/>
      <c r="AE621" s="599">
        <f>IF($AV$11=0,0,$AV$11)</f>
        <v>0</v>
      </c>
      <c r="AF621" s="600"/>
      <c r="AG621" s="137"/>
      <c r="AH621" s="62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46"/>
      <c r="AT621" s="46"/>
    </row>
    <row r="622" spans="1:46" ht="12" customHeight="1" x14ac:dyDescent="0.2">
      <c r="A622" s="601" t="str">
        <f>$A$55</f>
        <v xml:space="preserve">   Berufsschule</v>
      </c>
      <c r="B622" s="602"/>
      <c r="C622" s="602"/>
      <c r="D622" s="602"/>
      <c r="E622" s="602"/>
      <c r="F622" s="168" t="str">
        <f>$F$55</f>
        <v>bs</v>
      </c>
      <c r="G622" s="589">
        <f>IF($AJ$9=0,0,$AJ$9)</f>
        <v>0</v>
      </c>
      <c r="H622" s="590"/>
      <c r="I622" s="589">
        <f>IF($AK$9=0,0,$AK$9)</f>
        <v>0</v>
      </c>
      <c r="J622" s="590"/>
      <c r="K622" s="589">
        <f>IF($AL$9=0,0,$AL$9)</f>
        <v>0</v>
      </c>
      <c r="L622" s="590"/>
      <c r="M622" s="589">
        <f>IF($AM$9=0,0,$AM$9)</f>
        <v>0</v>
      </c>
      <c r="N622" s="590"/>
      <c r="O622" s="589">
        <f>IF($AN$9=0,0,$AN$9)</f>
        <v>0</v>
      </c>
      <c r="P622" s="590"/>
      <c r="Q622" s="589">
        <f>IF($AO$9=0,0,$AO$9)</f>
        <v>0</v>
      </c>
      <c r="R622" s="590"/>
      <c r="S622" s="589">
        <f>IF($AP$9=0,0,$AP$9)</f>
        <v>0</v>
      </c>
      <c r="T622" s="590"/>
      <c r="U622" s="589">
        <f>IF($AQ$9=0,0,$AQ$9)</f>
        <v>0</v>
      </c>
      <c r="V622" s="590"/>
      <c r="W622" s="589">
        <f>IF($AR$9=0,0,$AR$9)</f>
        <v>0</v>
      </c>
      <c r="X622" s="590"/>
      <c r="Y622" s="723">
        <f>IF($AS$9=0,0,$AS$9)</f>
        <v>0</v>
      </c>
      <c r="Z622" s="588"/>
      <c r="AA622" s="589">
        <f>IF($AT$9=0,0,$AT$9)</f>
        <v>0</v>
      </c>
      <c r="AB622" s="590"/>
      <c r="AC622" s="589">
        <f>IF($AU$9=0,0,$AU$9)</f>
        <v>0</v>
      </c>
      <c r="AD622" s="590"/>
      <c r="AE622" s="599">
        <f>IF($AV$9=0,0,$AV$9)</f>
        <v>0</v>
      </c>
      <c r="AF622" s="600"/>
      <c r="AG622" s="137"/>
      <c r="AH622" s="62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46"/>
      <c r="AT622" s="46"/>
    </row>
    <row r="623" spans="1:46" ht="12" customHeight="1" x14ac:dyDescent="0.2">
      <c r="A623" s="615" t="str">
        <f>$A$56</f>
        <v xml:space="preserve">   Kurse</v>
      </c>
      <c r="B623" s="616"/>
      <c r="C623" s="616"/>
      <c r="D623" s="616"/>
      <c r="E623" s="616"/>
      <c r="F623" s="268" t="str">
        <f>$F$56</f>
        <v>ku</v>
      </c>
      <c r="G623" s="608">
        <f>IF($AJ$10=0,0,$AJ$10)</f>
        <v>0</v>
      </c>
      <c r="H623" s="609"/>
      <c r="I623" s="608">
        <f>IF($AK$10=0,0,$AK$10)</f>
        <v>0</v>
      </c>
      <c r="J623" s="609"/>
      <c r="K623" s="608">
        <f>IF($AL$10=0,0,$AL$10)</f>
        <v>0</v>
      </c>
      <c r="L623" s="609"/>
      <c r="M623" s="608">
        <f>IF($AM$10=0,0,$AM$10)</f>
        <v>0</v>
      </c>
      <c r="N623" s="609"/>
      <c r="O623" s="608">
        <f>IF($AN$10=0,0,$AN$10)</f>
        <v>0</v>
      </c>
      <c r="P623" s="609"/>
      <c r="Q623" s="608">
        <f>IF($AO$10=0,0,$AO$10)</f>
        <v>0</v>
      </c>
      <c r="R623" s="609"/>
      <c r="S623" s="608">
        <f>IF($AP$10=0,0,$AP$10)</f>
        <v>0</v>
      </c>
      <c r="T623" s="609"/>
      <c r="U623" s="608">
        <f>IF($AQ$10=0,0,$AQ$10)</f>
        <v>0</v>
      </c>
      <c r="V623" s="609"/>
      <c r="W623" s="608">
        <f>IF($AR$10=0,0,$AR$10)</f>
        <v>0</v>
      </c>
      <c r="X623" s="609"/>
      <c r="Y623" s="725">
        <f>IF($AS$10=0,0,$AS$10)</f>
        <v>0</v>
      </c>
      <c r="Z623" s="618"/>
      <c r="AA623" s="608">
        <f>IF($AT$10=0,0,$AT$10)</f>
        <v>0</v>
      </c>
      <c r="AB623" s="609"/>
      <c r="AC623" s="608">
        <f>IF($AU$10=0,0,$AU$10)</f>
        <v>0</v>
      </c>
      <c r="AD623" s="609"/>
      <c r="AE623" s="610">
        <f>IF($AV$10=0,0,$AV$10)</f>
        <v>0</v>
      </c>
      <c r="AF623" s="611"/>
      <c r="AG623" s="137"/>
      <c r="AH623" s="62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46"/>
      <c r="AT623" s="46"/>
    </row>
    <row r="624" spans="1:46" ht="12" customHeight="1" x14ac:dyDescent="0.2">
      <c r="A624" s="265" t="str">
        <f>$A$57</f>
        <v>Kompensations-Std</v>
      </c>
      <c r="B624" s="612" t="str">
        <f>$B$57</f>
        <v>aus Vorjahr</v>
      </c>
      <c r="C624" s="612"/>
      <c r="D624" s="612"/>
      <c r="E624" s="612"/>
      <c r="F624" s="266" t="str">
        <f>$F$57</f>
        <v>kv</v>
      </c>
      <c r="G624" s="604">
        <f>IF($AJ$12=0,0,$AJ$12)</f>
        <v>0</v>
      </c>
      <c r="H624" s="605"/>
      <c r="I624" s="604">
        <f>IF($AK$12=0,0,$AK$12)</f>
        <v>0</v>
      </c>
      <c r="J624" s="605"/>
      <c r="K624" s="604">
        <f>IF($AL$12=0,0,$AL$12)</f>
        <v>0</v>
      </c>
      <c r="L624" s="605"/>
      <c r="M624" s="604">
        <f>IF($AM$12=0,0,$AM$12)</f>
        <v>0</v>
      </c>
      <c r="N624" s="605"/>
      <c r="O624" s="604">
        <f>IF($AN$12=0,0,$AN$12)</f>
        <v>0</v>
      </c>
      <c r="P624" s="605"/>
      <c r="Q624" s="604">
        <f>IF($AO$12=0,0,$AO$12)</f>
        <v>0</v>
      </c>
      <c r="R624" s="605"/>
      <c r="S624" s="604">
        <f>IF($AP$12=0,0,$AP$12)</f>
        <v>0</v>
      </c>
      <c r="T624" s="605"/>
      <c r="U624" s="604">
        <f>IF($AQ$12=0,0,$AQ$12)</f>
        <v>0</v>
      </c>
      <c r="V624" s="605"/>
      <c r="W624" s="604">
        <f>IF($AR$12=0,0,$AR$12)</f>
        <v>0</v>
      </c>
      <c r="X624" s="605"/>
      <c r="Y624" s="727"/>
      <c r="Z624" s="614"/>
      <c r="AA624" s="604"/>
      <c r="AB624" s="605"/>
      <c r="AC624" s="604"/>
      <c r="AD624" s="605"/>
      <c r="AE624" s="606">
        <f>IF($AV$12=0,0,$AV$12)</f>
        <v>0</v>
      </c>
      <c r="AF624" s="607"/>
      <c r="AG624" s="137"/>
      <c r="AH624" s="62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46"/>
      <c r="AT624" s="46"/>
    </row>
    <row r="625" spans="1:47" ht="12" customHeight="1" x14ac:dyDescent="0.2">
      <c r="A625" s="269"/>
      <c r="B625" s="632" t="str">
        <f>$B$58</f>
        <v>aus laufendem Jahr (Kontrolle)</v>
      </c>
      <c r="C625" s="632"/>
      <c r="D625" s="632"/>
      <c r="E625" s="632"/>
      <c r="F625" s="270" t="str">
        <f>$F$58</f>
        <v>kj</v>
      </c>
      <c r="G625" s="627">
        <f>IF($AJ$14=0,0,$AJ$14)</f>
        <v>0</v>
      </c>
      <c r="H625" s="628"/>
      <c r="I625" s="627">
        <f>IF($AK$14=0,0,$AK$14)</f>
        <v>0</v>
      </c>
      <c r="J625" s="628"/>
      <c r="K625" s="627">
        <f>IF($AL$14=0,0,$AL$14)</f>
        <v>0</v>
      </c>
      <c r="L625" s="628"/>
      <c r="M625" s="627">
        <f>IF($AM$14=0,0,$AM$14)</f>
        <v>0</v>
      </c>
      <c r="N625" s="628"/>
      <c r="O625" s="627">
        <f>IF($AN$14=0,0,$AN$14)</f>
        <v>0</v>
      </c>
      <c r="P625" s="628"/>
      <c r="Q625" s="627">
        <f>IF($AO$14=0,0,$AO$14)</f>
        <v>0</v>
      </c>
      <c r="R625" s="628"/>
      <c r="S625" s="627">
        <f>IF($AP$14=0,0,$AP$14)</f>
        <v>0</v>
      </c>
      <c r="T625" s="628"/>
      <c r="U625" s="627">
        <f>IF($AQ$14=0,0,$AQ$14)</f>
        <v>0</v>
      </c>
      <c r="V625" s="628"/>
      <c r="W625" s="627">
        <f>IF($AR$14=0,0,$AR$14)</f>
        <v>0</v>
      </c>
      <c r="X625" s="628"/>
      <c r="Y625" s="726">
        <f>IF($AS$14=0,0,$AS$14)</f>
        <v>0</v>
      </c>
      <c r="Z625" s="634"/>
      <c r="AA625" s="627">
        <f>IF($AT$14=0,0,$AT$14)</f>
        <v>0</v>
      </c>
      <c r="AB625" s="628"/>
      <c r="AC625" s="627">
        <f>IF($AU$14=0,0,$AU$14)</f>
        <v>0</v>
      </c>
      <c r="AD625" s="628"/>
      <c r="AE625" s="629">
        <f>IF($AV$14=0,0,$AV$14)</f>
        <v>0</v>
      </c>
      <c r="AF625" s="630"/>
      <c r="AG625" s="137"/>
      <c r="AH625" s="62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46"/>
      <c r="AT625" s="46"/>
    </row>
    <row r="626" spans="1:47" ht="12" customHeight="1" x14ac:dyDescent="0.2">
      <c r="A626" s="271" t="str">
        <f>$A$59</f>
        <v>Auszahlung</v>
      </c>
      <c r="B626" s="612" t="str">
        <f>$B$59</f>
        <v>Stunden Vorjahressaldo</v>
      </c>
      <c r="C626" s="612"/>
      <c r="D626" s="612"/>
      <c r="E626" s="612"/>
      <c r="F626" s="631"/>
      <c r="G626" s="604">
        <f>IF($AJ$18=0,0,$AJ$18)</f>
        <v>0</v>
      </c>
      <c r="H626" s="605"/>
      <c r="I626" s="604">
        <f>IF($AK$18=0,0,$AK$18)</f>
        <v>0</v>
      </c>
      <c r="J626" s="605"/>
      <c r="K626" s="604">
        <f>IF($AL$18=0,0,$AL$18)</f>
        <v>0</v>
      </c>
      <c r="L626" s="605"/>
      <c r="M626" s="604">
        <f>IF($AM$18=0,0,$AM$18)</f>
        <v>0</v>
      </c>
      <c r="N626" s="605"/>
      <c r="O626" s="604">
        <f>IF($AN$18=0,0,$AN$18)</f>
        <v>0</v>
      </c>
      <c r="P626" s="605"/>
      <c r="Q626" s="604">
        <f>IF($AO$18=0,0,$AO$18)</f>
        <v>0</v>
      </c>
      <c r="R626" s="605"/>
      <c r="S626" s="604">
        <f>IF($AP$18=0,0,$AP$18)</f>
        <v>0</v>
      </c>
      <c r="T626" s="605"/>
      <c r="U626" s="604">
        <f>IF($AQ$18=0,0,$AQ$18)</f>
        <v>0</v>
      </c>
      <c r="V626" s="605"/>
      <c r="W626" s="604">
        <f>IF($AR$18=0,0,$AR$18)</f>
        <v>0</v>
      </c>
      <c r="X626" s="605"/>
      <c r="Y626" s="619"/>
      <c r="Z626" s="620"/>
      <c r="AA626" s="620"/>
      <c r="AB626" s="620"/>
      <c r="AC626" s="620"/>
      <c r="AD626" s="621"/>
      <c r="AE626" s="606">
        <f>IF($AV$18=0,0,$AV$18)</f>
        <v>0</v>
      </c>
      <c r="AF626" s="607"/>
      <c r="AG626" s="137"/>
      <c r="AH626" s="62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46"/>
      <c r="AT626" s="46"/>
    </row>
    <row r="627" spans="1:47" ht="12" customHeight="1" x14ac:dyDescent="0.2">
      <c r="A627" s="169" t="str">
        <f>$A$60</f>
        <v>Differenz</v>
      </c>
      <c r="B627" s="586" t="str">
        <f>$B$60</f>
        <v>nach Kompensation und Auszahlung</v>
      </c>
      <c r="C627" s="586"/>
      <c r="D627" s="586"/>
      <c r="E627" s="586"/>
      <c r="F627" s="622"/>
      <c r="G627" s="589">
        <f>IF(ROUND($P$4,3)=0,0,$P$4-SUM(G624+G626))</f>
        <v>0</v>
      </c>
      <c r="H627" s="590"/>
      <c r="I627" s="623">
        <f>IF(ROUND(G627,3)=0,0,G627-(SUM(I626+I624)))</f>
        <v>0</v>
      </c>
      <c r="J627" s="624"/>
      <c r="K627" s="623">
        <f>IF(ROUND(I627,3)=0,0,I627-(SUM(K626+K624)))</f>
        <v>0</v>
      </c>
      <c r="L627" s="624"/>
      <c r="M627" s="589">
        <f t="shared" ref="M627" si="194">IF(ROUND(K627,3)=0,0,K627-(SUM(M626+M624)))</f>
        <v>0</v>
      </c>
      <c r="N627" s="590"/>
      <c r="O627" s="589">
        <f t="shared" ref="O627" si="195">IF(ROUND(M627,3)=0,0,M627-(SUM(O626+O624)))</f>
        <v>0</v>
      </c>
      <c r="P627" s="590"/>
      <c r="Q627" s="589">
        <f t="shared" ref="Q627" si="196">IF(ROUND(O627,3)=0,0,O627-(SUM(Q626+Q624)))</f>
        <v>0</v>
      </c>
      <c r="R627" s="590"/>
      <c r="S627" s="623">
        <f t="shared" ref="S627" si="197">IF(ROUND(Q627,3)=0,0,Q627-(SUM(S626+S624)))</f>
        <v>0</v>
      </c>
      <c r="T627" s="624"/>
      <c r="U627" s="589">
        <f t="shared" ref="U627" si="198">IF(ROUND(S627,3)=0,0,S627-(SUM(U626+U624)))</f>
        <v>0</v>
      </c>
      <c r="V627" s="590"/>
      <c r="W627" s="589">
        <f t="shared" ref="W627" si="199">IF(ROUND(U627,3)=0,0,U627-(SUM(W626+W624)))</f>
        <v>0</v>
      </c>
      <c r="X627" s="590"/>
      <c r="Y627" s="636" t="str">
        <f>$Y$60</f>
        <v/>
      </c>
      <c r="Z627" s="637"/>
      <c r="AA627" s="637"/>
      <c r="AB627" s="637"/>
      <c r="AC627" s="637"/>
      <c r="AD627" s="637"/>
      <c r="AE627" s="637"/>
      <c r="AF627" s="638"/>
      <c r="AG627" s="137"/>
      <c r="AH627" s="62"/>
      <c r="AI627" s="39"/>
      <c r="AJ627" s="39"/>
      <c r="AM627" s="39"/>
      <c r="AN627" s="39"/>
      <c r="AO627" s="39"/>
      <c r="AP627" s="39"/>
      <c r="AQ627" s="39"/>
      <c r="AR627" s="39"/>
      <c r="AS627" s="46"/>
      <c r="AT627" s="46"/>
    </row>
    <row r="628" spans="1:47" ht="12" customHeight="1" x14ac:dyDescent="0.2">
      <c r="A628" s="169" t="str">
        <f>$A$61</f>
        <v>Auszahlung</v>
      </c>
      <c r="B628" s="639" t="str">
        <f>$B$61</f>
        <v>Stunden laufendes Jahr</v>
      </c>
      <c r="C628" s="639"/>
      <c r="D628" s="639"/>
      <c r="E628" s="639"/>
      <c r="F628" s="640"/>
      <c r="G628" s="589">
        <f>IF($AJ$19=0,0,$AJ$19)</f>
        <v>0</v>
      </c>
      <c r="H628" s="590"/>
      <c r="I628" s="589">
        <f>IF($AK$19=0,0,$AK$19)</f>
        <v>0</v>
      </c>
      <c r="J628" s="590"/>
      <c r="K628" s="589">
        <f>IF($AL$19=0,0,$AL$19)</f>
        <v>0</v>
      </c>
      <c r="L628" s="590"/>
      <c r="M628" s="589">
        <f>IF($AM$19=0,0,$AM$19)</f>
        <v>0</v>
      </c>
      <c r="N628" s="590"/>
      <c r="O628" s="589">
        <f>IF($AN$19=0,0,$AN$19)</f>
        <v>0</v>
      </c>
      <c r="P628" s="590"/>
      <c r="Q628" s="589">
        <f>IF($AO$19=0,0,$AO$19)</f>
        <v>0</v>
      </c>
      <c r="R628" s="590"/>
      <c r="S628" s="589">
        <f>IF($AP$19=0,0,$AP$19)</f>
        <v>0</v>
      </c>
      <c r="T628" s="590"/>
      <c r="U628" s="589">
        <f>IF($AQ$19=0,0,$AQ$19)</f>
        <v>0</v>
      </c>
      <c r="V628" s="590"/>
      <c r="W628" s="589">
        <f>IF($AR$19=0,0,$AR$19)</f>
        <v>0</v>
      </c>
      <c r="X628" s="590"/>
      <c r="Y628" s="723">
        <f>IF($AS$19=0,0,$AS$19)</f>
        <v>0</v>
      </c>
      <c r="Z628" s="588"/>
      <c r="AA628" s="589">
        <f>IF($AT$19=0,0,$AT$19)</f>
        <v>0</v>
      </c>
      <c r="AB628" s="590"/>
      <c r="AC628" s="589">
        <f>IF($AU$19=0,0,$AU$19)</f>
        <v>0</v>
      </c>
      <c r="AD628" s="590"/>
      <c r="AE628" s="599">
        <f>IF($AV$19=0,0,$AV$19)</f>
        <v>0</v>
      </c>
      <c r="AF628" s="600"/>
      <c r="AG628" s="137"/>
      <c r="AH628" s="62"/>
      <c r="AI628" s="39"/>
      <c r="AJ628" s="39"/>
      <c r="AM628" s="39"/>
      <c r="AN628" s="39"/>
      <c r="AO628" s="39"/>
      <c r="AP628" s="39"/>
      <c r="AQ628" s="39"/>
      <c r="AR628" s="39"/>
      <c r="AS628" s="46"/>
      <c r="AT628" s="46"/>
    </row>
    <row r="629" spans="1:47" ht="12" customHeight="1" x14ac:dyDescent="0.2">
      <c r="A629" s="170" t="str">
        <f>$A$62</f>
        <v>Fehlstunden</v>
      </c>
      <c r="B629" s="635" t="str">
        <f>$B$62</f>
        <v>laufendes Jahr (Kontrolle)</v>
      </c>
      <c r="C629" s="635"/>
      <c r="D629" s="635"/>
      <c r="E629" s="635"/>
      <c r="F629" s="267" t="str">
        <f>$F$62</f>
        <v>fe</v>
      </c>
      <c r="G629" s="627">
        <f>IF($AJ$13=0,0,$AJ$13)</f>
        <v>0</v>
      </c>
      <c r="H629" s="628"/>
      <c r="I629" s="627">
        <f>IF($AK$13=0,0,$AK$13)</f>
        <v>0</v>
      </c>
      <c r="J629" s="628"/>
      <c r="K629" s="627">
        <f>IF($AL$13=0,0,$AL$13)</f>
        <v>0</v>
      </c>
      <c r="L629" s="628"/>
      <c r="M629" s="627">
        <f>IF($AM$13=0,0,$AM$13)</f>
        <v>0</v>
      </c>
      <c r="N629" s="628"/>
      <c r="O629" s="627">
        <f>IF($AN$13=0,0,$AN$13)</f>
        <v>0</v>
      </c>
      <c r="P629" s="628"/>
      <c r="Q629" s="627">
        <f>IF($AO$13=0,0,$AO$13)</f>
        <v>0</v>
      </c>
      <c r="R629" s="628"/>
      <c r="S629" s="627">
        <f>IF($AP$13=0,0,$AP$13)</f>
        <v>0</v>
      </c>
      <c r="T629" s="628"/>
      <c r="U629" s="627">
        <f>IF($AQ$13=0,0,$AQ$13)</f>
        <v>0</v>
      </c>
      <c r="V629" s="628"/>
      <c r="W629" s="627">
        <f>IF($AR$13=0,0,$AR$13)</f>
        <v>0</v>
      </c>
      <c r="X629" s="628"/>
      <c r="Y629" s="726">
        <f>IF($AS$13=0,0,$AS$13)</f>
        <v>0</v>
      </c>
      <c r="Z629" s="634"/>
      <c r="AA629" s="627">
        <f>IF($AT$13=0,0,$AT$13)</f>
        <v>0</v>
      </c>
      <c r="AB629" s="628"/>
      <c r="AC629" s="627">
        <f>IF($AU$13=0,0,$AU$13)</f>
        <v>0</v>
      </c>
      <c r="AD629" s="628"/>
      <c r="AE629" s="629">
        <f>IF($AV$13=0,0,$AV$13)</f>
        <v>0</v>
      </c>
      <c r="AF629" s="630"/>
      <c r="AG629" s="137"/>
      <c r="AH629" s="62"/>
      <c r="AI629" s="39"/>
      <c r="AJ629" s="39"/>
      <c r="AM629" s="39"/>
      <c r="AN629" s="39"/>
      <c r="AO629" s="39"/>
      <c r="AP629" s="39"/>
      <c r="AQ629" s="39"/>
      <c r="AR629" s="39"/>
      <c r="AS629" s="46"/>
      <c r="AT629" s="46"/>
    </row>
    <row r="630" spans="1:47" ht="12" customHeight="1" x14ac:dyDescent="0.2">
      <c r="A630" s="171" t="str">
        <f>$A$63</f>
        <v>Total inkl. Zeitzuschläge</v>
      </c>
      <c r="B630" s="651" t="str">
        <f>$B$63</f>
        <v>Stunden produktiv und unproduktiv</v>
      </c>
      <c r="C630" s="651"/>
      <c r="D630" s="651"/>
      <c r="E630" s="651"/>
      <c r="F630" s="731"/>
      <c r="G630" s="732">
        <f>IF($AG$36=0,0,$AG$36)</f>
        <v>0</v>
      </c>
      <c r="H630" s="657"/>
      <c r="I630" s="656">
        <f>IF($AG$99=0,0,$AG$99)</f>
        <v>0</v>
      </c>
      <c r="J630" s="657"/>
      <c r="K630" s="641">
        <f>IF($AG$162=0,0,$AG$162)</f>
        <v>0</v>
      </c>
      <c r="L630" s="642"/>
      <c r="M630" s="641">
        <f>IF($AG$225=0,0,$AG$225)</f>
        <v>0</v>
      </c>
      <c r="N630" s="642"/>
      <c r="O630" s="641">
        <f>IF($AG$288=0,0,$AG$288)</f>
        <v>0</v>
      </c>
      <c r="P630" s="642"/>
      <c r="Q630" s="641">
        <f>IF($AG$351=0,0,$AG$351)</f>
        <v>0</v>
      </c>
      <c r="R630" s="642"/>
      <c r="S630" s="641">
        <f>IF($AG$414=0,0,$AG$414)</f>
        <v>0</v>
      </c>
      <c r="T630" s="642"/>
      <c r="U630" s="641">
        <f>IF($AG$477=0,0,$AG$477)</f>
        <v>0</v>
      </c>
      <c r="V630" s="642"/>
      <c r="W630" s="641">
        <f>IF($AG$540=0,0,$AG$540)</f>
        <v>0</v>
      </c>
      <c r="X630" s="642"/>
      <c r="Y630" s="733">
        <f>IF($AG$603=0,0,$AG$603)</f>
        <v>0</v>
      </c>
      <c r="Z630" s="655"/>
      <c r="AA630" s="641">
        <f>IF($AG$666=0,0,$AG$666)</f>
        <v>0</v>
      </c>
      <c r="AB630" s="642"/>
      <c r="AC630" s="641">
        <f>IF($AG$729=0,0,$AG$729)</f>
        <v>0</v>
      </c>
      <c r="AD630" s="642"/>
      <c r="AE630" s="570">
        <f>SUM($G$63:$AD$63)</f>
        <v>0</v>
      </c>
      <c r="AF630" s="571"/>
      <c r="AG630" s="137"/>
      <c r="AH630" s="62"/>
      <c r="AI630" s="39"/>
      <c r="AJ630" s="39"/>
      <c r="AM630" s="39"/>
      <c r="AN630" s="39"/>
      <c r="AO630" s="39"/>
      <c r="AP630" s="39"/>
      <c r="AQ630" s="39"/>
      <c r="AR630" s="39"/>
      <c r="AS630" s="46"/>
      <c r="AT630" s="46"/>
    </row>
    <row r="631" spans="1:47" ht="24.95" customHeight="1" x14ac:dyDescent="0.2">
      <c r="A631" s="173" t="str">
        <f>$A$64</f>
        <v>Vergleich</v>
      </c>
      <c r="B631" s="643" t="str">
        <f>$B$64</f>
        <v>Stunden zu Soll-Stunden (inkl. allfälli-
ge Minusstunden Vorjahr)</v>
      </c>
      <c r="C631" s="643"/>
      <c r="D631" s="643"/>
      <c r="E631" s="643"/>
      <c r="F631" s="644"/>
      <c r="G631" s="728">
        <f>$G$64</f>
        <v>-184</v>
      </c>
      <c r="H631" s="650"/>
      <c r="I631" s="647">
        <f>$I$64</f>
        <v>-160</v>
      </c>
      <c r="J631" s="648"/>
      <c r="K631" s="649">
        <f>$K$64</f>
        <v>-176</v>
      </c>
      <c r="L631" s="650"/>
      <c r="M631" s="649">
        <f>$M$64</f>
        <v>-176</v>
      </c>
      <c r="N631" s="650"/>
      <c r="O631" s="649">
        <f>$O$64</f>
        <v>-168</v>
      </c>
      <c r="P631" s="650"/>
      <c r="Q631" s="649">
        <f>$Q$64</f>
        <v>-176</v>
      </c>
      <c r="R631" s="650"/>
      <c r="S631" s="649">
        <f>$S$64</f>
        <v>-184</v>
      </c>
      <c r="T631" s="650"/>
      <c r="U631" s="649">
        <f>$U$64</f>
        <v>-168</v>
      </c>
      <c r="V631" s="650"/>
      <c r="W631" s="649">
        <f>$W$64</f>
        <v>-176</v>
      </c>
      <c r="X631" s="650"/>
      <c r="Y631" s="748">
        <f>$Y$64</f>
        <v>-176</v>
      </c>
      <c r="Z631" s="646"/>
      <c r="AA631" s="649">
        <f>$AA$64</f>
        <v>-168</v>
      </c>
      <c r="AB631" s="650"/>
      <c r="AC631" s="649">
        <f>$AC$64</f>
        <v>-184</v>
      </c>
      <c r="AD631" s="650"/>
      <c r="AE631" s="683">
        <f>$AE$64</f>
        <v>-2096</v>
      </c>
      <c r="AF631" s="684"/>
      <c r="AG631" s="137"/>
      <c r="AH631" s="62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46"/>
      <c r="AT631" s="46"/>
    </row>
    <row r="632" spans="1:47" ht="12" customHeight="1" x14ac:dyDescent="0.2">
      <c r="A632" s="172"/>
      <c r="B632" s="685" t="str">
        <f>$B$65</f>
        <v>Stunden zu Soll-Stunden (kumuliert)</v>
      </c>
      <c r="C632" s="685"/>
      <c r="D632" s="685"/>
      <c r="E632" s="685"/>
      <c r="F632" s="686"/>
      <c r="G632" s="749">
        <f>$G$65</f>
        <v>-184</v>
      </c>
      <c r="H632" s="718"/>
      <c r="I632" s="566">
        <f>$I$65</f>
        <v>-344</v>
      </c>
      <c r="J632" s="567"/>
      <c r="K632" s="566">
        <f>$K$65</f>
        <v>-520</v>
      </c>
      <c r="L632" s="567"/>
      <c r="M632" s="566">
        <f>$M$65</f>
        <v>-696</v>
      </c>
      <c r="N632" s="567"/>
      <c r="O632" s="566">
        <f>$O$65</f>
        <v>-864</v>
      </c>
      <c r="P632" s="567"/>
      <c r="Q632" s="566">
        <f>$Q$65</f>
        <v>-1040</v>
      </c>
      <c r="R632" s="567"/>
      <c r="S632" s="566">
        <f>$S$65</f>
        <v>-1224</v>
      </c>
      <c r="T632" s="567"/>
      <c r="U632" s="566">
        <f>$U$65</f>
        <v>-1392</v>
      </c>
      <c r="V632" s="567"/>
      <c r="W632" s="566">
        <f>$W$65</f>
        <v>-1568</v>
      </c>
      <c r="X632" s="567"/>
      <c r="Y632" s="719">
        <f>$Y$65</f>
        <v>-1744</v>
      </c>
      <c r="Z632" s="575"/>
      <c r="AA632" s="566">
        <f>$AA$65</f>
        <v>-1912</v>
      </c>
      <c r="AB632" s="567"/>
      <c r="AC632" s="566">
        <f>$AC$65</f>
        <v>-2096</v>
      </c>
      <c r="AD632" s="567"/>
      <c r="AE632" s="568">
        <f>$AE$65</f>
        <v>0</v>
      </c>
      <c r="AF632" s="569"/>
      <c r="AG632" s="137"/>
      <c r="AH632" s="62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46"/>
      <c r="AT632" s="46"/>
    </row>
    <row r="633" spans="1:47" ht="12.75" customHeight="1" x14ac:dyDescent="0.2">
      <c r="A633" s="658" t="str">
        <f>$A$66</f>
        <v>Ferienkontrolle</v>
      </c>
      <c r="B633" s="660" t="str">
        <f>$B$66</f>
        <v>Ferienguthaben Vorjahr</v>
      </c>
      <c r="C633" s="660"/>
      <c r="D633" s="660"/>
      <c r="E633" s="660"/>
      <c r="F633" s="661"/>
      <c r="G633" s="681">
        <f>IF($AA$4=0,0,$AA$4)</f>
        <v>0</v>
      </c>
      <c r="H633" s="665"/>
      <c r="I633" s="576" t="str">
        <f>$I$66</f>
        <v>Ferienguthaben nach 
Art. 12.1 GAV</v>
      </c>
      <c r="J633" s="577"/>
      <c r="K633" s="577"/>
      <c r="L633" s="578"/>
      <c r="M633" s="671">
        <f>IF($AA$5=0,0,$AA$5)</f>
        <v>0</v>
      </c>
      <c r="N633" s="672"/>
      <c r="O633" s="675" t="str">
        <f>$O$66</f>
        <v>Ferienguthaben total</v>
      </c>
      <c r="P633" s="676"/>
      <c r="Q633" s="676"/>
      <c r="R633" s="677"/>
      <c r="S633" s="681">
        <f>SUM(G633+M633)</f>
        <v>0</v>
      </c>
      <c r="T633" s="665"/>
      <c r="U633" s="675" t="str">
        <f>$U$66</f>
        <v>Ferien bezogen</v>
      </c>
      <c r="V633" s="676"/>
      <c r="W633" s="676"/>
      <c r="X633" s="677"/>
      <c r="Y633" s="681">
        <f>IF($AV$4=0,0,$AV$4)</f>
        <v>0</v>
      </c>
      <c r="Z633" s="665"/>
      <c r="AA633" s="576" t="str">
        <f>$AA$66</f>
        <v>Aktuelles Ferienguthaben</v>
      </c>
      <c r="AB633" s="577"/>
      <c r="AC633" s="577"/>
      <c r="AD633" s="578"/>
      <c r="AE633" s="681">
        <f>IF(S633=0,0,S633-Y633)</f>
        <v>0</v>
      </c>
      <c r="AF633" s="665"/>
      <c r="AG633" s="137"/>
      <c r="AH633" s="46"/>
      <c r="AI633" s="46"/>
      <c r="AJ633" s="46"/>
      <c r="AK633" s="46"/>
      <c r="AL633" s="46"/>
      <c r="AM633" s="46"/>
      <c r="AN633" s="46"/>
      <c r="AO633" s="46"/>
      <c r="AP633" s="46"/>
      <c r="AQ633" s="46"/>
      <c r="AR633" s="46"/>
      <c r="AS633" s="46"/>
      <c r="AT633" s="46"/>
    </row>
    <row r="634" spans="1:47" ht="12.75" customHeight="1" x14ac:dyDescent="0.2">
      <c r="A634" s="659"/>
      <c r="B634" s="662"/>
      <c r="C634" s="662"/>
      <c r="D634" s="662"/>
      <c r="E634" s="662"/>
      <c r="F634" s="663"/>
      <c r="G634" s="682"/>
      <c r="H634" s="667"/>
      <c r="I634" s="668"/>
      <c r="J634" s="669"/>
      <c r="K634" s="669"/>
      <c r="L634" s="670"/>
      <c r="M634" s="673"/>
      <c r="N634" s="674"/>
      <c r="O634" s="678"/>
      <c r="P634" s="679"/>
      <c r="Q634" s="679"/>
      <c r="R634" s="680"/>
      <c r="S634" s="682"/>
      <c r="T634" s="667"/>
      <c r="U634" s="678"/>
      <c r="V634" s="679"/>
      <c r="W634" s="679"/>
      <c r="X634" s="680"/>
      <c r="Y634" s="682"/>
      <c r="Z634" s="667"/>
      <c r="AA634" s="668"/>
      <c r="AB634" s="669"/>
      <c r="AC634" s="669"/>
      <c r="AD634" s="670"/>
      <c r="AE634" s="682"/>
      <c r="AF634" s="667"/>
      <c r="AG634" s="137"/>
      <c r="AK634" s="46"/>
      <c r="AL634" s="46"/>
      <c r="AM634" s="46"/>
      <c r="AN634" s="46"/>
      <c r="AO634" s="46"/>
      <c r="AP634" s="46"/>
      <c r="AQ634" s="46"/>
      <c r="AR634" s="46"/>
      <c r="AS634" s="46"/>
      <c r="AT634" s="46"/>
    </row>
    <row r="635" spans="1:47" ht="12" customHeight="1" x14ac:dyDescent="0.25">
      <c r="A635" s="76"/>
      <c r="B635" s="76"/>
      <c r="C635" s="76"/>
      <c r="D635" s="76"/>
      <c r="E635" s="77"/>
      <c r="F635" s="77"/>
      <c r="G635" s="76"/>
      <c r="H635" s="697"/>
      <c r="I635" s="697"/>
      <c r="J635" s="697"/>
      <c r="K635" s="697"/>
      <c r="L635" s="697"/>
      <c r="M635" s="697"/>
      <c r="N635" s="697"/>
      <c r="O635" s="697"/>
      <c r="P635" s="697"/>
      <c r="Q635" s="697"/>
      <c r="R635" s="697"/>
      <c r="S635" s="697"/>
      <c r="T635" s="697"/>
      <c r="U635" s="697"/>
      <c r="V635" s="697"/>
      <c r="W635" s="697"/>
      <c r="X635" s="697"/>
      <c r="Y635" s="697"/>
      <c r="Z635" s="697"/>
      <c r="AA635" s="697"/>
      <c r="AB635" s="697"/>
      <c r="AC635" s="697"/>
      <c r="AD635" s="697"/>
      <c r="AE635" s="697"/>
      <c r="AF635" s="697"/>
      <c r="AG635" s="27"/>
      <c r="AK635" s="46"/>
      <c r="AL635" s="46"/>
      <c r="AM635" s="46"/>
      <c r="AN635" s="46"/>
      <c r="AO635" s="46"/>
      <c r="AP635" s="46"/>
      <c r="AQ635" s="46"/>
      <c r="AR635" s="46"/>
      <c r="AS635" s="46"/>
      <c r="AT635" s="46"/>
    </row>
    <row r="636" spans="1:47" ht="20.100000000000001" customHeight="1" x14ac:dyDescent="0.2">
      <c r="A636" s="212" t="str">
        <f>$A$3</f>
        <v>Mitarbeiter/In</v>
      </c>
      <c r="B636" s="734" t="str">
        <f>IF($B$3="","",$B$3)</f>
        <v>Muster Peter</v>
      </c>
      <c r="C636" s="735"/>
      <c r="D636" s="735"/>
      <c r="E636" s="735"/>
      <c r="F636" s="735"/>
      <c r="G636" s="736"/>
      <c r="H636" s="737"/>
      <c r="I636" s="231"/>
      <c r="J636" s="739"/>
      <c r="K636" s="739"/>
      <c r="L636" s="739"/>
      <c r="M636" s="739"/>
      <c r="N636" s="231"/>
      <c r="O636" s="739"/>
      <c r="P636" s="739"/>
      <c r="Q636" s="739"/>
      <c r="R636" s="739"/>
      <c r="S636" s="231"/>
      <c r="T636" s="276"/>
      <c r="U636" s="276"/>
      <c r="V636" s="276"/>
      <c r="W636" s="276"/>
      <c r="X636" s="231"/>
      <c r="Y636" s="462"/>
      <c r="Z636" s="462"/>
      <c r="AA636" s="462"/>
      <c r="AB636" s="462"/>
      <c r="AC636" s="231"/>
      <c r="AD636" s="462"/>
      <c r="AE636" s="462"/>
      <c r="AF636" s="461">
        <f>AF3</f>
        <v>0</v>
      </c>
      <c r="AG636" s="28"/>
      <c r="AH636" s="20"/>
      <c r="AI636" s="21"/>
      <c r="AJ636" s="21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21"/>
    </row>
    <row r="637" spans="1:47" ht="12" customHeight="1" x14ac:dyDescent="0.2">
      <c r="A637" s="212" t="str">
        <f>$A$4</f>
        <v>Anstellung %</v>
      </c>
      <c r="B637" s="701">
        <v>100</v>
      </c>
      <c r="C637" s="702"/>
      <c r="D637" s="703" t="str">
        <f>Labels!B99</f>
        <v>im November</v>
      </c>
      <c r="E637" s="704"/>
      <c r="F637" s="704"/>
      <c r="G637" s="705"/>
      <c r="H637" s="765"/>
      <c r="I637" s="146"/>
      <c r="J637" s="743"/>
      <c r="K637" s="743"/>
      <c r="L637" s="743"/>
      <c r="M637" s="743"/>
      <c r="N637" s="146"/>
      <c r="O637" s="743"/>
      <c r="P637" s="743"/>
      <c r="Q637" s="743"/>
      <c r="R637" s="743"/>
      <c r="S637" s="474"/>
      <c r="T637" s="744"/>
      <c r="U637" s="744"/>
      <c r="V637" s="744"/>
      <c r="W637" s="744"/>
      <c r="X637" s="146"/>
      <c r="Y637" s="745"/>
      <c r="Z637" s="745"/>
      <c r="AA637" s="745"/>
      <c r="AB637" s="745"/>
      <c r="AC637" s="745"/>
      <c r="AD637" s="745"/>
      <c r="AE637" s="745"/>
      <c r="AF637" s="746"/>
      <c r="AG637" s="27"/>
      <c r="AH637" s="16"/>
      <c r="AI637" s="16"/>
      <c r="AJ637" s="16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6"/>
    </row>
    <row r="638" spans="1:47" ht="12" customHeight="1" x14ac:dyDescent="0.25">
      <c r="A638" s="220" t="str">
        <f>$A$5</f>
        <v>Saldo für das Jahr</v>
      </c>
      <c r="B638" s="134"/>
      <c r="C638" s="135"/>
      <c r="D638" s="501">
        <f>IF($AE$64=0,0,$AE$64)</f>
        <v>-2096</v>
      </c>
      <c r="E638" s="502"/>
      <c r="F638" s="502"/>
      <c r="G638" s="503"/>
      <c r="H638" s="766"/>
      <c r="I638" s="154"/>
      <c r="J638" s="750"/>
      <c r="K638" s="750"/>
      <c r="L638" s="750"/>
      <c r="M638" s="750"/>
      <c r="N638" s="154"/>
      <c r="O638" s="751"/>
      <c r="P638" s="751"/>
      <c r="Q638" s="751"/>
      <c r="R638" s="751"/>
      <c r="S638" s="155"/>
      <c r="T638" s="750"/>
      <c r="U638" s="750"/>
      <c r="V638" s="750"/>
      <c r="W638" s="750"/>
      <c r="X638" s="154"/>
      <c r="Y638" s="750"/>
      <c r="Z638" s="750"/>
      <c r="AA638" s="750"/>
      <c r="AB638" s="750"/>
      <c r="AC638" s="750"/>
      <c r="AD638" s="750"/>
      <c r="AE638" s="750"/>
      <c r="AF638" s="752"/>
      <c r="AG638" s="28"/>
      <c r="AH638" s="16"/>
      <c r="AI638" s="16"/>
      <c r="AJ638" s="16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6"/>
    </row>
    <row r="639" spans="1:47" s="22" customFormat="1" ht="21" customHeight="1" x14ac:dyDescent="0.25">
      <c r="A639" s="284" t="str">
        <f>TEXT(DATE(YEAR(AP28),MONTH(AP28)+10,1),"MMMM"&amp;Labels!B13)</f>
        <v>November</v>
      </c>
      <c r="B639" s="506" t="str">
        <f>$B$9</f>
        <v>Saldo Monat + / -</v>
      </c>
      <c r="C639" s="507"/>
      <c r="D639" s="507"/>
      <c r="E639" s="508"/>
      <c r="F639" s="695">
        <f>(AG642-(SUM(AG643:AG657)-AE664))*-1</f>
        <v>-168</v>
      </c>
      <c r="G639" s="696"/>
      <c r="H639" s="78"/>
      <c r="I639" s="79"/>
      <c r="J639" s="13"/>
      <c r="K639" s="45" t="str">
        <f>$K$9</f>
        <v xml:space="preserve"> = </v>
      </c>
      <c r="L639" s="43" t="str">
        <f>$L$9</f>
        <v>Gelbe Felder müssen ausgefüllt werden (die übrigen werden automatisch berechnet)</v>
      </c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511"/>
      <c r="AC639" s="511"/>
      <c r="AD639" s="511"/>
      <c r="AE639" s="511"/>
      <c r="AF639" s="512"/>
      <c r="AG639" s="32"/>
      <c r="AH639" s="740"/>
      <c r="AI639" s="741"/>
      <c r="AJ639" s="16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6"/>
    </row>
    <row r="640" spans="1:47" s="16" customFormat="1" ht="16.5" x14ac:dyDescent="0.3">
      <c r="A640" s="436" t="str">
        <f>$A$10</f>
        <v>Tag</v>
      </c>
      <c r="B640" s="217">
        <f>AF577+1</f>
        <v>44136</v>
      </c>
      <c r="C640" s="217">
        <f>B640+1</f>
        <v>44137</v>
      </c>
      <c r="D640" s="217">
        <f t="shared" ref="D640:AE640" si="200">C640+1</f>
        <v>44138</v>
      </c>
      <c r="E640" s="217">
        <f t="shared" si="200"/>
        <v>44139</v>
      </c>
      <c r="F640" s="217">
        <f t="shared" si="200"/>
        <v>44140</v>
      </c>
      <c r="G640" s="217">
        <f t="shared" si="200"/>
        <v>44141</v>
      </c>
      <c r="H640" s="218">
        <f t="shared" si="200"/>
        <v>44142</v>
      </c>
      <c r="I640" s="218">
        <f t="shared" si="200"/>
        <v>44143</v>
      </c>
      <c r="J640" s="218">
        <f t="shared" si="200"/>
        <v>44144</v>
      </c>
      <c r="K640" s="218">
        <f t="shared" si="200"/>
        <v>44145</v>
      </c>
      <c r="L640" s="218">
        <f t="shared" si="200"/>
        <v>44146</v>
      </c>
      <c r="M640" s="218">
        <f t="shared" si="200"/>
        <v>44147</v>
      </c>
      <c r="N640" s="218">
        <f t="shared" si="200"/>
        <v>44148</v>
      </c>
      <c r="O640" s="218">
        <f t="shared" si="200"/>
        <v>44149</v>
      </c>
      <c r="P640" s="218">
        <f t="shared" si="200"/>
        <v>44150</v>
      </c>
      <c r="Q640" s="218">
        <f t="shared" si="200"/>
        <v>44151</v>
      </c>
      <c r="R640" s="218">
        <f t="shared" si="200"/>
        <v>44152</v>
      </c>
      <c r="S640" s="218">
        <f t="shared" si="200"/>
        <v>44153</v>
      </c>
      <c r="T640" s="218">
        <f t="shared" si="200"/>
        <v>44154</v>
      </c>
      <c r="U640" s="218">
        <f t="shared" si="200"/>
        <v>44155</v>
      </c>
      <c r="V640" s="218">
        <f t="shared" si="200"/>
        <v>44156</v>
      </c>
      <c r="W640" s="218">
        <f t="shared" si="200"/>
        <v>44157</v>
      </c>
      <c r="X640" s="218">
        <f t="shared" si="200"/>
        <v>44158</v>
      </c>
      <c r="Y640" s="218">
        <f t="shared" si="200"/>
        <v>44159</v>
      </c>
      <c r="Z640" s="218">
        <f t="shared" si="200"/>
        <v>44160</v>
      </c>
      <c r="AA640" s="218">
        <f t="shared" si="200"/>
        <v>44161</v>
      </c>
      <c r="AB640" s="218">
        <f t="shared" si="200"/>
        <v>44162</v>
      </c>
      <c r="AC640" s="218">
        <f t="shared" si="200"/>
        <v>44163</v>
      </c>
      <c r="AD640" s="218">
        <f t="shared" si="200"/>
        <v>44164</v>
      </c>
      <c r="AE640" s="218">
        <f t="shared" si="200"/>
        <v>44165</v>
      </c>
      <c r="AF640" s="244"/>
      <c r="AG640" s="430" t="str">
        <f>COUNT(B642:AF642)&amp;" "&amp;Labels!$B$63</f>
        <v>21 Tage</v>
      </c>
      <c r="AJ640" s="118"/>
      <c r="AK640" s="118"/>
      <c r="AL640" s="118"/>
      <c r="AO640" s="116"/>
      <c r="AP640" s="117"/>
      <c r="AQ640" s="117"/>
      <c r="AR640" s="117"/>
      <c r="AS640" s="117"/>
      <c r="AT640" s="117"/>
      <c r="AU640" s="33"/>
    </row>
    <row r="641" spans="1:48" s="16" customFormat="1" hidden="1" x14ac:dyDescent="0.2">
      <c r="A641" s="177" t="str">
        <f>$A$11</f>
        <v>Kalenderwoche</v>
      </c>
      <c r="B641" s="291">
        <f t="shared" ref="B641:AF641" si="201">IF(B640="","",TRUNC((B640-DATE(YEAR(B640+3-MOD(B640-2,7)),1,MOD(B640-2,7)-9))/7))</f>
        <v>44</v>
      </c>
      <c r="C641" s="292">
        <f t="shared" si="201"/>
        <v>45</v>
      </c>
      <c r="D641" s="292">
        <f t="shared" si="201"/>
        <v>45</v>
      </c>
      <c r="E641" s="292">
        <f t="shared" si="201"/>
        <v>45</v>
      </c>
      <c r="F641" s="292">
        <f t="shared" si="201"/>
        <v>45</v>
      </c>
      <c r="G641" s="292">
        <f t="shared" si="201"/>
        <v>45</v>
      </c>
      <c r="H641" s="292">
        <f t="shared" si="201"/>
        <v>45</v>
      </c>
      <c r="I641" s="292">
        <f t="shared" si="201"/>
        <v>45</v>
      </c>
      <c r="J641" s="292">
        <f t="shared" si="201"/>
        <v>46</v>
      </c>
      <c r="K641" s="292">
        <f t="shared" si="201"/>
        <v>46</v>
      </c>
      <c r="L641" s="292">
        <f t="shared" si="201"/>
        <v>46</v>
      </c>
      <c r="M641" s="292">
        <f t="shared" si="201"/>
        <v>46</v>
      </c>
      <c r="N641" s="292">
        <f t="shared" si="201"/>
        <v>46</v>
      </c>
      <c r="O641" s="292">
        <f t="shared" si="201"/>
        <v>46</v>
      </c>
      <c r="P641" s="292">
        <f t="shared" si="201"/>
        <v>46</v>
      </c>
      <c r="Q641" s="292">
        <f t="shared" si="201"/>
        <v>47</v>
      </c>
      <c r="R641" s="292">
        <f t="shared" si="201"/>
        <v>47</v>
      </c>
      <c r="S641" s="292">
        <f t="shared" si="201"/>
        <v>47</v>
      </c>
      <c r="T641" s="292">
        <f t="shared" si="201"/>
        <v>47</v>
      </c>
      <c r="U641" s="292">
        <f t="shared" si="201"/>
        <v>47</v>
      </c>
      <c r="V641" s="292">
        <f t="shared" si="201"/>
        <v>47</v>
      </c>
      <c r="W641" s="292">
        <f t="shared" si="201"/>
        <v>47</v>
      </c>
      <c r="X641" s="292">
        <f t="shared" si="201"/>
        <v>48</v>
      </c>
      <c r="Y641" s="292">
        <f t="shared" si="201"/>
        <v>48</v>
      </c>
      <c r="Z641" s="292">
        <f t="shared" si="201"/>
        <v>48</v>
      </c>
      <c r="AA641" s="292">
        <f t="shared" si="201"/>
        <v>48</v>
      </c>
      <c r="AB641" s="292">
        <f t="shared" si="201"/>
        <v>48</v>
      </c>
      <c r="AC641" s="292">
        <f t="shared" si="201"/>
        <v>48</v>
      </c>
      <c r="AD641" s="292">
        <f t="shared" si="201"/>
        <v>48</v>
      </c>
      <c r="AE641" s="293">
        <f t="shared" si="201"/>
        <v>49</v>
      </c>
      <c r="AF641" s="317" t="str">
        <f t="shared" si="201"/>
        <v/>
      </c>
      <c r="AG641" s="85"/>
      <c r="AH641" s="742"/>
      <c r="AI641" s="687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V641" s="38"/>
    </row>
    <row r="642" spans="1:48" s="16" customFormat="1" ht="12" customHeight="1" thickBot="1" x14ac:dyDescent="0.25">
      <c r="A642" s="177" t="str">
        <f>$A$12</f>
        <v>Sollstunden</v>
      </c>
      <c r="B642" s="210" t="str">
        <f t="shared" ref="B642:AE642" si="202">IF(MOD(B640,7)&gt;=2,$J$7*$B$637%,"")</f>
        <v/>
      </c>
      <c r="C642" s="210">
        <f t="shared" si="202"/>
        <v>8</v>
      </c>
      <c r="D642" s="210">
        <f t="shared" si="202"/>
        <v>8</v>
      </c>
      <c r="E642" s="210">
        <f t="shared" si="202"/>
        <v>8</v>
      </c>
      <c r="F642" s="210">
        <f t="shared" si="202"/>
        <v>8</v>
      </c>
      <c r="G642" s="210">
        <f t="shared" si="202"/>
        <v>8</v>
      </c>
      <c r="H642" s="210" t="str">
        <f t="shared" si="202"/>
        <v/>
      </c>
      <c r="I642" s="210" t="str">
        <f t="shared" si="202"/>
        <v/>
      </c>
      <c r="J642" s="210">
        <f t="shared" si="202"/>
        <v>8</v>
      </c>
      <c r="K642" s="210">
        <f t="shared" si="202"/>
        <v>8</v>
      </c>
      <c r="L642" s="210">
        <f t="shared" si="202"/>
        <v>8</v>
      </c>
      <c r="M642" s="210">
        <f t="shared" si="202"/>
        <v>8</v>
      </c>
      <c r="N642" s="210">
        <f t="shared" si="202"/>
        <v>8</v>
      </c>
      <c r="O642" s="210" t="str">
        <f t="shared" si="202"/>
        <v/>
      </c>
      <c r="P642" s="210" t="str">
        <f t="shared" si="202"/>
        <v/>
      </c>
      <c r="Q642" s="210">
        <f t="shared" si="202"/>
        <v>8</v>
      </c>
      <c r="R642" s="210">
        <f t="shared" si="202"/>
        <v>8</v>
      </c>
      <c r="S642" s="210">
        <f t="shared" si="202"/>
        <v>8</v>
      </c>
      <c r="T642" s="210">
        <f t="shared" si="202"/>
        <v>8</v>
      </c>
      <c r="U642" s="210">
        <f t="shared" si="202"/>
        <v>8</v>
      </c>
      <c r="V642" s="210" t="str">
        <f t="shared" si="202"/>
        <v/>
      </c>
      <c r="W642" s="210" t="str">
        <f t="shared" si="202"/>
        <v/>
      </c>
      <c r="X642" s="210">
        <f t="shared" si="202"/>
        <v>8</v>
      </c>
      <c r="Y642" s="210">
        <f t="shared" si="202"/>
        <v>8</v>
      </c>
      <c r="Z642" s="210">
        <f t="shared" si="202"/>
        <v>8</v>
      </c>
      <c r="AA642" s="210">
        <f t="shared" si="202"/>
        <v>8</v>
      </c>
      <c r="AB642" s="210">
        <f t="shared" si="202"/>
        <v>8</v>
      </c>
      <c r="AC642" s="210" t="str">
        <f t="shared" si="202"/>
        <v/>
      </c>
      <c r="AD642" s="210" t="str">
        <f t="shared" si="202"/>
        <v/>
      </c>
      <c r="AE642" s="210">
        <f t="shared" si="202"/>
        <v>8</v>
      </c>
      <c r="AF642" s="196"/>
      <c r="AG642" s="89">
        <f>SUM(B642:AF642)</f>
        <v>168</v>
      </c>
      <c r="AH642" s="478"/>
      <c r="AI642" s="477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</row>
    <row r="643" spans="1:48" s="16" customFormat="1" ht="12" customHeight="1" x14ac:dyDescent="0.2">
      <c r="A643" s="177" t="str">
        <f>$A$13</f>
        <v>Absenz in Std</v>
      </c>
      <c r="B643" s="340">
        <f>B1049</f>
        <v>0</v>
      </c>
      <c r="C643" s="340">
        <f t="shared" ref="C643:AE643" si="203">C1049</f>
        <v>0</v>
      </c>
      <c r="D643" s="340">
        <f t="shared" si="203"/>
        <v>0</v>
      </c>
      <c r="E643" s="340">
        <f t="shared" si="203"/>
        <v>0</v>
      </c>
      <c r="F643" s="340">
        <f t="shared" si="203"/>
        <v>0</v>
      </c>
      <c r="G643" s="340">
        <f t="shared" si="203"/>
        <v>0</v>
      </c>
      <c r="H643" s="340">
        <f t="shared" si="203"/>
        <v>0</v>
      </c>
      <c r="I643" s="340">
        <f t="shared" si="203"/>
        <v>0</v>
      </c>
      <c r="J643" s="340">
        <f t="shared" si="203"/>
        <v>0</v>
      </c>
      <c r="K643" s="340">
        <f t="shared" si="203"/>
        <v>0</v>
      </c>
      <c r="L643" s="340">
        <f t="shared" si="203"/>
        <v>0</v>
      </c>
      <c r="M643" s="340">
        <f t="shared" si="203"/>
        <v>0</v>
      </c>
      <c r="N643" s="340">
        <f t="shared" si="203"/>
        <v>0</v>
      </c>
      <c r="O643" s="340">
        <f t="shared" si="203"/>
        <v>0</v>
      </c>
      <c r="P643" s="340">
        <f t="shared" si="203"/>
        <v>0</v>
      </c>
      <c r="Q643" s="340">
        <f t="shared" si="203"/>
        <v>0</v>
      </c>
      <c r="R643" s="340">
        <f t="shared" si="203"/>
        <v>0</v>
      </c>
      <c r="S643" s="340">
        <f t="shared" si="203"/>
        <v>0</v>
      </c>
      <c r="T643" s="340">
        <f t="shared" si="203"/>
        <v>0</v>
      </c>
      <c r="U643" s="340">
        <f t="shared" si="203"/>
        <v>0</v>
      </c>
      <c r="V643" s="340">
        <f t="shared" si="203"/>
        <v>0</v>
      </c>
      <c r="W643" s="340">
        <f t="shared" si="203"/>
        <v>0</v>
      </c>
      <c r="X643" s="340">
        <f t="shared" si="203"/>
        <v>0</v>
      </c>
      <c r="Y643" s="340">
        <f t="shared" si="203"/>
        <v>0</v>
      </c>
      <c r="Z643" s="340">
        <f t="shared" si="203"/>
        <v>0</v>
      </c>
      <c r="AA643" s="340">
        <f t="shared" si="203"/>
        <v>0</v>
      </c>
      <c r="AB643" s="340">
        <f t="shared" si="203"/>
        <v>0</v>
      </c>
      <c r="AC643" s="340">
        <f t="shared" si="203"/>
        <v>0</v>
      </c>
      <c r="AD643" s="340">
        <f t="shared" si="203"/>
        <v>0</v>
      </c>
      <c r="AE643" s="340">
        <f t="shared" si="203"/>
        <v>0</v>
      </c>
      <c r="AF643" s="198"/>
      <c r="AG643" s="85">
        <f>SUM(AT3:AT12)</f>
        <v>0</v>
      </c>
      <c r="AH643" s="67"/>
      <c r="AI643" s="68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</row>
    <row r="644" spans="1:48" s="16" customFormat="1" ht="12" customHeight="1" thickBot="1" x14ac:dyDescent="0.25">
      <c r="A644" s="178" t="str">
        <f>$A$14</f>
        <v>Code</v>
      </c>
      <c r="B644" s="324" t="str">
        <f>IF(B1049&lt;&gt;0,IF(MAX(B1036:B1048)&lt;B1049,Labels!$B$163,INDEX($AH$1036:$AH$1048,MATCH(MAX(B1036:B1048),B1036:B1048,0))),"")</f>
        <v/>
      </c>
      <c r="C644" s="324" t="str">
        <f>IF(C1049&lt;&gt;0,IF(MAX(C1036:C1048)&lt;C1049,Labels!$B$163,INDEX($AH$1036:$AH$1048,MATCH(MAX(C1036:C1048),C1036:C1048,0))),"")</f>
        <v/>
      </c>
      <c r="D644" s="324" t="str">
        <f>IF(D1049&lt;&gt;0,IF(MAX(D1036:D1048)&lt;D1049,Labels!$B$163,INDEX($AH$1036:$AH$1048,MATCH(MAX(D1036:D1048),D1036:D1048,0))),"")</f>
        <v/>
      </c>
      <c r="E644" s="324" t="str">
        <f>IF(E1049&lt;&gt;0,IF(MAX(E1036:E1048)&lt;E1049,Labels!$B$163,INDEX($AH$1036:$AH$1048,MATCH(MAX(E1036:E1048),E1036:E1048,0))),"")</f>
        <v/>
      </c>
      <c r="F644" s="324" t="str">
        <f>IF(F1049&lt;&gt;0,IF(MAX(F1036:F1048)&lt;F1049,Labels!$B$163,INDEX($AH$1036:$AH$1048,MATCH(MAX(F1036:F1048),F1036:F1048,0))),"")</f>
        <v/>
      </c>
      <c r="G644" s="324" t="str">
        <f>IF(G1049&lt;&gt;0,IF(MAX(G1036:G1048)&lt;G1049,Labels!$B$163,INDEX($AH$1036:$AH$1048,MATCH(MAX(G1036:G1048),G1036:G1048,0))),"")</f>
        <v/>
      </c>
      <c r="H644" s="324" t="str">
        <f>IF(H1049&lt;&gt;0,IF(MAX(H1036:H1048)&lt;H1049,Labels!$B$163,INDEX($AH$1036:$AH$1048,MATCH(MAX(H1036:H1048),H1036:H1048,0))),"")</f>
        <v/>
      </c>
      <c r="I644" s="324" t="str">
        <f>IF(I1049&lt;&gt;0,IF(MAX(I1036:I1048)&lt;I1049,Labels!$B$163,INDEX($AH$1036:$AH$1048,MATCH(MAX(I1036:I1048),I1036:I1048,0))),"")</f>
        <v/>
      </c>
      <c r="J644" s="324" t="str">
        <f>IF(J1049&lt;&gt;0,IF(MAX(J1036:J1048)&lt;J1049,Labels!$B$163,INDEX($AH$1036:$AH$1048,MATCH(MAX(J1036:J1048),J1036:J1048,0))),"")</f>
        <v/>
      </c>
      <c r="K644" s="324" t="str">
        <f>IF(K1049&lt;&gt;0,IF(MAX(K1036:K1048)&lt;K1049,Labels!$B$163,INDEX($AH$1036:$AH$1048,MATCH(MAX(K1036:K1048),K1036:K1048,0))),"")</f>
        <v/>
      </c>
      <c r="L644" s="324" t="str">
        <f>IF(L1049&lt;&gt;0,IF(MAX(L1036:L1048)&lt;L1049,Labels!$B$163,INDEX($AH$1036:$AH$1048,MATCH(MAX(L1036:L1048),L1036:L1048,0))),"")</f>
        <v/>
      </c>
      <c r="M644" s="324" t="str">
        <f>IF(M1049&lt;&gt;0,IF(MAX(M1036:M1048)&lt;M1049,Labels!$B$163,INDEX($AH$1036:$AH$1048,MATCH(MAX(M1036:M1048),M1036:M1048,0))),"")</f>
        <v/>
      </c>
      <c r="N644" s="324" t="str">
        <f>IF(N1049&lt;&gt;0,IF(MAX(N1036:N1048)&lt;N1049,Labels!$B$163,INDEX($AH$1036:$AH$1048,MATCH(MAX(N1036:N1048),N1036:N1048,0))),"")</f>
        <v/>
      </c>
      <c r="O644" s="324" t="str">
        <f>IF(O1049&lt;&gt;0,IF(MAX(O1036:O1048)&lt;O1049,Labels!$B$163,INDEX($AH$1036:$AH$1048,MATCH(MAX(O1036:O1048),O1036:O1048,0))),"")</f>
        <v/>
      </c>
      <c r="P644" s="324" t="str">
        <f>IF(P1049&lt;&gt;0,IF(MAX(P1036:P1048)&lt;P1049,Labels!$B$163,INDEX($AH$1036:$AH$1048,MATCH(MAX(P1036:P1048),P1036:P1048,0))),"")</f>
        <v/>
      </c>
      <c r="Q644" s="324" t="str">
        <f>IF(Q1049&lt;&gt;0,IF(MAX(Q1036:Q1048)&lt;Q1049,Labels!$B$163,INDEX($AH$1036:$AH$1048,MATCH(MAX(Q1036:Q1048),Q1036:Q1048,0))),"")</f>
        <v/>
      </c>
      <c r="R644" s="324" t="str">
        <f>IF(R1049&lt;&gt;0,IF(MAX(R1036:R1048)&lt;R1049,Labels!$B$163,INDEX($AH$1036:$AH$1048,MATCH(MAX(R1036:R1048),R1036:R1048,0))),"")</f>
        <v/>
      </c>
      <c r="S644" s="324" t="str">
        <f>IF(S1049&lt;&gt;0,IF(MAX(S1036:S1048)&lt;S1049,Labels!$B$163,INDEX($AH$1036:$AH$1048,MATCH(MAX(S1036:S1048),S1036:S1048,0))),"")</f>
        <v/>
      </c>
      <c r="T644" s="324" t="str">
        <f>IF(T1049&lt;&gt;0,IF(MAX(T1036:T1048)&lt;T1049,Labels!$B$163,INDEX($AH$1036:$AH$1048,MATCH(MAX(T1036:T1048),T1036:T1048,0))),"")</f>
        <v/>
      </c>
      <c r="U644" s="324" t="str">
        <f>IF(U1049&lt;&gt;0,IF(MAX(U1036:U1048)&lt;U1049,Labels!$B$163,INDEX($AH$1036:$AH$1048,MATCH(MAX(U1036:U1048),U1036:U1048,0))),"")</f>
        <v/>
      </c>
      <c r="V644" s="324" t="str">
        <f>IF(V1049&lt;&gt;0,IF(MAX(V1036:V1048)&lt;V1049,Labels!$B$163,INDEX($AH$1036:$AH$1048,MATCH(MAX(V1036:V1048),V1036:V1048,0))),"")</f>
        <v/>
      </c>
      <c r="W644" s="324" t="str">
        <f>IF(W1049&lt;&gt;0,IF(MAX(W1036:W1048)&lt;W1049,Labels!$B$163,INDEX($AH$1036:$AH$1048,MATCH(MAX(W1036:W1048),W1036:W1048,0))),"")</f>
        <v/>
      </c>
      <c r="X644" s="324" t="str">
        <f>IF(X1049&lt;&gt;0,IF(MAX(X1036:X1048)&lt;X1049,Labels!$B$163,INDEX($AH$1036:$AH$1048,MATCH(MAX(X1036:X1048),X1036:X1048,0))),"")</f>
        <v/>
      </c>
      <c r="Y644" s="324" t="str">
        <f>IF(Y1049&lt;&gt;0,IF(MAX(Y1036:Y1048)&lt;Y1049,Labels!$B$163,INDEX($AH$1036:$AH$1048,MATCH(MAX(Y1036:Y1048),Y1036:Y1048,0))),"")</f>
        <v/>
      </c>
      <c r="Z644" s="324" t="str">
        <f>IF(Z1049&lt;&gt;0,IF(MAX(Z1036:Z1048)&lt;Z1049,Labels!$B$163,INDEX($AH$1036:$AH$1048,MATCH(MAX(Z1036:Z1048),Z1036:Z1048,0))),"")</f>
        <v/>
      </c>
      <c r="AA644" s="324" t="str">
        <f>IF(AA1049&lt;&gt;0,IF(MAX(AA1036:AA1048)&lt;AA1049,Labels!$B$163,INDEX($AH$1036:$AH$1048,MATCH(MAX(AA1036:AA1048),AA1036:AA1048,0))),"")</f>
        <v/>
      </c>
      <c r="AB644" s="324" t="str">
        <f>IF(AB1049&lt;&gt;0,IF(MAX(AB1036:AB1048)&lt;AB1049,Labels!$B$163,INDEX($AH$1036:$AH$1048,MATCH(MAX(AB1036:AB1048),AB1036:AB1048,0))),"")</f>
        <v/>
      </c>
      <c r="AC644" s="324" t="str">
        <f>IF(AC1049&lt;&gt;0,IF(MAX(AC1036:AC1048)&lt;AC1049,Labels!$B$163,INDEX($AH$1036:$AH$1048,MATCH(MAX(AC1036:AC1048),AC1036:AC1048,0))),"")</f>
        <v/>
      </c>
      <c r="AD644" s="324" t="str">
        <f>IF(AD1049&lt;&gt;0,IF(MAX(AD1036:AD1048)&lt;AD1049,Labels!$B$163,INDEX($AH$1036:$AH$1048,MATCH(MAX(AD1036:AD1048),AD1036:AD1048,0))),"")</f>
        <v/>
      </c>
      <c r="AE644" s="324" t="str">
        <f>IF(AE1049&lt;&gt;0,IF(MAX(AE1036:AE1048)&lt;AE1049,Labels!$B$163,INDEX($AH$1036:$AH$1048,MATCH(MAX(AE1036:AE1048),AE1036:AE1048,0))),"")</f>
        <v/>
      </c>
      <c r="AF644" s="198"/>
      <c r="AG644" s="103"/>
      <c r="AH644" s="67"/>
      <c r="AI644" s="68"/>
      <c r="AJ644" s="17"/>
      <c r="AK644" s="50"/>
      <c r="AL644" s="50"/>
      <c r="AM644" s="50"/>
      <c r="AN644" s="50"/>
      <c r="AO644" s="50"/>
      <c r="AP644" s="50"/>
      <c r="AQ644" s="50"/>
      <c r="AR644" s="50"/>
      <c r="AS644" s="50"/>
      <c r="AT644" s="50"/>
      <c r="AU644" s="17"/>
    </row>
    <row r="645" spans="1:48" s="16" customFormat="1" ht="12" customHeight="1" x14ac:dyDescent="0.2">
      <c r="A645" s="179" t="str">
        <f>$A$15</f>
        <v>00.00-06.00h</v>
      </c>
      <c r="B645" s="175"/>
      <c r="C645" s="175"/>
      <c r="D645" s="175"/>
      <c r="E645" s="175"/>
      <c r="F645" s="175"/>
      <c r="G645" s="175"/>
      <c r="H645" s="175"/>
      <c r="I645" s="175"/>
      <c r="J645" s="175"/>
      <c r="K645" s="175"/>
      <c r="L645" s="175"/>
      <c r="M645" s="175"/>
      <c r="N645" s="175"/>
      <c r="O645" s="175"/>
      <c r="P645" s="175"/>
      <c r="Q645" s="175"/>
      <c r="R645" s="175"/>
      <c r="S645" s="175"/>
      <c r="T645" s="175"/>
      <c r="U645" s="175"/>
      <c r="V645" s="175"/>
      <c r="W645" s="175"/>
      <c r="X645" s="175"/>
      <c r="Y645" s="175"/>
      <c r="Z645" s="175"/>
      <c r="AA645" s="175"/>
      <c r="AB645" s="175"/>
      <c r="AC645" s="175"/>
      <c r="AD645" s="175"/>
      <c r="AE645" s="175"/>
      <c r="AF645" s="196"/>
      <c r="AG645" s="87">
        <f>SUM(B645:AF645)</f>
        <v>0</v>
      </c>
      <c r="AH645" s="67"/>
      <c r="AI645" s="68"/>
      <c r="AJ645" s="17"/>
      <c r="AK645" s="50"/>
      <c r="AL645" s="50"/>
      <c r="AM645" s="50"/>
      <c r="AN645" s="50"/>
      <c r="AO645" s="50"/>
      <c r="AP645" s="50"/>
      <c r="AQ645" s="50"/>
      <c r="AR645" s="50"/>
      <c r="AS645" s="50"/>
      <c r="AT645" s="50"/>
      <c r="AU645" s="17"/>
    </row>
    <row r="646" spans="1:48" s="16" customFormat="1" ht="12" customHeight="1" x14ac:dyDescent="0.2">
      <c r="A646" s="180" t="str">
        <f>$A$16</f>
        <v>06.00-20.00h</v>
      </c>
      <c r="B646" s="175"/>
      <c r="C646" s="175"/>
      <c r="D646" s="175"/>
      <c r="E646" s="175"/>
      <c r="F646" s="175"/>
      <c r="G646" s="175"/>
      <c r="H646" s="175"/>
      <c r="I646" s="175"/>
      <c r="J646" s="175"/>
      <c r="K646" s="175"/>
      <c r="L646" s="175"/>
      <c r="M646" s="175"/>
      <c r="N646" s="175"/>
      <c r="O646" s="175"/>
      <c r="P646" s="175"/>
      <c r="Q646" s="175"/>
      <c r="R646" s="175"/>
      <c r="S646" s="175"/>
      <c r="T646" s="175"/>
      <c r="U646" s="175"/>
      <c r="V646" s="175"/>
      <c r="W646" s="175"/>
      <c r="X646" s="175"/>
      <c r="Y646" s="175"/>
      <c r="Z646" s="175"/>
      <c r="AA646" s="175"/>
      <c r="AB646" s="175"/>
      <c r="AC646" s="175"/>
      <c r="AD646" s="175"/>
      <c r="AE646" s="175"/>
      <c r="AF646" s="196"/>
      <c r="AG646" s="88">
        <f>SUM(B646:AF646)</f>
        <v>0</v>
      </c>
      <c r="AH646" s="67"/>
      <c r="AI646" s="68"/>
      <c r="AJ646" s="17"/>
      <c r="AK646" s="50"/>
      <c r="AL646" s="50"/>
      <c r="AM646" s="50"/>
      <c r="AN646" s="50"/>
      <c r="AO646" s="50"/>
      <c r="AP646" s="50"/>
      <c r="AQ646" s="50"/>
      <c r="AR646" s="50"/>
      <c r="AS646" s="50"/>
      <c r="AT646" s="50"/>
      <c r="AU646" s="17"/>
    </row>
    <row r="647" spans="1:48" s="16" customFormat="1" ht="12" customHeight="1" x14ac:dyDescent="0.2">
      <c r="A647" s="179" t="str">
        <f>$A$17</f>
        <v>20.00-24.00h</v>
      </c>
      <c r="B647" s="175"/>
      <c r="C647" s="175"/>
      <c r="D647" s="175"/>
      <c r="E647" s="175"/>
      <c r="F647" s="175"/>
      <c r="G647" s="175"/>
      <c r="H647" s="175"/>
      <c r="I647" s="175"/>
      <c r="J647" s="175"/>
      <c r="K647" s="175"/>
      <c r="L647" s="175"/>
      <c r="M647" s="175"/>
      <c r="N647" s="175"/>
      <c r="O647" s="175"/>
      <c r="P647" s="175"/>
      <c r="Q647" s="175"/>
      <c r="R647" s="175"/>
      <c r="S647" s="175"/>
      <c r="T647" s="175"/>
      <c r="U647" s="175"/>
      <c r="V647" s="175"/>
      <c r="W647" s="175"/>
      <c r="X647" s="175"/>
      <c r="Y647" s="175"/>
      <c r="Z647" s="175"/>
      <c r="AA647" s="175"/>
      <c r="AB647" s="175"/>
      <c r="AC647" s="175"/>
      <c r="AD647" s="175"/>
      <c r="AE647" s="175"/>
      <c r="AF647" s="196"/>
      <c r="AG647" s="86">
        <f>SUM(B647:AF647)</f>
        <v>0</v>
      </c>
      <c r="AH647" s="65" t="s">
        <v>414</v>
      </c>
      <c r="AI647" s="68"/>
      <c r="AL647" s="50"/>
      <c r="AM647" s="50"/>
      <c r="AN647" s="50"/>
      <c r="AO647" s="50"/>
      <c r="AP647" s="50"/>
      <c r="AQ647" s="50"/>
      <c r="AR647" s="50"/>
      <c r="AS647" s="50"/>
      <c r="AT647" s="50"/>
      <c r="AU647" s="17"/>
    </row>
    <row r="648" spans="1:48" s="16" customFormat="1" ht="12" customHeight="1" x14ac:dyDescent="0.2">
      <c r="A648" s="180" t="str">
        <f>$A$18</f>
        <v>Feiertag "ft"</v>
      </c>
      <c r="B648" s="181" t="str">
        <f>IF(WEEKDAY(B640,2)&lt;=6,IF(KALENDER!E23="x",Labels!$B$118,""),"")</f>
        <v/>
      </c>
      <c r="C648" s="181" t="str">
        <f>IF(WEEKDAY(C640,2)&lt;=6,IF(KALENDER!F23="x",Labels!$B$118,""),"")</f>
        <v/>
      </c>
      <c r="D648" s="181" t="str">
        <f>IF(WEEKDAY(D640,2)&lt;=6,IF(KALENDER!G23="x",Labels!$B$118,""),"")</f>
        <v/>
      </c>
      <c r="E648" s="181" t="str">
        <f>IF(WEEKDAY(E640,2)&lt;=6,IF(KALENDER!H23="x",Labels!$B$118,""),"")</f>
        <v/>
      </c>
      <c r="F648" s="181" t="str">
        <f>IF(WEEKDAY(F640,2)&lt;=6,IF(KALENDER!I23="x",Labels!$B$118,""),"")</f>
        <v/>
      </c>
      <c r="G648" s="181" t="str">
        <f>IF(WEEKDAY(G640,2)&lt;=6,IF(KALENDER!J23="x",Labels!$B$118,""),"")</f>
        <v/>
      </c>
      <c r="H648" s="181" t="str">
        <f>IF(WEEKDAY(H640,2)&lt;=6,IF(KALENDER!K23="x",Labels!$B$118,""),"")</f>
        <v/>
      </c>
      <c r="I648" s="181" t="str">
        <f>IF(WEEKDAY(I640,2)&lt;=6,IF(KALENDER!L23="x",Labels!$B$118,""),"")</f>
        <v/>
      </c>
      <c r="J648" s="181" t="str">
        <f>IF(WEEKDAY(J640,2)&lt;=6,IF(KALENDER!M23="x",Labels!$B$118,""),"")</f>
        <v/>
      </c>
      <c r="K648" s="181" t="str">
        <f>IF(WEEKDAY(K640,2)&lt;=6,IF(KALENDER!N23="x",Labels!$B$118,""),"")</f>
        <v/>
      </c>
      <c r="L648" s="181" t="str">
        <f>IF(WEEKDAY(L640,2)&lt;=6,IF(KALENDER!O23="x",Labels!$B$118,""),"")</f>
        <v/>
      </c>
      <c r="M648" s="181" t="str">
        <f>IF(WEEKDAY(M640,2)&lt;=6,IF(KALENDER!P23="x",Labels!$B$118,""),"")</f>
        <v/>
      </c>
      <c r="N648" s="181" t="str">
        <f>IF(WEEKDAY(N640,2)&lt;=6,IF(KALENDER!Q23="x",Labels!$B$118,""),"")</f>
        <v/>
      </c>
      <c r="O648" s="181" t="str">
        <f>IF(WEEKDAY(O640,2)&lt;=6,IF(KALENDER!R23="x",Labels!$B$118,""),"")</f>
        <v/>
      </c>
      <c r="P648" s="181" t="str">
        <f>IF(WEEKDAY(P640,2)&lt;=6,IF(KALENDER!S23="x",Labels!$B$118,""),"")</f>
        <v/>
      </c>
      <c r="Q648" s="181" t="str">
        <f>IF(WEEKDAY(Q640,2)&lt;=6,IF(KALENDER!T23="x",Labels!$B$118,""),"")</f>
        <v/>
      </c>
      <c r="R648" s="181" t="str">
        <f>IF(WEEKDAY(R640,2)&lt;=6,IF(KALENDER!U23="x",Labels!$B$118,""),"")</f>
        <v/>
      </c>
      <c r="S648" s="181" t="str">
        <f>IF(WEEKDAY(S640,2)&lt;=6,IF(KALENDER!V23="x",Labels!$B$118,""),"")</f>
        <v/>
      </c>
      <c r="T648" s="181" t="str">
        <f>IF(WEEKDAY(T640,2)&lt;=6,IF(KALENDER!W23="x",Labels!$B$118,""),"")</f>
        <v/>
      </c>
      <c r="U648" s="181" t="str">
        <f>IF(WEEKDAY(U640,2)&lt;=6,IF(KALENDER!X23="x",Labels!$B$118,""),"")</f>
        <v/>
      </c>
      <c r="V648" s="181" t="str">
        <f>IF(WEEKDAY(V640,2)&lt;=6,IF(KALENDER!Y23="x",Labels!$B$118,""),"")</f>
        <v/>
      </c>
      <c r="W648" s="181" t="str">
        <f>IF(WEEKDAY(W640,2)&lt;=6,IF(KALENDER!Z23="x",Labels!$B$118,""),"")</f>
        <v/>
      </c>
      <c r="X648" s="181" t="str">
        <f>IF(WEEKDAY(X640,2)&lt;=6,IF(KALENDER!AA23="x",Labels!$B$118,""),"")</f>
        <v/>
      </c>
      <c r="Y648" s="181" t="str">
        <f>IF(WEEKDAY(Y640,2)&lt;=6,IF(KALENDER!AB23="x",Labels!$B$118,""),"")</f>
        <v/>
      </c>
      <c r="Z648" s="181" t="str">
        <f>IF(WEEKDAY(Z640,2)&lt;=6,IF(KALENDER!AC23="x",Labels!$B$118,""),"")</f>
        <v/>
      </c>
      <c r="AA648" s="181" t="str">
        <f>IF(WEEKDAY(AA640,2)&lt;=6,IF(KALENDER!AD23="x",Labels!$B$118,""),"")</f>
        <v/>
      </c>
      <c r="AB648" s="181" t="str">
        <f>IF(WEEKDAY(AB640,2)&lt;=6,IF(KALENDER!AE23="x",Labels!$B$118,""),"")</f>
        <v/>
      </c>
      <c r="AC648" s="181" t="str">
        <f>IF(WEEKDAY(AC640,2)&lt;=6,IF(KALENDER!AF23="x",Labels!$B$118,""),"")</f>
        <v/>
      </c>
      <c r="AD648" s="181" t="str">
        <f>IF(WEEKDAY(AD640,2)&lt;=6,IF(KALENDER!AG23="x",Labels!$B$118,""),"")</f>
        <v/>
      </c>
      <c r="AE648" s="181" t="str">
        <f>IF(WEEKDAY(AE640,2)&lt;=6,IF(KALENDER!AH23="x",Labels!$B$118,""),"")</f>
        <v/>
      </c>
      <c r="AF648" s="196" t="str">
        <f>IF(WEEKDAY(AF640,2)&lt;=6,IF(KALENDER!AI23="x",Labels!$B$118,""),"")</f>
        <v/>
      </c>
      <c r="AG648" s="86"/>
      <c r="AH648" s="132"/>
      <c r="AI648" s="133"/>
      <c r="AL648" s="19"/>
      <c r="AM648" s="19"/>
      <c r="AN648" s="19"/>
      <c r="AO648" s="19"/>
      <c r="AP648" s="19"/>
      <c r="AQ648" s="19"/>
      <c r="AR648" s="19"/>
      <c r="AS648" s="19"/>
      <c r="AT648" s="19"/>
    </row>
    <row r="649" spans="1:48" s="16" customFormat="1" ht="12" customHeight="1" x14ac:dyDescent="0.2">
      <c r="A649" s="182" t="str">
        <f>$A$19</f>
        <v>Gutschrift "ft"</v>
      </c>
      <c r="B649" s="184" t="str">
        <f>IF(AND(B648=Labels!$B$118,WEEKDAY(B640,2)&lt;6),$J$7*$B$637%,"")</f>
        <v/>
      </c>
      <c r="C649" s="184" t="str">
        <f>IF(AND(C648=Labels!$B$118,WEEKDAY(C640,2)&lt;6),$J$7*$B$637%,"")</f>
        <v/>
      </c>
      <c r="D649" s="184" t="str">
        <f>IF(AND(D648=Labels!$B$118,WEEKDAY(D640,2)&lt;6),$J$7*$B$637%,"")</f>
        <v/>
      </c>
      <c r="E649" s="184" t="str">
        <f>IF(AND(E648=Labels!$B$118,WEEKDAY(E640,2)&lt;6),$J$7*$B$637%,"")</f>
        <v/>
      </c>
      <c r="F649" s="184" t="str">
        <f>IF(AND(F648=Labels!$B$118,WEEKDAY(F640,2)&lt;6),$J$7*$B$637%,"")</f>
        <v/>
      </c>
      <c r="G649" s="184" t="str">
        <f>IF(AND(G648=Labels!$B$118,WEEKDAY(G640,2)&lt;6),$J$7*$B$637%,"")</f>
        <v/>
      </c>
      <c r="H649" s="184" t="str">
        <f>IF(AND(H648=Labels!$B$118,WEEKDAY(H640,2)&lt;6),$J$7*$B$637%,"")</f>
        <v/>
      </c>
      <c r="I649" s="184" t="str">
        <f>IF(AND(I648=Labels!$B$118,WEEKDAY(I640,2)&lt;6),$J$7*$B$637%,"")</f>
        <v/>
      </c>
      <c r="J649" s="184" t="str">
        <f>IF(AND(J648=Labels!$B$118,WEEKDAY(J640,2)&lt;6),$J$7*$B$637%,"")</f>
        <v/>
      </c>
      <c r="K649" s="184" t="str">
        <f>IF(AND(K648=Labels!$B$118,WEEKDAY(K640,2)&lt;6),$J$7*$B$637%,"")</f>
        <v/>
      </c>
      <c r="L649" s="184" t="str">
        <f>IF(AND(L648=Labels!$B$118,WEEKDAY(L640,2)&lt;6),$J$7*$B$637%,"")</f>
        <v/>
      </c>
      <c r="M649" s="184" t="str">
        <f>IF(AND(M648=Labels!$B$118,WEEKDAY(M640,2)&lt;6),$J$7*$B$637%,"")</f>
        <v/>
      </c>
      <c r="N649" s="184" t="str">
        <f>IF(AND(N648=Labels!$B$118,WEEKDAY(N640,2)&lt;6),$J$7*$B$637%,"")</f>
        <v/>
      </c>
      <c r="O649" s="184" t="str">
        <f>IF(AND(O648=Labels!$B$118,WEEKDAY(O640,2)&lt;6),$J$7*$B$637%,"")</f>
        <v/>
      </c>
      <c r="P649" s="184" t="str">
        <f>IF(AND(P648=Labels!$B$118,WEEKDAY(P640,2)&lt;6),$J$7*$B$637%,"")</f>
        <v/>
      </c>
      <c r="Q649" s="184" t="str">
        <f>IF(AND(Q648=Labels!$B$118,WEEKDAY(Q640,2)&lt;6),$J$7*$B$637%,"")</f>
        <v/>
      </c>
      <c r="R649" s="184" t="str">
        <f>IF(AND(R648=Labels!$B$118,WEEKDAY(R640,2)&lt;6),$J$7*$B$637%,"")</f>
        <v/>
      </c>
      <c r="S649" s="184" t="str">
        <f>IF(AND(S648=Labels!$B$118,WEEKDAY(S640,2)&lt;6),$J$7*$B$637%,"")</f>
        <v/>
      </c>
      <c r="T649" s="184" t="str">
        <f>IF(AND(T648=Labels!$B$118,WEEKDAY(T640,2)&lt;6),$J$7*$B$637%,"")</f>
        <v/>
      </c>
      <c r="U649" s="184" t="str">
        <f>IF(AND(U648=Labels!$B$118,WEEKDAY(U640,2)&lt;6),$J$7*$B$637%,"")</f>
        <v/>
      </c>
      <c r="V649" s="184" t="str">
        <f>IF(AND(V648=Labels!$B$118,WEEKDAY(V640,2)&lt;6),$J$7*$B$637%,"")</f>
        <v/>
      </c>
      <c r="W649" s="184" t="str">
        <f>IF(AND(W648=Labels!$B$118,WEEKDAY(W640,2)&lt;6),$J$7*$B$637%,"")</f>
        <v/>
      </c>
      <c r="X649" s="184" t="str">
        <f>IF(AND(X648=Labels!$B$118,WEEKDAY(X640,2)&lt;6),$J$7*$B$637%,"")</f>
        <v/>
      </c>
      <c r="Y649" s="184" t="str">
        <f>IF(AND(Y648=Labels!$B$118,WEEKDAY(Y640,2)&lt;6),$J$7*$B$637%,"")</f>
        <v/>
      </c>
      <c r="Z649" s="184" t="str">
        <f>IF(AND(Z648=Labels!$B$118,WEEKDAY(Z640,2)&lt;6),$J$7*$B$637%,"")</f>
        <v/>
      </c>
      <c r="AA649" s="184" t="str">
        <f>IF(AND(AA648=Labels!$B$118,WEEKDAY(AA640,2)&lt;6),$J$7*$B$637%,"")</f>
        <v/>
      </c>
      <c r="AB649" s="184" t="str">
        <f>IF(AND(AB648=Labels!$B$118,WEEKDAY(AB640,2)&lt;6),$J$7*$B$637%,"")</f>
        <v/>
      </c>
      <c r="AC649" s="184" t="str">
        <f>IF(AND(AC648=Labels!$B$118,WEEKDAY(AC640,2)&lt;6),$J$7*$B$637%,"")</f>
        <v/>
      </c>
      <c r="AD649" s="184" t="str">
        <f>IF(AND(AD648=Labels!$B$118,WEEKDAY(AD640,2)&lt;6),$J$7*$B$637%,"")</f>
        <v/>
      </c>
      <c r="AE649" s="184" t="str">
        <f>IF(AND(AE648=Labels!$B$118,WEEKDAY(AE640,2)&lt;6),$J$7*$B$637%,"")</f>
        <v/>
      </c>
      <c r="AF649" s="198" t="str">
        <f>IF(AND(AF648=Labels!$B$118,WEEKDAY(AF640,2)&lt;6),$J$7*$B$637%,"")</f>
        <v/>
      </c>
      <c r="AG649" s="86">
        <f>SUM(B649:AF649)</f>
        <v>0</v>
      </c>
      <c r="AH649" s="132"/>
      <c r="AI649" s="133"/>
      <c r="AL649" s="19"/>
      <c r="AM649" s="19"/>
      <c r="AN649" s="19"/>
      <c r="AO649" s="19"/>
      <c r="AP649" s="19"/>
      <c r="AQ649" s="19"/>
      <c r="AR649" s="19"/>
      <c r="AS649" s="19"/>
      <c r="AT649" s="19"/>
    </row>
    <row r="650" spans="1:48" s="16" customFormat="1" ht="12" hidden="1" customHeight="1" x14ac:dyDescent="0.2">
      <c r="A650" s="182" t="str">
        <f>$A$20</f>
        <v>Tagestotal</v>
      </c>
      <c r="B650" s="183">
        <f>SUM(B645:B647)</f>
        <v>0</v>
      </c>
      <c r="C650" s="183">
        <f t="shared" ref="C650:AE650" si="204">SUM(C645:C647)</f>
        <v>0</v>
      </c>
      <c r="D650" s="183">
        <f t="shared" si="204"/>
        <v>0</v>
      </c>
      <c r="E650" s="183">
        <f t="shared" si="204"/>
        <v>0</v>
      </c>
      <c r="F650" s="183">
        <f t="shared" si="204"/>
        <v>0</v>
      </c>
      <c r="G650" s="183">
        <f t="shared" si="204"/>
        <v>0</v>
      </c>
      <c r="H650" s="183">
        <f t="shared" si="204"/>
        <v>0</v>
      </c>
      <c r="I650" s="183">
        <f t="shared" si="204"/>
        <v>0</v>
      </c>
      <c r="J650" s="183">
        <f t="shared" si="204"/>
        <v>0</v>
      </c>
      <c r="K650" s="183">
        <f t="shared" si="204"/>
        <v>0</v>
      </c>
      <c r="L650" s="183">
        <f t="shared" si="204"/>
        <v>0</v>
      </c>
      <c r="M650" s="183">
        <f t="shared" si="204"/>
        <v>0</v>
      </c>
      <c r="N650" s="183">
        <f t="shared" si="204"/>
        <v>0</v>
      </c>
      <c r="O650" s="183">
        <f t="shared" si="204"/>
        <v>0</v>
      </c>
      <c r="P650" s="183">
        <f t="shared" si="204"/>
        <v>0</v>
      </c>
      <c r="Q650" s="183">
        <f t="shared" si="204"/>
        <v>0</v>
      </c>
      <c r="R650" s="183">
        <f t="shared" si="204"/>
        <v>0</v>
      </c>
      <c r="S650" s="183">
        <f t="shared" si="204"/>
        <v>0</v>
      </c>
      <c r="T650" s="183">
        <f t="shared" si="204"/>
        <v>0</v>
      </c>
      <c r="U650" s="183">
        <f t="shared" si="204"/>
        <v>0</v>
      </c>
      <c r="V650" s="183">
        <f t="shared" si="204"/>
        <v>0</v>
      </c>
      <c r="W650" s="183">
        <f t="shared" si="204"/>
        <v>0</v>
      </c>
      <c r="X650" s="183">
        <f t="shared" si="204"/>
        <v>0</v>
      </c>
      <c r="Y650" s="183">
        <f t="shared" si="204"/>
        <v>0</v>
      </c>
      <c r="Z650" s="183">
        <f t="shared" si="204"/>
        <v>0</v>
      </c>
      <c r="AA650" s="183">
        <f t="shared" si="204"/>
        <v>0</v>
      </c>
      <c r="AB650" s="183">
        <f t="shared" si="204"/>
        <v>0</v>
      </c>
      <c r="AC650" s="183">
        <f t="shared" si="204"/>
        <v>0</v>
      </c>
      <c r="AD650" s="183">
        <f t="shared" si="204"/>
        <v>0</v>
      </c>
      <c r="AE650" s="183">
        <f t="shared" si="204"/>
        <v>0</v>
      </c>
      <c r="AF650" s="198"/>
      <c r="AG650" s="86"/>
      <c r="AH650" s="132"/>
      <c r="AI650" s="133"/>
      <c r="AL650" s="19"/>
      <c r="AM650" s="19"/>
      <c r="AN650" s="19"/>
      <c r="AO650" s="19"/>
      <c r="AP650" s="19"/>
      <c r="AQ650" s="19"/>
      <c r="AR650" s="19"/>
      <c r="AS650" s="19"/>
      <c r="AT650" s="19"/>
    </row>
    <row r="651" spans="1:48" s="16" customFormat="1" ht="12" hidden="1" customHeight="1" x14ac:dyDescent="0.2">
      <c r="A651" s="180" t="str">
        <f>$A$21</f>
        <v>.</v>
      </c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1"/>
      <c r="N651" s="181"/>
      <c r="O651" s="181"/>
      <c r="P651" s="181"/>
      <c r="Q651" s="181"/>
      <c r="R651" s="181"/>
      <c r="S651" s="181"/>
      <c r="T651" s="181"/>
      <c r="U651" s="181"/>
      <c r="V651" s="181"/>
      <c r="W651" s="181"/>
      <c r="X651" s="181"/>
      <c r="Y651" s="181"/>
      <c r="Z651" s="181"/>
      <c r="AA651" s="181"/>
      <c r="AB651" s="181"/>
      <c r="AC651" s="181"/>
      <c r="AD651" s="181"/>
      <c r="AE651" s="181"/>
      <c r="AF651" s="313"/>
      <c r="AG651" s="29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</row>
    <row r="652" spans="1:48" s="16" customFormat="1" ht="12" hidden="1" customHeight="1" x14ac:dyDescent="0.2">
      <c r="A652" s="180" t="str">
        <f>$A$22</f>
        <v>.</v>
      </c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1"/>
      <c r="N652" s="181"/>
      <c r="O652" s="181"/>
      <c r="P652" s="181"/>
      <c r="Q652" s="181"/>
      <c r="R652" s="181"/>
      <c r="S652" s="181"/>
      <c r="T652" s="181"/>
      <c r="U652" s="181"/>
      <c r="V652" s="181"/>
      <c r="W652" s="181"/>
      <c r="X652" s="181"/>
      <c r="Y652" s="181"/>
      <c r="Z652" s="181"/>
      <c r="AA652" s="181"/>
      <c r="AB652" s="181"/>
      <c r="AC652" s="181"/>
      <c r="AD652" s="181"/>
      <c r="AE652" s="181"/>
      <c r="AF652" s="313"/>
      <c r="AG652" s="29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</row>
    <row r="653" spans="1:48" s="16" customFormat="1" ht="12" hidden="1" customHeight="1" x14ac:dyDescent="0.2">
      <c r="A653" s="180" t="str">
        <f>$A$23</f>
        <v>Monatsübergang</v>
      </c>
      <c r="B653" s="181" t="str">
        <f>IF(WEEKDAY(B640)=1,TEXT(B640-1,"MMM"&amp;Labels!B13),"")</f>
        <v>Okt</v>
      </c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1"/>
      <c r="N653" s="181"/>
      <c r="O653" s="181"/>
      <c r="P653" s="181"/>
      <c r="Q653" s="181"/>
      <c r="R653" s="181"/>
      <c r="S653" s="181"/>
      <c r="T653" s="181"/>
      <c r="U653" s="181"/>
      <c r="V653" s="181"/>
      <c r="W653" s="181"/>
      <c r="X653" s="181"/>
      <c r="Y653" s="181"/>
      <c r="Z653" s="181"/>
      <c r="AA653" s="181"/>
      <c r="AB653" s="181"/>
      <c r="AC653" s="181"/>
      <c r="AD653" s="181"/>
      <c r="AE653" s="181" t="str">
        <f>IF(AND(WEEKDAY(AE640)&gt;1,WEEKDAY(AE640)&lt;7),TEXT(DATE($B$5,MONTH(AE640)+1,1),"MMM"&amp;Labels!B13),"")</f>
        <v>Dez</v>
      </c>
      <c r="AF653" s="198"/>
      <c r="AG653" s="29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</row>
    <row r="654" spans="1:48" s="16" customFormat="1" ht="12" customHeight="1" x14ac:dyDescent="0.2">
      <c r="A654" s="177" t="str">
        <f>$A$24</f>
        <v>Wochentotal</v>
      </c>
      <c r="B654" s="296" t="str">
        <f>IF(WEEKDAY(B640)=7,SUMIF($B578:$AF578,B641,$B587:$AF587)+SUMIF($B641:$AF641,B641,$B650:$AF650)+SUMIF($B704:$AF704,B641,$B713:$AF713),B653)</f>
        <v>Okt</v>
      </c>
      <c r="C654" s="297" t="str">
        <f t="shared" ref="C654:AD654" si="205">IF(WEEKDAY(C640)=7,SUMIF($B578:$AF578,C641,$B587:$AF587)+SUMIF($B641:$AF641,C641,$B650:$AF650)+SUMIF($B704:$AF704,C641,$B713:$AF713),"")</f>
        <v/>
      </c>
      <c r="D654" s="297" t="str">
        <f t="shared" si="205"/>
        <v/>
      </c>
      <c r="E654" s="297" t="str">
        <f t="shared" si="205"/>
        <v/>
      </c>
      <c r="F654" s="297" t="str">
        <f t="shared" si="205"/>
        <v/>
      </c>
      <c r="G654" s="297" t="str">
        <f t="shared" si="205"/>
        <v/>
      </c>
      <c r="H654" s="297">
        <f t="shared" si="205"/>
        <v>0</v>
      </c>
      <c r="I654" s="297" t="str">
        <f t="shared" si="205"/>
        <v/>
      </c>
      <c r="J654" s="297" t="str">
        <f t="shared" si="205"/>
        <v/>
      </c>
      <c r="K654" s="297" t="str">
        <f t="shared" si="205"/>
        <v/>
      </c>
      <c r="L654" s="297" t="str">
        <f t="shared" si="205"/>
        <v/>
      </c>
      <c r="M654" s="297" t="str">
        <f t="shared" si="205"/>
        <v/>
      </c>
      <c r="N654" s="297" t="str">
        <f t="shared" si="205"/>
        <v/>
      </c>
      <c r="O654" s="297">
        <f t="shared" si="205"/>
        <v>0</v>
      </c>
      <c r="P654" s="297" t="str">
        <f t="shared" si="205"/>
        <v/>
      </c>
      <c r="Q654" s="297" t="str">
        <f t="shared" si="205"/>
        <v/>
      </c>
      <c r="R654" s="297" t="str">
        <f t="shared" si="205"/>
        <v/>
      </c>
      <c r="S654" s="297" t="str">
        <f t="shared" si="205"/>
        <v/>
      </c>
      <c r="T654" s="297" t="str">
        <f t="shared" si="205"/>
        <v/>
      </c>
      <c r="U654" s="297" t="str">
        <f t="shared" si="205"/>
        <v/>
      </c>
      <c r="V654" s="297">
        <f t="shared" si="205"/>
        <v>0</v>
      </c>
      <c r="W654" s="297" t="str">
        <f t="shared" si="205"/>
        <v/>
      </c>
      <c r="X654" s="297" t="str">
        <f t="shared" si="205"/>
        <v/>
      </c>
      <c r="Y654" s="297" t="str">
        <f t="shared" si="205"/>
        <v/>
      </c>
      <c r="Z654" s="297" t="str">
        <f t="shared" si="205"/>
        <v/>
      </c>
      <c r="AA654" s="297" t="str">
        <f t="shared" si="205"/>
        <v/>
      </c>
      <c r="AB654" s="297" t="str">
        <f t="shared" si="205"/>
        <v/>
      </c>
      <c r="AC654" s="297">
        <f t="shared" si="205"/>
        <v>0</v>
      </c>
      <c r="AD654" s="297" t="str">
        <f t="shared" si="205"/>
        <v/>
      </c>
      <c r="AE654" s="298" t="str">
        <f>IF(WEEKDAY(AE640)=7,SUMIF($B578:$AF578,AE641,$B587:$AF587)+SUMIF($B641:$AF641,AE641,$B650:$AF650)+SUMIF($B704:$AF704,AE641,$B713:$AF713),AE653)</f>
        <v>Dez</v>
      </c>
      <c r="AF654" s="196"/>
      <c r="AG654" s="86"/>
      <c r="AH654" s="742"/>
      <c r="AI654" s="687"/>
      <c r="AJ654" s="2"/>
      <c r="AK654" s="51"/>
      <c r="AL654" s="51"/>
      <c r="AM654" s="51"/>
      <c r="AN654" s="51"/>
      <c r="AO654" s="51"/>
      <c r="AP654" s="51"/>
      <c r="AQ654" s="51"/>
      <c r="AR654" s="51"/>
      <c r="AS654" s="51"/>
      <c r="AT654" s="51"/>
      <c r="AU654" s="2"/>
    </row>
    <row r="655" spans="1:48" s="16" customFormat="1" ht="12" customHeight="1" x14ac:dyDescent="0.25">
      <c r="A655" s="182" t="str">
        <f>$A$25</f>
        <v>Zeitzuschlag 1)</v>
      </c>
      <c r="B655" s="302" t="str">
        <f>IF(B662="FALSCH","",B662)</f>
        <v/>
      </c>
      <c r="C655" s="303" t="str">
        <f t="shared" ref="C655:AE655" si="206">IF(C662="FALSCH","",C662)</f>
        <v/>
      </c>
      <c r="D655" s="303" t="str">
        <f t="shared" si="206"/>
        <v/>
      </c>
      <c r="E655" s="303" t="str">
        <f t="shared" si="206"/>
        <v/>
      </c>
      <c r="F655" s="303" t="str">
        <f t="shared" si="206"/>
        <v/>
      </c>
      <c r="G655" s="303" t="str">
        <f t="shared" si="206"/>
        <v/>
      </c>
      <c r="H655" s="303" t="str">
        <f t="shared" si="206"/>
        <v/>
      </c>
      <c r="I655" s="303" t="str">
        <f t="shared" si="206"/>
        <v/>
      </c>
      <c r="J655" s="303" t="str">
        <f t="shared" si="206"/>
        <v/>
      </c>
      <c r="K655" s="303" t="str">
        <f t="shared" si="206"/>
        <v/>
      </c>
      <c r="L655" s="303" t="str">
        <f t="shared" si="206"/>
        <v/>
      </c>
      <c r="M655" s="303" t="str">
        <f t="shared" si="206"/>
        <v/>
      </c>
      <c r="N655" s="303" t="str">
        <f t="shared" si="206"/>
        <v/>
      </c>
      <c r="O655" s="303" t="str">
        <f t="shared" si="206"/>
        <v/>
      </c>
      <c r="P655" s="303" t="str">
        <f t="shared" si="206"/>
        <v/>
      </c>
      <c r="Q655" s="303" t="str">
        <f t="shared" si="206"/>
        <v/>
      </c>
      <c r="R655" s="303" t="str">
        <f t="shared" si="206"/>
        <v/>
      </c>
      <c r="S655" s="303" t="str">
        <f t="shared" si="206"/>
        <v/>
      </c>
      <c r="T655" s="303" t="str">
        <f t="shared" si="206"/>
        <v/>
      </c>
      <c r="U655" s="303" t="str">
        <f t="shared" si="206"/>
        <v/>
      </c>
      <c r="V655" s="303" t="str">
        <f t="shared" si="206"/>
        <v/>
      </c>
      <c r="W655" s="303" t="str">
        <f t="shared" si="206"/>
        <v/>
      </c>
      <c r="X655" s="303" t="str">
        <f t="shared" si="206"/>
        <v/>
      </c>
      <c r="Y655" s="303" t="str">
        <f t="shared" si="206"/>
        <v/>
      </c>
      <c r="Z655" s="303" t="str">
        <f t="shared" si="206"/>
        <v/>
      </c>
      <c r="AA655" s="303" t="str">
        <f t="shared" si="206"/>
        <v/>
      </c>
      <c r="AB655" s="303" t="str">
        <f t="shared" si="206"/>
        <v/>
      </c>
      <c r="AC655" s="303" t="str">
        <f t="shared" si="206"/>
        <v/>
      </c>
      <c r="AD655" s="303" t="str">
        <f t="shared" si="206"/>
        <v/>
      </c>
      <c r="AE655" s="304" t="str">
        <f t="shared" si="206"/>
        <v/>
      </c>
      <c r="AF655" s="196"/>
      <c r="AG655" s="86">
        <f t="shared" ref="AG655:AG661" si="207">SUM(B655:AF655)</f>
        <v>0</v>
      </c>
      <c r="AH655" s="69"/>
      <c r="AI655" s="69"/>
      <c r="AJ655" s="12"/>
      <c r="AK655" s="46"/>
      <c r="AL655" s="46"/>
      <c r="AM655" s="46"/>
      <c r="AN655" s="46"/>
      <c r="AO655" s="46"/>
      <c r="AP655" s="46"/>
      <c r="AQ655" s="46"/>
      <c r="AR655" s="46"/>
      <c r="AS655" s="46"/>
      <c r="AT655" s="46"/>
      <c r="AU655" s="12"/>
    </row>
    <row r="656" spans="1:48" s="16" customFormat="1" ht="12" customHeight="1" x14ac:dyDescent="0.2">
      <c r="A656" s="182" t="str">
        <f>$A$26</f>
        <v>Zeitzuschlag 2)</v>
      </c>
      <c r="B656" s="183" t="str">
        <f>IF((B645+B647)=0,"",SUM(B645,B647))</f>
        <v/>
      </c>
      <c r="C656" s="185" t="str">
        <f t="shared" ref="C656:AE656" si="208">IF((C645+C647)=0,"",SUM(C645,C647))</f>
        <v/>
      </c>
      <c r="D656" s="185" t="str">
        <f t="shared" si="208"/>
        <v/>
      </c>
      <c r="E656" s="185" t="str">
        <f t="shared" si="208"/>
        <v/>
      </c>
      <c r="F656" s="185" t="str">
        <f t="shared" si="208"/>
        <v/>
      </c>
      <c r="G656" s="185" t="str">
        <f t="shared" si="208"/>
        <v/>
      </c>
      <c r="H656" s="185" t="str">
        <f t="shared" si="208"/>
        <v/>
      </c>
      <c r="I656" s="185" t="str">
        <f t="shared" si="208"/>
        <v/>
      </c>
      <c r="J656" s="185" t="str">
        <f t="shared" si="208"/>
        <v/>
      </c>
      <c r="K656" s="185" t="str">
        <f t="shared" si="208"/>
        <v/>
      </c>
      <c r="L656" s="185" t="str">
        <f t="shared" si="208"/>
        <v/>
      </c>
      <c r="M656" s="185" t="str">
        <f t="shared" si="208"/>
        <v/>
      </c>
      <c r="N656" s="185" t="str">
        <f t="shared" si="208"/>
        <v/>
      </c>
      <c r="O656" s="185" t="str">
        <f t="shared" si="208"/>
        <v/>
      </c>
      <c r="P656" s="185" t="str">
        <f t="shared" si="208"/>
        <v/>
      </c>
      <c r="Q656" s="185" t="str">
        <f t="shared" si="208"/>
        <v/>
      </c>
      <c r="R656" s="185" t="str">
        <f t="shared" si="208"/>
        <v/>
      </c>
      <c r="S656" s="185" t="str">
        <f t="shared" si="208"/>
        <v/>
      </c>
      <c r="T656" s="185" t="str">
        <f t="shared" si="208"/>
        <v/>
      </c>
      <c r="U656" s="185" t="str">
        <f t="shared" si="208"/>
        <v/>
      </c>
      <c r="V656" s="185" t="str">
        <f t="shared" si="208"/>
        <v/>
      </c>
      <c r="W656" s="185" t="str">
        <f t="shared" si="208"/>
        <v/>
      </c>
      <c r="X656" s="185" t="str">
        <f t="shared" si="208"/>
        <v/>
      </c>
      <c r="Y656" s="185" t="str">
        <f t="shared" si="208"/>
        <v/>
      </c>
      <c r="Z656" s="185" t="str">
        <f t="shared" si="208"/>
        <v/>
      </c>
      <c r="AA656" s="185" t="str">
        <f t="shared" si="208"/>
        <v/>
      </c>
      <c r="AB656" s="185" t="str">
        <f t="shared" si="208"/>
        <v/>
      </c>
      <c r="AC656" s="185" t="str">
        <f t="shared" si="208"/>
        <v/>
      </c>
      <c r="AD656" s="185" t="str">
        <f t="shared" si="208"/>
        <v/>
      </c>
      <c r="AE656" s="185" t="str">
        <f t="shared" si="208"/>
        <v/>
      </c>
      <c r="AF656" s="198"/>
      <c r="AG656" s="86">
        <f t="shared" si="207"/>
        <v>0</v>
      </c>
      <c r="AH656" s="12" t="s">
        <v>403</v>
      </c>
      <c r="AI656" s="56"/>
      <c r="AJ656" s="2"/>
      <c r="AK656" s="2"/>
      <c r="AL656" s="2"/>
      <c r="AM656" s="2"/>
      <c r="AN656" s="2"/>
      <c r="AO656" s="2"/>
      <c r="AP656" s="46"/>
      <c r="AQ656" s="46"/>
      <c r="AR656" s="46"/>
      <c r="AS656" s="46"/>
      <c r="AT656" s="46"/>
      <c r="AU656" s="12"/>
    </row>
    <row r="657" spans="1:47" s="2" customFormat="1" ht="12" customHeight="1" x14ac:dyDescent="0.2">
      <c r="A657" s="182" t="str">
        <f>$A$27</f>
        <v>Zeitzuschlag 3)</v>
      </c>
      <c r="B657" s="183">
        <f>SUM(B658:B661)</f>
        <v>0</v>
      </c>
      <c r="C657" s="185">
        <f t="shared" ref="C657:AE657" si="209">SUM(C658:C661)</f>
        <v>0</v>
      </c>
      <c r="D657" s="185">
        <f t="shared" si="209"/>
        <v>0</v>
      </c>
      <c r="E657" s="185">
        <f t="shared" si="209"/>
        <v>0</v>
      </c>
      <c r="F657" s="185">
        <f t="shared" si="209"/>
        <v>0</v>
      </c>
      <c r="G657" s="185">
        <f t="shared" si="209"/>
        <v>0</v>
      </c>
      <c r="H657" s="185">
        <f t="shared" si="209"/>
        <v>0</v>
      </c>
      <c r="I657" s="185">
        <f t="shared" si="209"/>
        <v>0</v>
      </c>
      <c r="J657" s="185">
        <f t="shared" si="209"/>
        <v>0</v>
      </c>
      <c r="K657" s="185">
        <f t="shared" si="209"/>
        <v>0</v>
      </c>
      <c r="L657" s="185">
        <f t="shared" si="209"/>
        <v>0</v>
      </c>
      <c r="M657" s="185">
        <f t="shared" si="209"/>
        <v>0</v>
      </c>
      <c r="N657" s="185">
        <f t="shared" si="209"/>
        <v>0</v>
      </c>
      <c r="O657" s="185">
        <f t="shared" si="209"/>
        <v>0</v>
      </c>
      <c r="P657" s="185">
        <f t="shared" si="209"/>
        <v>0</v>
      </c>
      <c r="Q657" s="185">
        <f t="shared" si="209"/>
        <v>0</v>
      </c>
      <c r="R657" s="185">
        <f t="shared" si="209"/>
        <v>0</v>
      </c>
      <c r="S657" s="185">
        <f t="shared" si="209"/>
        <v>0</v>
      </c>
      <c r="T657" s="185">
        <f t="shared" si="209"/>
        <v>0</v>
      </c>
      <c r="U657" s="185">
        <f t="shared" si="209"/>
        <v>0</v>
      </c>
      <c r="V657" s="185">
        <f t="shared" si="209"/>
        <v>0</v>
      </c>
      <c r="W657" s="185">
        <f t="shared" si="209"/>
        <v>0</v>
      </c>
      <c r="X657" s="185">
        <f t="shared" si="209"/>
        <v>0</v>
      </c>
      <c r="Y657" s="185">
        <f t="shared" si="209"/>
        <v>0</v>
      </c>
      <c r="Z657" s="185">
        <f t="shared" si="209"/>
        <v>0</v>
      </c>
      <c r="AA657" s="185">
        <f t="shared" si="209"/>
        <v>0</v>
      </c>
      <c r="AB657" s="185">
        <f t="shared" si="209"/>
        <v>0</v>
      </c>
      <c r="AC657" s="185">
        <f t="shared" si="209"/>
        <v>0</v>
      </c>
      <c r="AD657" s="185">
        <f t="shared" si="209"/>
        <v>0</v>
      </c>
      <c r="AE657" s="185">
        <f t="shared" si="209"/>
        <v>0</v>
      </c>
      <c r="AF657" s="198"/>
      <c r="AG657" s="86">
        <f>SUM(B657:AF657)</f>
        <v>0</v>
      </c>
      <c r="AH657" s="12" t="s">
        <v>404</v>
      </c>
      <c r="AI657" s="56"/>
      <c r="AP657" s="46"/>
      <c r="AQ657" s="46"/>
      <c r="AR657" s="46"/>
      <c r="AS657" s="46"/>
      <c r="AT657" s="46"/>
      <c r="AU657" s="12"/>
    </row>
    <row r="658" spans="1:47" s="2" customFormat="1" ht="12" hidden="1" customHeight="1" x14ac:dyDescent="0.2">
      <c r="A658" s="182" t="str">
        <f>$A$28</f>
        <v>Sonntag Tag</v>
      </c>
      <c r="B658" s="183">
        <f>IF(WEEKDAY(B640)=1,B646,"")</f>
        <v>0</v>
      </c>
      <c r="C658" s="185" t="str">
        <f t="shared" ref="C658:AE658" si="210">IF(WEEKDAY(C640)=1,C646,"")</f>
        <v/>
      </c>
      <c r="D658" s="185" t="str">
        <f t="shared" si="210"/>
        <v/>
      </c>
      <c r="E658" s="185" t="str">
        <f t="shared" si="210"/>
        <v/>
      </c>
      <c r="F658" s="185" t="str">
        <f t="shared" si="210"/>
        <v/>
      </c>
      <c r="G658" s="185" t="str">
        <f t="shared" si="210"/>
        <v/>
      </c>
      <c r="H658" s="185" t="str">
        <f t="shared" si="210"/>
        <v/>
      </c>
      <c r="I658" s="185">
        <f t="shared" si="210"/>
        <v>0</v>
      </c>
      <c r="J658" s="185" t="str">
        <f t="shared" si="210"/>
        <v/>
      </c>
      <c r="K658" s="185" t="str">
        <f t="shared" si="210"/>
        <v/>
      </c>
      <c r="L658" s="185" t="str">
        <f t="shared" si="210"/>
        <v/>
      </c>
      <c r="M658" s="185" t="str">
        <f t="shared" si="210"/>
        <v/>
      </c>
      <c r="N658" s="185" t="str">
        <f t="shared" si="210"/>
        <v/>
      </c>
      <c r="O658" s="185" t="str">
        <f t="shared" si="210"/>
        <v/>
      </c>
      <c r="P658" s="185">
        <f t="shared" si="210"/>
        <v>0</v>
      </c>
      <c r="Q658" s="185" t="str">
        <f t="shared" si="210"/>
        <v/>
      </c>
      <c r="R658" s="185" t="str">
        <f t="shared" si="210"/>
        <v/>
      </c>
      <c r="S658" s="185" t="str">
        <f t="shared" si="210"/>
        <v/>
      </c>
      <c r="T658" s="185" t="str">
        <f t="shared" si="210"/>
        <v/>
      </c>
      <c r="U658" s="185" t="str">
        <f t="shared" si="210"/>
        <v/>
      </c>
      <c r="V658" s="185" t="str">
        <f t="shared" si="210"/>
        <v/>
      </c>
      <c r="W658" s="185">
        <f t="shared" si="210"/>
        <v>0</v>
      </c>
      <c r="X658" s="185" t="str">
        <f t="shared" si="210"/>
        <v/>
      </c>
      <c r="Y658" s="185" t="str">
        <f t="shared" si="210"/>
        <v/>
      </c>
      <c r="Z658" s="185" t="str">
        <f t="shared" si="210"/>
        <v/>
      </c>
      <c r="AA658" s="185" t="str">
        <f t="shared" si="210"/>
        <v/>
      </c>
      <c r="AB658" s="185" t="str">
        <f t="shared" si="210"/>
        <v/>
      </c>
      <c r="AC658" s="185" t="str">
        <f t="shared" si="210"/>
        <v/>
      </c>
      <c r="AD658" s="185">
        <f t="shared" si="210"/>
        <v>0</v>
      </c>
      <c r="AE658" s="185" t="str">
        <f t="shared" si="210"/>
        <v/>
      </c>
      <c r="AF658" s="198"/>
      <c r="AG658" s="86">
        <f t="shared" si="207"/>
        <v>0</v>
      </c>
      <c r="AH658" s="12" t="s">
        <v>405</v>
      </c>
      <c r="AP658" s="46"/>
      <c r="AQ658" s="46"/>
      <c r="AR658" s="46"/>
      <c r="AS658" s="46"/>
      <c r="AT658" s="46"/>
      <c r="AU658" s="12"/>
    </row>
    <row r="659" spans="1:47" s="2" customFormat="1" ht="12" hidden="1" customHeight="1" x14ac:dyDescent="0.2">
      <c r="A659" s="182" t="str">
        <f>$A$29</f>
        <v>Sonntag Nacht</v>
      </c>
      <c r="B659" s="183">
        <f>IF(WEEKDAY(B640)=1,SUM(B645+B647),"")</f>
        <v>0</v>
      </c>
      <c r="C659" s="185" t="str">
        <f t="shared" ref="C659:AE659" si="211">IF(WEEKDAY(C640)=1,SUM(C645+C647),"")</f>
        <v/>
      </c>
      <c r="D659" s="185" t="str">
        <f t="shared" si="211"/>
        <v/>
      </c>
      <c r="E659" s="185" t="str">
        <f t="shared" si="211"/>
        <v/>
      </c>
      <c r="F659" s="185" t="str">
        <f t="shared" si="211"/>
        <v/>
      </c>
      <c r="G659" s="185" t="str">
        <f t="shared" si="211"/>
        <v/>
      </c>
      <c r="H659" s="185" t="str">
        <f t="shared" si="211"/>
        <v/>
      </c>
      <c r="I659" s="185">
        <f t="shared" si="211"/>
        <v>0</v>
      </c>
      <c r="J659" s="185" t="str">
        <f t="shared" si="211"/>
        <v/>
      </c>
      <c r="K659" s="185" t="str">
        <f t="shared" si="211"/>
        <v/>
      </c>
      <c r="L659" s="185" t="str">
        <f t="shared" si="211"/>
        <v/>
      </c>
      <c r="M659" s="185" t="str">
        <f t="shared" si="211"/>
        <v/>
      </c>
      <c r="N659" s="185" t="str">
        <f t="shared" si="211"/>
        <v/>
      </c>
      <c r="O659" s="185" t="str">
        <f t="shared" si="211"/>
        <v/>
      </c>
      <c r="P659" s="185">
        <f t="shared" si="211"/>
        <v>0</v>
      </c>
      <c r="Q659" s="185" t="str">
        <f t="shared" si="211"/>
        <v/>
      </c>
      <c r="R659" s="185" t="str">
        <f t="shared" si="211"/>
        <v/>
      </c>
      <c r="S659" s="185" t="str">
        <f t="shared" si="211"/>
        <v/>
      </c>
      <c r="T659" s="185" t="str">
        <f t="shared" si="211"/>
        <v/>
      </c>
      <c r="U659" s="185" t="str">
        <f t="shared" si="211"/>
        <v/>
      </c>
      <c r="V659" s="185" t="str">
        <f t="shared" si="211"/>
        <v/>
      </c>
      <c r="W659" s="185">
        <f t="shared" si="211"/>
        <v>0</v>
      </c>
      <c r="X659" s="185" t="str">
        <f t="shared" si="211"/>
        <v/>
      </c>
      <c r="Y659" s="185" t="str">
        <f t="shared" si="211"/>
        <v/>
      </c>
      <c r="Z659" s="185" t="str">
        <f t="shared" si="211"/>
        <v/>
      </c>
      <c r="AA659" s="185" t="str">
        <f t="shared" si="211"/>
        <v/>
      </c>
      <c r="AB659" s="185" t="str">
        <f t="shared" si="211"/>
        <v/>
      </c>
      <c r="AC659" s="185" t="str">
        <f t="shared" si="211"/>
        <v/>
      </c>
      <c r="AD659" s="185">
        <f t="shared" si="211"/>
        <v>0</v>
      </c>
      <c r="AE659" s="185" t="str">
        <f t="shared" si="211"/>
        <v/>
      </c>
      <c r="AF659" s="198"/>
      <c r="AG659" s="86">
        <f t="shared" si="207"/>
        <v>0</v>
      </c>
      <c r="AH659" s="12" t="s">
        <v>406</v>
      </c>
      <c r="AP659" s="46"/>
      <c r="AQ659" s="46"/>
      <c r="AR659" s="46"/>
      <c r="AS659" s="46"/>
      <c r="AT659" s="46"/>
      <c r="AU659" s="12"/>
    </row>
    <row r="660" spans="1:47" s="2" customFormat="1" ht="12" hidden="1" customHeight="1" x14ac:dyDescent="0.2">
      <c r="A660" s="182" t="str">
        <f>$A$30</f>
        <v>ft-Tazuschlag</v>
      </c>
      <c r="B660" s="183" t="str">
        <f>IF(B648=Labels!$B$118,B646,"")</f>
        <v/>
      </c>
      <c r="C660" s="185" t="str">
        <f>IF(C648=Labels!$B$118,C646,"")</f>
        <v/>
      </c>
      <c r="D660" s="185" t="str">
        <f>IF(D648=Labels!$B$118,D646,"")</f>
        <v/>
      </c>
      <c r="E660" s="185" t="str">
        <f>IF(E648=Labels!$B$118,E646,"")</f>
        <v/>
      </c>
      <c r="F660" s="185" t="str">
        <f>IF(F648=Labels!$B$118,F646,"")</f>
        <v/>
      </c>
      <c r="G660" s="185" t="str">
        <f>IF(G648=Labels!$B$118,G646,"")</f>
        <v/>
      </c>
      <c r="H660" s="185" t="str">
        <f>IF(H648=Labels!$B$118,H646,"")</f>
        <v/>
      </c>
      <c r="I660" s="185" t="str">
        <f>IF(I648=Labels!$B$118,I646,"")</f>
        <v/>
      </c>
      <c r="J660" s="185" t="str">
        <f>IF(J648=Labels!$B$118,J646,"")</f>
        <v/>
      </c>
      <c r="K660" s="185" t="str">
        <f>IF(K648=Labels!$B$118,K646,"")</f>
        <v/>
      </c>
      <c r="L660" s="185" t="str">
        <f>IF(L648=Labels!$B$118,L646,"")</f>
        <v/>
      </c>
      <c r="M660" s="185" t="str">
        <f>IF(M648=Labels!$B$118,M646,"")</f>
        <v/>
      </c>
      <c r="N660" s="185" t="str">
        <f>IF(N648=Labels!$B$118,N646,"")</f>
        <v/>
      </c>
      <c r="O660" s="185" t="str">
        <f>IF(O648=Labels!$B$118,O646,"")</f>
        <v/>
      </c>
      <c r="P660" s="185" t="str">
        <f>IF(P648=Labels!$B$118,P646,"")</f>
        <v/>
      </c>
      <c r="Q660" s="185" t="str">
        <f>IF(Q648=Labels!$B$118,Q646,"")</f>
        <v/>
      </c>
      <c r="R660" s="185" t="str">
        <f>IF(R648=Labels!$B$118,R646,"")</f>
        <v/>
      </c>
      <c r="S660" s="185" t="str">
        <f>IF(S648=Labels!$B$118,S646,"")</f>
        <v/>
      </c>
      <c r="T660" s="185" t="str">
        <f>IF(T648=Labels!$B$118,T646,"")</f>
        <v/>
      </c>
      <c r="U660" s="185" t="str">
        <f>IF(U648=Labels!$B$118,U646,"")</f>
        <v/>
      </c>
      <c r="V660" s="185" t="str">
        <f>IF(V648=Labels!$B$118,V646,"")</f>
        <v/>
      </c>
      <c r="W660" s="185" t="str">
        <f>IF(W648=Labels!$B$118,W646,"")</f>
        <v/>
      </c>
      <c r="X660" s="185" t="str">
        <f>IF(X648=Labels!$B$118,X646,"")</f>
        <v/>
      </c>
      <c r="Y660" s="185" t="str">
        <f>IF(Y648=Labels!$B$118,Y646,"")</f>
        <v/>
      </c>
      <c r="Z660" s="185" t="str">
        <f>IF(Z648=Labels!$B$118,Z646,"")</f>
        <v/>
      </c>
      <c r="AA660" s="185" t="str">
        <f>IF(AA648=Labels!$B$118,AA646,"")</f>
        <v/>
      </c>
      <c r="AB660" s="185" t="str">
        <f>IF(AB648=Labels!$B$118,AB646,"")</f>
        <v/>
      </c>
      <c r="AC660" s="185" t="str">
        <f>IF(AC648=Labels!$B$118,AC646,"")</f>
        <v/>
      </c>
      <c r="AD660" s="185" t="str">
        <f>IF(AD648=Labels!$B$118,AD646,"")</f>
        <v/>
      </c>
      <c r="AE660" s="185" t="str">
        <f>IF(AE648=Labels!$B$118,AE646,"")</f>
        <v/>
      </c>
      <c r="AF660" s="198"/>
      <c r="AG660" s="86">
        <f t="shared" si="207"/>
        <v>0</v>
      </c>
      <c r="AH660" s="12" t="s">
        <v>407</v>
      </c>
      <c r="AP660" s="46"/>
      <c r="AQ660" s="46"/>
      <c r="AR660" s="46"/>
      <c r="AS660" s="46"/>
      <c r="AT660" s="46"/>
      <c r="AU660" s="12"/>
    </row>
    <row r="661" spans="1:47" s="2" customFormat="1" ht="12" hidden="1" customHeight="1" x14ac:dyDescent="0.2">
      <c r="A661" s="182" t="str">
        <f>$A$31</f>
        <v>ft-Nazuschlag</v>
      </c>
      <c r="B661" s="183" t="str">
        <f>IF(B648=Labels!$B$118,SUM(B645,B647),"")</f>
        <v/>
      </c>
      <c r="C661" s="185" t="str">
        <f>IF(C648=Labels!$B$118,SUM(C645,C647),"")</f>
        <v/>
      </c>
      <c r="D661" s="185" t="str">
        <f>IF(D648=Labels!$B$118,SUM(D645,D647),"")</f>
        <v/>
      </c>
      <c r="E661" s="185" t="str">
        <f>IF(E648=Labels!$B$118,SUM(E645,E647),"")</f>
        <v/>
      </c>
      <c r="F661" s="185" t="str">
        <f>IF(F648=Labels!$B$118,SUM(F645,F647),"")</f>
        <v/>
      </c>
      <c r="G661" s="185" t="str">
        <f>IF(G648=Labels!$B$118,SUM(G645,G647),"")</f>
        <v/>
      </c>
      <c r="H661" s="185" t="str">
        <f>IF(H648=Labels!$B$118,SUM(H645,H647),"")</f>
        <v/>
      </c>
      <c r="I661" s="185" t="str">
        <f>IF(I648=Labels!$B$118,SUM(I645,I647),"")</f>
        <v/>
      </c>
      <c r="J661" s="185" t="str">
        <f>IF(J648=Labels!$B$118,SUM(J645,J647),"")</f>
        <v/>
      </c>
      <c r="K661" s="185" t="str">
        <f>IF(K648=Labels!$B$118,SUM(K645,K647),"")</f>
        <v/>
      </c>
      <c r="L661" s="185" t="str">
        <f>IF(L648=Labels!$B$118,SUM(L645,L647),"")</f>
        <v/>
      </c>
      <c r="M661" s="185" t="str">
        <f>IF(M648=Labels!$B$118,SUM(M645,M647),"")</f>
        <v/>
      </c>
      <c r="N661" s="185" t="str">
        <f>IF(N648=Labels!$B$118,SUM(N645,N647),"")</f>
        <v/>
      </c>
      <c r="O661" s="185" t="str">
        <f>IF(O648=Labels!$B$118,SUM(O645,O647),"")</f>
        <v/>
      </c>
      <c r="P661" s="185" t="str">
        <f>IF(P648=Labels!$B$118,SUM(P645,P647),"")</f>
        <v/>
      </c>
      <c r="Q661" s="185" t="str">
        <f>IF(Q648=Labels!$B$118,SUM(Q645,Q647),"")</f>
        <v/>
      </c>
      <c r="R661" s="185" t="str">
        <f>IF(R648=Labels!$B$118,SUM(R645,R647),"")</f>
        <v/>
      </c>
      <c r="S661" s="185" t="str">
        <f>IF(S648=Labels!$B$118,SUM(S645,S647),"")</f>
        <v/>
      </c>
      <c r="T661" s="185" t="str">
        <f>IF(T648=Labels!$B$118,SUM(T645,T647),"")</f>
        <v/>
      </c>
      <c r="U661" s="185" t="str">
        <f>IF(U648=Labels!$B$118,SUM(U645,U647),"")</f>
        <v/>
      </c>
      <c r="V661" s="185" t="str">
        <f>IF(V648=Labels!$B$118,SUM(V645,V647),"")</f>
        <v/>
      </c>
      <c r="W661" s="185" t="str">
        <f>IF(W648=Labels!$B$118,SUM(W645,W647),"")</f>
        <v/>
      </c>
      <c r="X661" s="185" t="str">
        <f>IF(X648=Labels!$B$118,SUM(X645,X647),"")</f>
        <v/>
      </c>
      <c r="Y661" s="185" t="str">
        <f>IF(Y648=Labels!$B$118,SUM(Y645,Y647),"")</f>
        <v/>
      </c>
      <c r="Z661" s="185" t="str">
        <f>IF(Z648=Labels!$B$118,SUM(Z645,Z647),"")</f>
        <v/>
      </c>
      <c r="AA661" s="185" t="str">
        <f>IF(AA648=Labels!$B$118,SUM(AA645,AA647),"")</f>
        <v/>
      </c>
      <c r="AB661" s="185" t="str">
        <f>IF(AB648=Labels!$B$118,SUM(AB645,AB647),"")</f>
        <v/>
      </c>
      <c r="AC661" s="185" t="str">
        <f>IF(AC648=Labels!$B$118,SUM(AC645,AC647),"")</f>
        <v/>
      </c>
      <c r="AD661" s="185" t="str">
        <f>IF(AD648=Labels!$B$118,SUM(AD645,AD647),"")</f>
        <v/>
      </c>
      <c r="AE661" s="185" t="str">
        <f>IF(AE648=Labels!$B$118,SUM(AE645,AE647),"")</f>
        <v/>
      </c>
      <c r="AF661" s="198"/>
      <c r="AG661" s="86">
        <f t="shared" si="207"/>
        <v>0</v>
      </c>
      <c r="AH661" s="12" t="s">
        <v>408</v>
      </c>
      <c r="AI661" s="39"/>
      <c r="AJ661" s="39"/>
      <c r="AM661" s="39"/>
      <c r="AN661" s="39"/>
      <c r="AO661" s="39"/>
      <c r="AP661" s="39"/>
      <c r="AQ661" s="39"/>
      <c r="AR661" s="39"/>
      <c r="AS661" s="46"/>
      <c r="AT661" s="46"/>
      <c r="AU661" s="12"/>
    </row>
    <row r="662" spans="1:47" s="2" customFormat="1" ht="12" hidden="1" customHeight="1" x14ac:dyDescent="0.2">
      <c r="A662" s="182" t="str">
        <f>$A$32</f>
        <v>Zuschlag  blind (Wochentotal)</v>
      </c>
      <c r="B662" s="302" t="str">
        <f>IF(OR(ISTEXT(B654),B654="",B654&lt;$B$7),"",ROUND(((B654-$B$7)*25%)/25,4)*25)</f>
        <v/>
      </c>
      <c r="C662" s="303" t="str">
        <f t="shared" ref="C662:AE662" si="212">IF(OR(ISTEXT(C654),C654="",C654&lt;$B$7),"",ROUND(((C654-$B$7)*25%)/25,4)*25)</f>
        <v/>
      </c>
      <c r="D662" s="303" t="str">
        <f t="shared" si="212"/>
        <v/>
      </c>
      <c r="E662" s="303" t="str">
        <f t="shared" si="212"/>
        <v/>
      </c>
      <c r="F662" s="303" t="str">
        <f t="shared" si="212"/>
        <v/>
      </c>
      <c r="G662" s="303" t="str">
        <f t="shared" si="212"/>
        <v/>
      </c>
      <c r="H662" s="303" t="str">
        <f t="shared" si="212"/>
        <v/>
      </c>
      <c r="I662" s="303" t="str">
        <f t="shared" si="212"/>
        <v/>
      </c>
      <c r="J662" s="303" t="str">
        <f t="shared" si="212"/>
        <v/>
      </c>
      <c r="K662" s="303" t="str">
        <f t="shared" si="212"/>
        <v/>
      </c>
      <c r="L662" s="303" t="str">
        <f t="shared" si="212"/>
        <v/>
      </c>
      <c r="M662" s="303" t="str">
        <f t="shared" si="212"/>
        <v/>
      </c>
      <c r="N662" s="303" t="str">
        <f t="shared" si="212"/>
        <v/>
      </c>
      <c r="O662" s="303" t="str">
        <f t="shared" si="212"/>
        <v/>
      </c>
      <c r="P662" s="303" t="str">
        <f t="shared" si="212"/>
        <v/>
      </c>
      <c r="Q662" s="303" t="str">
        <f t="shared" si="212"/>
        <v/>
      </c>
      <c r="R662" s="303" t="str">
        <f t="shared" si="212"/>
        <v/>
      </c>
      <c r="S662" s="303" t="str">
        <f t="shared" si="212"/>
        <v/>
      </c>
      <c r="T662" s="303" t="str">
        <f t="shared" si="212"/>
        <v/>
      </c>
      <c r="U662" s="303" t="str">
        <f t="shared" si="212"/>
        <v/>
      </c>
      <c r="V662" s="303" t="str">
        <f t="shared" si="212"/>
        <v/>
      </c>
      <c r="W662" s="303" t="str">
        <f t="shared" si="212"/>
        <v/>
      </c>
      <c r="X662" s="303" t="str">
        <f t="shared" si="212"/>
        <v/>
      </c>
      <c r="Y662" s="303" t="str">
        <f t="shared" si="212"/>
        <v/>
      </c>
      <c r="Z662" s="303" t="str">
        <f t="shared" si="212"/>
        <v/>
      </c>
      <c r="AA662" s="303" t="str">
        <f t="shared" si="212"/>
        <v/>
      </c>
      <c r="AB662" s="303" t="str">
        <f t="shared" si="212"/>
        <v/>
      </c>
      <c r="AC662" s="303" t="str">
        <f t="shared" si="212"/>
        <v/>
      </c>
      <c r="AD662" s="303" t="str">
        <f t="shared" si="212"/>
        <v/>
      </c>
      <c r="AE662" s="304" t="str">
        <f t="shared" si="212"/>
        <v/>
      </c>
      <c r="AF662" s="312"/>
      <c r="AG662" s="86">
        <f>AG646</f>
        <v>0</v>
      </c>
      <c r="AH662" s="12" t="s">
        <v>409</v>
      </c>
      <c r="AI662" s="48"/>
      <c r="AJ662" s="48"/>
      <c r="AK662" s="48"/>
      <c r="AL662" s="48"/>
      <c r="AM662" s="48"/>
      <c r="AN662" s="48"/>
      <c r="AO662" s="39"/>
      <c r="AP662" s="39"/>
      <c r="AQ662" s="39"/>
      <c r="AR662" s="39"/>
      <c r="AS662" s="46"/>
      <c r="AT662" s="46"/>
      <c r="AU662" s="12"/>
    </row>
    <row r="663" spans="1:47" ht="12" customHeight="1" x14ac:dyDescent="0.25">
      <c r="A663" s="186"/>
      <c r="B663" s="187" t="str">
        <f>$B$33</f>
        <v>1)   25% Zeitzuschlag für Überschreitung Wochentotal</v>
      </c>
      <c r="C663" s="187"/>
      <c r="D663" s="187"/>
      <c r="E663" s="187"/>
      <c r="F663" s="187"/>
      <c r="G663" s="187"/>
      <c r="H663" s="187"/>
      <c r="I663" s="187"/>
      <c r="J663" s="187"/>
      <c r="K663" s="187"/>
      <c r="L663" s="188" t="str">
        <f>$L$33</f>
        <v>2) 100% Zeitzuschlag für Nachtarbeit</v>
      </c>
      <c r="M663" s="187"/>
      <c r="N663" s="187"/>
      <c r="O663" s="187"/>
      <c r="P663" s="187"/>
      <c r="Q663" s="58"/>
      <c r="R663" s="187"/>
      <c r="S663" s="58"/>
      <c r="T663" s="187"/>
      <c r="U663" s="187"/>
      <c r="V663" s="58"/>
      <c r="W663" s="189"/>
      <c r="X663" s="189"/>
      <c r="Y663" s="189"/>
      <c r="Z663" s="189"/>
      <c r="AA663" s="189"/>
      <c r="AB663" s="189"/>
      <c r="AC663" s="189"/>
      <c r="AD663" s="189"/>
      <c r="AE663" s="189"/>
      <c r="AF663" s="204"/>
      <c r="AG663" s="86">
        <f>SUM(AG645+AG647)</f>
        <v>0</v>
      </c>
      <c r="AH663" s="12" t="s">
        <v>410</v>
      </c>
      <c r="AL663" s="39"/>
      <c r="AO663" s="48"/>
      <c r="AP663" s="48"/>
      <c r="AQ663" s="48"/>
      <c r="AR663" s="48"/>
      <c r="AS663" s="46"/>
      <c r="AT663" s="46"/>
    </row>
    <row r="664" spans="1:47" ht="12" customHeight="1" x14ac:dyDescent="0.25">
      <c r="A664" s="190"/>
      <c r="B664" s="202" t="str">
        <f>$B$34</f>
        <v>3) 100% Zeitzuschlag für Sonn- und Feiertagsarbeit</v>
      </c>
      <c r="C664" s="202"/>
      <c r="D664" s="202"/>
      <c r="E664" s="202"/>
      <c r="F664" s="202"/>
      <c r="G664" s="202"/>
      <c r="H664" s="202"/>
      <c r="I664" s="202"/>
      <c r="J664" s="202"/>
      <c r="K664" s="202"/>
      <c r="L664" s="202"/>
      <c r="M664" s="202"/>
      <c r="N664" s="202"/>
      <c r="O664" s="58"/>
      <c r="P664" s="58"/>
      <c r="Q664" s="202"/>
      <c r="R664" s="202"/>
      <c r="S664" s="203"/>
      <c r="T664" s="202" t="str">
        <f>$T$34</f>
        <v>Eingabe der ausbezahlten Stunden laufendes Jahr (Überstunden)</v>
      </c>
      <c r="U664" s="58"/>
      <c r="V664" s="58"/>
      <c r="W664" s="202"/>
      <c r="X664" s="202"/>
      <c r="Y664" s="202"/>
      <c r="Z664" s="202"/>
      <c r="AA664" s="145"/>
      <c r="AB664" s="145"/>
      <c r="AC664" s="145"/>
      <c r="AD664" s="145"/>
      <c r="AE664" s="491"/>
      <c r="AF664" s="492"/>
      <c r="AG664" s="86">
        <f>SUM(AG645:AG647)</f>
        <v>0</v>
      </c>
      <c r="AH664" s="12" t="s">
        <v>411</v>
      </c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6"/>
      <c r="AT664" s="46"/>
    </row>
    <row r="665" spans="1:47" ht="12" customHeight="1" x14ac:dyDescent="0.25">
      <c r="A665" s="192" t="str">
        <f>$A$35</f>
        <v>Bemerkungen</v>
      </c>
      <c r="B665" s="493"/>
      <c r="C665" s="494"/>
      <c r="D665" s="494"/>
      <c r="E665" s="494"/>
      <c r="F665" s="494"/>
      <c r="G665" s="494"/>
      <c r="H665" s="494"/>
      <c r="I665" s="494"/>
      <c r="J665" s="494"/>
      <c r="K665" s="494"/>
      <c r="L665" s="494"/>
      <c r="M665" s="494"/>
      <c r="N665" s="494"/>
      <c r="O665" s="494"/>
      <c r="P665" s="494"/>
      <c r="Q665" s="494"/>
      <c r="R665" s="494"/>
      <c r="S665" s="494"/>
      <c r="T665" s="494"/>
      <c r="U665" s="494"/>
      <c r="V665" s="494"/>
      <c r="W665" s="494"/>
      <c r="X665" s="494"/>
      <c r="Y665" s="494"/>
      <c r="Z665" s="494"/>
      <c r="AA665" s="494"/>
      <c r="AB665" s="494"/>
      <c r="AC665" s="494"/>
      <c r="AD665" s="494"/>
      <c r="AE665" s="494"/>
      <c r="AF665" s="495"/>
      <c r="AG665" s="86">
        <f>SUM(AG643+AG649)</f>
        <v>0</v>
      </c>
      <c r="AH665" s="12" t="s">
        <v>412</v>
      </c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46"/>
      <c r="AT665" s="46"/>
    </row>
    <row r="666" spans="1:47" ht="12" customHeight="1" x14ac:dyDescent="0.25">
      <c r="A666" s="193"/>
      <c r="B666" s="496"/>
      <c r="C666" s="497"/>
      <c r="D666" s="497"/>
      <c r="E666" s="497"/>
      <c r="F666" s="497"/>
      <c r="G666" s="497"/>
      <c r="H666" s="497"/>
      <c r="I666" s="497"/>
      <c r="J666" s="497"/>
      <c r="K666" s="497"/>
      <c r="L666" s="497"/>
      <c r="M666" s="497"/>
      <c r="N666" s="497"/>
      <c r="O666" s="497"/>
      <c r="P666" s="497"/>
      <c r="Q666" s="497"/>
      <c r="R666" s="497"/>
      <c r="S666" s="497"/>
      <c r="T666" s="497"/>
      <c r="U666" s="497"/>
      <c r="V666" s="497"/>
      <c r="W666" s="497"/>
      <c r="X666" s="497"/>
      <c r="Y666" s="497"/>
      <c r="Z666" s="497"/>
      <c r="AA666" s="497"/>
      <c r="AB666" s="497"/>
      <c r="AC666" s="497"/>
      <c r="AD666" s="497"/>
      <c r="AE666" s="497"/>
      <c r="AF666" s="498"/>
      <c r="AG666" s="86">
        <f>SUM(AG643:AG657)</f>
        <v>0</v>
      </c>
      <c r="AH666" s="12" t="s">
        <v>413</v>
      </c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46"/>
      <c r="AT666" s="46"/>
    </row>
    <row r="667" spans="1:47" ht="12" customHeight="1" x14ac:dyDescent="0.25">
      <c r="A667" s="206"/>
      <c r="B667" s="541"/>
      <c r="C667" s="542"/>
      <c r="D667" s="542"/>
      <c r="E667" s="542"/>
      <c r="F667" s="542"/>
      <c r="G667" s="542"/>
      <c r="H667" s="542"/>
      <c r="I667" s="542"/>
      <c r="J667" s="542"/>
      <c r="K667" s="542"/>
      <c r="L667" s="542"/>
      <c r="M667" s="542"/>
      <c r="N667" s="542"/>
      <c r="O667" s="542"/>
      <c r="P667" s="542"/>
      <c r="Q667" s="542"/>
      <c r="R667" s="542"/>
      <c r="S667" s="542"/>
      <c r="T667" s="542"/>
      <c r="U667" s="542"/>
      <c r="V667" s="542"/>
      <c r="W667" s="542"/>
      <c r="X667" s="542"/>
      <c r="Y667" s="542"/>
      <c r="Z667" s="542"/>
      <c r="AA667" s="542"/>
      <c r="AB667" s="542"/>
      <c r="AC667" s="542"/>
      <c r="AD667" s="542"/>
      <c r="AE667" s="542"/>
      <c r="AF667" s="543"/>
      <c r="AG667" s="86">
        <f>AG642</f>
        <v>168</v>
      </c>
      <c r="AH667" s="62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46"/>
      <c r="AT667" s="46"/>
    </row>
    <row r="668" spans="1:47" ht="12" customHeight="1" x14ac:dyDescent="0.25">
      <c r="A668" s="226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243"/>
      <c r="AG668" s="160">
        <f>SUM(AG666-AG642)</f>
        <v>-168</v>
      </c>
      <c r="AH668" s="62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46"/>
      <c r="AT668" s="46"/>
    </row>
    <row r="669" spans="1:47" ht="15" customHeight="1" x14ac:dyDescent="0.2">
      <c r="A669" s="709" t="str">
        <f>$A$39</f>
        <v>Zusammenstellung</v>
      </c>
      <c r="B669" s="545"/>
      <c r="C669" s="545"/>
      <c r="D669" s="545"/>
      <c r="E669" s="545"/>
      <c r="F669" s="546"/>
      <c r="G669" s="710" t="str">
        <f>$G$39</f>
        <v>Jan</v>
      </c>
      <c r="H669" s="710"/>
      <c r="I669" s="531" t="str">
        <f>$I$39</f>
        <v>Feb</v>
      </c>
      <c r="J669" s="531"/>
      <c r="K669" s="531" t="str">
        <f>$K$39</f>
        <v>Mrz</v>
      </c>
      <c r="L669" s="531"/>
      <c r="M669" s="710" t="str">
        <f>$M$39</f>
        <v>Apr</v>
      </c>
      <c r="N669" s="710"/>
      <c r="O669" s="710" t="str">
        <f>$O$39</f>
        <v>Mai</v>
      </c>
      <c r="P669" s="710"/>
      <c r="Q669" s="710" t="str">
        <f>$Q$39</f>
        <v>Jun</v>
      </c>
      <c r="R669" s="710"/>
      <c r="S669" s="531" t="str">
        <f>$S$39</f>
        <v>Jul</v>
      </c>
      <c r="T669" s="531"/>
      <c r="U669" s="710" t="str">
        <f>$U$39</f>
        <v>Aug</v>
      </c>
      <c r="V669" s="710"/>
      <c r="W669" s="710" t="str">
        <f>$W$39</f>
        <v>Sep</v>
      </c>
      <c r="X669" s="710"/>
      <c r="Y669" s="531" t="str">
        <f>$Y$39</f>
        <v>Okt</v>
      </c>
      <c r="Z669" s="531"/>
      <c r="AA669" s="548" t="str">
        <f>$AA$39</f>
        <v>Nov</v>
      </c>
      <c r="AB669" s="548"/>
      <c r="AC669" s="531" t="str">
        <f>$AC$39</f>
        <v>Dez</v>
      </c>
      <c r="AD669" s="531"/>
      <c r="AE669" s="532" t="str">
        <f>$AE$39</f>
        <v>Jahr</v>
      </c>
      <c r="AF669" s="533"/>
      <c r="AG669" s="223"/>
      <c r="AH669" s="62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46"/>
      <c r="AT669" s="46"/>
    </row>
    <row r="670" spans="1:47" ht="12" customHeight="1" x14ac:dyDescent="0.2">
      <c r="A670" s="534" t="str">
        <f>$A$40</f>
        <v>Anstellung %</v>
      </c>
      <c r="B670" s="535"/>
      <c r="C670" s="535"/>
      <c r="D670" s="535"/>
      <c r="E670" s="535"/>
      <c r="F670" s="536"/>
      <c r="G670" s="706">
        <f>IF($B$4=0,0,$B$4)</f>
        <v>100</v>
      </c>
      <c r="H670" s="707"/>
      <c r="I670" s="539">
        <f>IF($B$70=0,0,$B$70)</f>
        <v>100</v>
      </c>
      <c r="J670" s="540"/>
      <c r="K670" s="539">
        <f>IF($B$133=0,0,$B$133)</f>
        <v>100</v>
      </c>
      <c r="L670" s="540"/>
      <c r="M670" s="706">
        <f>IF($B$196=0,0,$B$196)</f>
        <v>100</v>
      </c>
      <c r="N670" s="707"/>
      <c r="O670" s="706">
        <f>IF($B$259=0,0,$B$259)</f>
        <v>100</v>
      </c>
      <c r="P670" s="707"/>
      <c r="Q670" s="706">
        <f>IF($B$322=0,0,$B$322)</f>
        <v>100</v>
      </c>
      <c r="R670" s="707"/>
      <c r="S670" s="539">
        <f>IF($B$385=0,0,$B$385)</f>
        <v>100</v>
      </c>
      <c r="T670" s="540"/>
      <c r="U670" s="706">
        <f>IF($B$448=0,0,$B$448)</f>
        <v>100</v>
      </c>
      <c r="V670" s="707"/>
      <c r="W670" s="706">
        <f>IF($B$511=0,0,$B$511)</f>
        <v>100</v>
      </c>
      <c r="X670" s="707"/>
      <c r="Y670" s="539">
        <f>IF($B$574=0,0,$B$574)</f>
        <v>100</v>
      </c>
      <c r="Z670" s="540"/>
      <c r="AA670" s="708">
        <f>IF($B$637=0,0,$B$637)</f>
        <v>100</v>
      </c>
      <c r="AB670" s="538"/>
      <c r="AC670" s="539">
        <f>IF($B$700=0,0,$B$700)</f>
        <v>100</v>
      </c>
      <c r="AD670" s="540"/>
      <c r="AE670" s="559"/>
      <c r="AF670" s="560"/>
      <c r="AG670" s="137"/>
      <c r="AH670" s="62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46"/>
      <c r="AT670" s="46"/>
    </row>
    <row r="671" spans="1:47" ht="12" customHeight="1" x14ac:dyDescent="0.2">
      <c r="A671" s="561" t="str">
        <f>$A$41</f>
        <v>Sollstunden gemäss GAV</v>
      </c>
      <c r="B671" s="562"/>
      <c r="C671" s="562"/>
      <c r="D671" s="562"/>
      <c r="E671" s="562"/>
      <c r="F671" s="563"/>
      <c r="G671" s="714">
        <f>IF($AG$37=0,0,$AG$37)</f>
        <v>184</v>
      </c>
      <c r="H671" s="715"/>
      <c r="I671" s="557">
        <f>IF($AG$100=0,0,$AG$100)</f>
        <v>160</v>
      </c>
      <c r="J671" s="558"/>
      <c r="K671" s="557">
        <f>IF($AG$138=0,0,$AG$138)</f>
        <v>176</v>
      </c>
      <c r="L671" s="558"/>
      <c r="M671" s="714">
        <f>IF($AG$226=0,0,$AG$226)</f>
        <v>176</v>
      </c>
      <c r="N671" s="715"/>
      <c r="O671" s="714">
        <f>IF($AG$289=0,0,$AG$289)</f>
        <v>168</v>
      </c>
      <c r="P671" s="715"/>
      <c r="Q671" s="714">
        <f>IF($AG$352=0,0,$AG$352)</f>
        <v>176</v>
      </c>
      <c r="R671" s="715"/>
      <c r="S671" s="557">
        <f>IF($AG$415=0,0,$AG$415)</f>
        <v>184</v>
      </c>
      <c r="T671" s="558"/>
      <c r="U671" s="714">
        <f>IF($AG$478=0,0,$AG$478)</f>
        <v>168</v>
      </c>
      <c r="V671" s="715"/>
      <c r="W671" s="714">
        <f>IF($AG$541=0,0,$AG$541)</f>
        <v>176</v>
      </c>
      <c r="X671" s="715"/>
      <c r="Y671" s="557">
        <f>IF($AG$604=0,0,$AG$604)</f>
        <v>176</v>
      </c>
      <c r="Z671" s="558"/>
      <c r="AA671" s="716">
        <f>IF($AG$667=0,0,$AG$667)</f>
        <v>168</v>
      </c>
      <c r="AB671" s="565"/>
      <c r="AC671" s="557">
        <f>IF($AG$730=0,0,$AG$730)</f>
        <v>184</v>
      </c>
      <c r="AD671" s="558"/>
      <c r="AE671" s="549">
        <f>SUM(G671:AD671)</f>
        <v>2096</v>
      </c>
      <c r="AF671" s="550"/>
      <c r="AG671" s="137"/>
      <c r="AH671" s="62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46"/>
      <c r="AT671" s="46"/>
    </row>
    <row r="672" spans="1:47" ht="12" customHeight="1" x14ac:dyDescent="0.2">
      <c r="A672" s="163" t="str">
        <f>$A$42</f>
        <v>Produktive Stunden</v>
      </c>
      <c r="B672" s="551" t="str">
        <f>$B$42</f>
        <v>06.00 - 20.00 Uhr</v>
      </c>
      <c r="C672" s="551"/>
      <c r="D672" s="551"/>
      <c r="E672" s="551"/>
      <c r="F672" s="552"/>
      <c r="G672" s="711">
        <f>IF($AG$32=0,0,$AG$32)</f>
        <v>0</v>
      </c>
      <c r="H672" s="712"/>
      <c r="I672" s="555">
        <f>IF($AG$95=0,0,$AG$95)</f>
        <v>0</v>
      </c>
      <c r="J672" s="556"/>
      <c r="K672" s="555">
        <f>IF($AG$158=0,0,$AG$158)</f>
        <v>0</v>
      </c>
      <c r="L672" s="556"/>
      <c r="M672" s="711">
        <f>IF($AG$221=0,0,$AG$221)</f>
        <v>0</v>
      </c>
      <c r="N672" s="712"/>
      <c r="O672" s="711">
        <f>IF($AG$284=0,0,$AG$284)</f>
        <v>0</v>
      </c>
      <c r="P672" s="712"/>
      <c r="Q672" s="711">
        <f>IF($AG$347=0,0,$AG$347)</f>
        <v>0</v>
      </c>
      <c r="R672" s="712"/>
      <c r="S672" s="555">
        <f>IF($AG$410=0,0,$AG$410)</f>
        <v>0</v>
      </c>
      <c r="T672" s="556"/>
      <c r="U672" s="711">
        <f>IF($AG$473=0,0,$AG$473)</f>
        <v>0</v>
      </c>
      <c r="V672" s="712"/>
      <c r="W672" s="711">
        <f>IF($AG$536=0,0,$AG$536)</f>
        <v>0</v>
      </c>
      <c r="X672" s="712"/>
      <c r="Y672" s="555">
        <f>IF($AG$599=0,0,$AG$599)</f>
        <v>0</v>
      </c>
      <c r="Z672" s="556"/>
      <c r="AA672" s="713">
        <f>IF($AG$662=0,0,$AG$662)</f>
        <v>0</v>
      </c>
      <c r="AB672" s="554"/>
      <c r="AC672" s="555">
        <f>IF($AG$725=0,0,$AG$725)</f>
        <v>0</v>
      </c>
      <c r="AD672" s="556"/>
      <c r="AE672" s="570">
        <f>SUM(G672:AD672)</f>
        <v>0</v>
      </c>
      <c r="AF672" s="571"/>
      <c r="AG672" s="137"/>
      <c r="AH672" s="62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46"/>
      <c r="AT672" s="46"/>
    </row>
    <row r="673" spans="1:46" ht="12" customHeight="1" x14ac:dyDescent="0.2">
      <c r="A673" s="164"/>
      <c r="B673" s="572" t="str">
        <f>$B$43</f>
        <v>Nacht-, Sonn-, Feiertagsarbeit</v>
      </c>
      <c r="C673" s="572"/>
      <c r="D673" s="572"/>
      <c r="E673" s="572"/>
      <c r="F673" s="573"/>
      <c r="G673" s="717">
        <f>IF($AG$33=0,0,$AG$33)</f>
        <v>0</v>
      </c>
      <c r="H673" s="718"/>
      <c r="I673" s="566">
        <f>IF($AG$96=0,0,$AG$96)</f>
        <v>0</v>
      </c>
      <c r="J673" s="567"/>
      <c r="K673" s="566">
        <f>IF($AG$159=0,0,$AG$159)</f>
        <v>0</v>
      </c>
      <c r="L673" s="567"/>
      <c r="M673" s="717">
        <f>IF($AG$222=0,0,$AG$222)</f>
        <v>0</v>
      </c>
      <c r="N673" s="718"/>
      <c r="O673" s="717">
        <f>IF($AG$285=0,0,$AG$285)</f>
        <v>0</v>
      </c>
      <c r="P673" s="718"/>
      <c r="Q673" s="717">
        <f>IF($AG$348=0,0,$AG$348)</f>
        <v>0</v>
      </c>
      <c r="R673" s="718"/>
      <c r="S673" s="566">
        <f>IF($AG$411=0,0,$AG$411)</f>
        <v>0</v>
      </c>
      <c r="T673" s="567"/>
      <c r="U673" s="717">
        <f>IF($AG$474=0,0,$AG$474)</f>
        <v>0</v>
      </c>
      <c r="V673" s="718"/>
      <c r="W673" s="717">
        <f>IF($AG$537=0,0,$AG$537)</f>
        <v>0</v>
      </c>
      <c r="X673" s="718"/>
      <c r="Y673" s="566">
        <f>IF($AG$600=0,0,$AG$600)</f>
        <v>0</v>
      </c>
      <c r="Z673" s="567"/>
      <c r="AA673" s="719">
        <f>IF($AG$663=0,0,$AG$663)</f>
        <v>0</v>
      </c>
      <c r="AB673" s="575"/>
      <c r="AC673" s="566">
        <f>IF($AG$726=0,0,$AG$726)</f>
        <v>0</v>
      </c>
      <c r="AD673" s="567"/>
      <c r="AE673" s="568">
        <f>SUM(G673:AD673)</f>
        <v>0</v>
      </c>
      <c r="AF673" s="569"/>
      <c r="AG673" s="137"/>
      <c r="AH673" s="62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46"/>
      <c r="AT673" s="46"/>
    </row>
    <row r="674" spans="1:46" ht="12" customHeight="1" x14ac:dyDescent="0.2">
      <c r="A674" s="163" t="str">
        <f>$A$44</f>
        <v>Zeitzuschläge</v>
      </c>
      <c r="B674" s="551" t="str">
        <f>$B$44</f>
        <v>aus Wochentotal</v>
      </c>
      <c r="C674" s="551"/>
      <c r="D674" s="551"/>
      <c r="E674" s="551"/>
      <c r="F674" s="552"/>
      <c r="G674" s="711">
        <f>IF($AG$25=0,0,$AG$25)</f>
        <v>0</v>
      </c>
      <c r="H674" s="712"/>
      <c r="I674" s="555">
        <f>IF($AG$88=0,0,$AG$88)</f>
        <v>0</v>
      </c>
      <c r="J674" s="556"/>
      <c r="K674" s="555">
        <f>IF($AG$151=0,0,$AG$151)</f>
        <v>0</v>
      </c>
      <c r="L674" s="556"/>
      <c r="M674" s="711">
        <f>IF($AG$214=0,0,$AG$214)</f>
        <v>0</v>
      </c>
      <c r="N674" s="712"/>
      <c r="O674" s="711">
        <f>IF($AG$277=0,0,$AG$277)</f>
        <v>0</v>
      </c>
      <c r="P674" s="712"/>
      <c r="Q674" s="711">
        <f>IF($AG$340=0,0,$AG$340)</f>
        <v>0</v>
      </c>
      <c r="R674" s="712"/>
      <c r="S674" s="555">
        <f>IF($AG$403=0,0,$AG$403)</f>
        <v>0</v>
      </c>
      <c r="T674" s="556"/>
      <c r="U674" s="711">
        <f>IF($AG$466=0,0,$AG$466)</f>
        <v>0</v>
      </c>
      <c r="V674" s="712"/>
      <c r="W674" s="711">
        <f>IF($AG$529=0,0,$AG$529)</f>
        <v>0</v>
      </c>
      <c r="X674" s="712"/>
      <c r="Y674" s="555">
        <f>IF($AG$592=0,0,$AG$592)</f>
        <v>0</v>
      </c>
      <c r="Z674" s="556"/>
      <c r="AA674" s="713">
        <f>IF($AG$655=0,0,$AG$655)</f>
        <v>0</v>
      </c>
      <c r="AB674" s="554"/>
      <c r="AC674" s="555">
        <f>IF($AG$718=0,0,$AG$718)</f>
        <v>0</v>
      </c>
      <c r="AD674" s="556"/>
      <c r="AE674" s="570">
        <f>SUM(G674:AD674)</f>
        <v>0</v>
      </c>
      <c r="AF674" s="571"/>
      <c r="AG674" s="137"/>
      <c r="AH674" s="62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46"/>
      <c r="AT674" s="46"/>
    </row>
    <row r="675" spans="1:46" ht="12" customHeight="1" x14ac:dyDescent="0.2">
      <c r="A675" s="164"/>
      <c r="B675" s="572" t="str">
        <f>$B$45</f>
        <v>aus Nacht-, Sonn-, Feiertagsarbeiten</v>
      </c>
      <c r="C675" s="572"/>
      <c r="D675" s="572"/>
      <c r="E675" s="572"/>
      <c r="F675" s="573"/>
      <c r="G675" s="717">
        <f>IF($AJ$20=0,0,$AJ$20)</f>
        <v>0</v>
      </c>
      <c r="H675" s="718"/>
      <c r="I675" s="566">
        <f>IF($AK$20=0,0,$AK$20)</f>
        <v>0</v>
      </c>
      <c r="J675" s="567"/>
      <c r="K675" s="566">
        <f>IF($AL$20=0,0,$AL$20)</f>
        <v>0</v>
      </c>
      <c r="L675" s="567"/>
      <c r="M675" s="717">
        <f>IF($AM$20=0,0,$AM$20)</f>
        <v>0</v>
      </c>
      <c r="N675" s="718"/>
      <c r="O675" s="717">
        <f>IF($AN$20=0,0,$AN$20)</f>
        <v>0</v>
      </c>
      <c r="P675" s="718"/>
      <c r="Q675" s="717">
        <f>IF($AO$20=0,0,$AO$20)</f>
        <v>0</v>
      </c>
      <c r="R675" s="718"/>
      <c r="S675" s="566">
        <f>IF($AP$20=0,0,$AP$20)</f>
        <v>0</v>
      </c>
      <c r="T675" s="567"/>
      <c r="U675" s="717">
        <f>IF($AQ$20=0,0,$AQ$20)</f>
        <v>0</v>
      </c>
      <c r="V675" s="718"/>
      <c r="W675" s="717">
        <f>IF($AR$20=0,0,$AR$20)</f>
        <v>0</v>
      </c>
      <c r="X675" s="718"/>
      <c r="Y675" s="566">
        <f>IF($AS$20=0,0,$AS$20)</f>
        <v>0</v>
      </c>
      <c r="Z675" s="567"/>
      <c r="AA675" s="719">
        <f>IF($AT$20=0,0,$AT$20)</f>
        <v>0</v>
      </c>
      <c r="AB675" s="575"/>
      <c r="AC675" s="566">
        <f>IF($AU$20=0,0,$AU$20)</f>
        <v>0</v>
      </c>
      <c r="AD675" s="567"/>
      <c r="AE675" s="568">
        <f>SUM(G675:AD675)</f>
        <v>0</v>
      </c>
      <c r="AF675" s="569"/>
      <c r="AG675" s="137"/>
      <c r="AH675" s="62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46"/>
      <c r="AT675" s="46"/>
    </row>
    <row r="676" spans="1:46" ht="12" customHeight="1" x14ac:dyDescent="0.2">
      <c r="A676" s="576" t="str">
        <f>$A$46</f>
        <v>Unproduktive Stunden</v>
      </c>
      <c r="B676" s="577"/>
      <c r="C676" s="577"/>
      <c r="D676" s="577"/>
      <c r="E676" s="577"/>
      <c r="F676" s="578"/>
      <c r="G676" s="720"/>
      <c r="H676" s="721"/>
      <c r="I676" s="581"/>
      <c r="J676" s="582"/>
      <c r="K676" s="581"/>
      <c r="L676" s="582"/>
      <c r="M676" s="720"/>
      <c r="N676" s="721"/>
      <c r="O676" s="720"/>
      <c r="P676" s="721"/>
      <c r="Q676" s="720"/>
      <c r="R676" s="721"/>
      <c r="S676" s="581"/>
      <c r="T676" s="582"/>
      <c r="U676" s="720"/>
      <c r="V676" s="721"/>
      <c r="W676" s="720"/>
      <c r="X676" s="721"/>
      <c r="Y676" s="581"/>
      <c r="Z676" s="582"/>
      <c r="AA676" s="722"/>
      <c r="AB676" s="580"/>
      <c r="AC676" s="581"/>
      <c r="AD676" s="582"/>
      <c r="AE676" s="593"/>
      <c r="AF676" s="594"/>
      <c r="AG676" s="137"/>
      <c r="AH676" s="62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46"/>
      <c r="AT676" s="46"/>
    </row>
    <row r="677" spans="1:46" ht="12" customHeight="1" x14ac:dyDescent="0.2">
      <c r="A677" s="595" t="str">
        <f>$A$47</f>
        <v xml:space="preserve">   Absenzen, Kurzabsenzen Art. 11 GAV</v>
      </c>
      <c r="B677" s="596"/>
      <c r="C677" s="596"/>
      <c r="D677" s="596"/>
      <c r="E677" s="596"/>
      <c r="F677" s="165" t="str">
        <f>$F$47</f>
        <v>a</v>
      </c>
      <c r="G677" s="591">
        <f>IF($AJ$3=0,0,$AJ$3)</f>
        <v>0</v>
      </c>
      <c r="H677" s="592"/>
      <c r="I677" s="591">
        <f>IF($AK$3=0,0,$AK$3)</f>
        <v>0</v>
      </c>
      <c r="J677" s="592"/>
      <c r="K677" s="591">
        <f>IF($AL$3=0,0,$AL$3)</f>
        <v>0</v>
      </c>
      <c r="L677" s="592"/>
      <c r="M677" s="591">
        <f>IF($AM$3=0,0,$AM$3)</f>
        <v>0</v>
      </c>
      <c r="N677" s="592"/>
      <c r="O677" s="591">
        <f>IF($AN$3=0,0,$AN$3)</f>
        <v>0</v>
      </c>
      <c r="P677" s="592"/>
      <c r="Q677" s="591">
        <f>IF($AO$3=0,0,$AO$3)</f>
        <v>0</v>
      </c>
      <c r="R677" s="592"/>
      <c r="S677" s="591">
        <f>IF($AP$3=0,0,$AP$3)</f>
        <v>0</v>
      </c>
      <c r="T677" s="592"/>
      <c r="U677" s="591">
        <f>IF($AQ$3=0,0,$AQ$3)</f>
        <v>0</v>
      </c>
      <c r="V677" s="592"/>
      <c r="W677" s="591">
        <f>IF($AR$3=0,0,$AR$3)</f>
        <v>0</v>
      </c>
      <c r="X677" s="592"/>
      <c r="Y677" s="591">
        <f>IF($AS$3=0,0,$AS$3)</f>
        <v>0</v>
      </c>
      <c r="Z677" s="592"/>
      <c r="AA677" s="724">
        <f>IF(AT$3=0,0,$AT$3)</f>
        <v>0</v>
      </c>
      <c r="AB677" s="598"/>
      <c r="AC677" s="591">
        <f>IF($AU$3=0,0,$AU$3)</f>
        <v>0</v>
      </c>
      <c r="AD677" s="592"/>
      <c r="AE677" s="583">
        <f>IF($AV$3=0,0,$AV$3)</f>
        <v>0</v>
      </c>
      <c r="AF677" s="584"/>
      <c r="AG677" s="137"/>
      <c r="AH677" s="62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46"/>
      <c r="AT677" s="46"/>
    </row>
    <row r="678" spans="1:46" ht="12" customHeight="1" x14ac:dyDescent="0.2">
      <c r="A678" s="585" t="str">
        <f>$A$48</f>
        <v xml:space="preserve">   Ferien Art. 12.1 GAV</v>
      </c>
      <c r="B678" s="586"/>
      <c r="C678" s="586"/>
      <c r="D678" s="586"/>
      <c r="E678" s="586"/>
      <c r="F678" s="166" t="str">
        <f>$F$48</f>
        <v>f</v>
      </c>
      <c r="G678" s="589">
        <f>IF($AJ$4=0,0,$AJ$4)</f>
        <v>0</v>
      </c>
      <c r="H678" s="590"/>
      <c r="I678" s="589">
        <f>IF($AK$4=0,0,$AK$4)</f>
        <v>0</v>
      </c>
      <c r="J678" s="590"/>
      <c r="K678" s="589">
        <f>IF($AL$4=0,0,$AL$4)</f>
        <v>0</v>
      </c>
      <c r="L678" s="590"/>
      <c r="M678" s="589">
        <f>IF($AM$4=0,0,$AM$4)</f>
        <v>0</v>
      </c>
      <c r="N678" s="590"/>
      <c r="O678" s="589">
        <f>IF($AN$4=0,0,$AN$4)</f>
        <v>0</v>
      </c>
      <c r="P678" s="590"/>
      <c r="Q678" s="589">
        <f>IF($AO$4=0,0,$AO$4)</f>
        <v>0</v>
      </c>
      <c r="R678" s="590"/>
      <c r="S678" s="589">
        <f>IF($AP$4=0,0,$AP$4)</f>
        <v>0</v>
      </c>
      <c r="T678" s="590"/>
      <c r="U678" s="589">
        <f>IF($AQ$4=0,0,$AQ$4)</f>
        <v>0</v>
      </c>
      <c r="V678" s="590"/>
      <c r="W678" s="589">
        <f>IF($AR$4=0,0,$AR$4)</f>
        <v>0</v>
      </c>
      <c r="X678" s="590"/>
      <c r="Y678" s="589">
        <f>IF($AS$4=0,0,$AS$4)</f>
        <v>0</v>
      </c>
      <c r="Z678" s="590"/>
      <c r="AA678" s="723">
        <f>IF($AT$4=0,0,$AT$4)</f>
        <v>0</v>
      </c>
      <c r="AB678" s="588"/>
      <c r="AC678" s="589">
        <f>IF($AU$4=0,0,$AU$4)</f>
        <v>0</v>
      </c>
      <c r="AD678" s="590"/>
      <c r="AE678" s="599">
        <f>IF($AV$4=0,0,$AV$4)</f>
        <v>0</v>
      </c>
      <c r="AF678" s="600"/>
      <c r="AG678" s="137"/>
      <c r="AH678" s="62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46"/>
      <c r="AT678" s="46"/>
    </row>
    <row r="679" spans="1:46" ht="12" customHeight="1" x14ac:dyDescent="0.2">
      <c r="A679" s="601" t="str">
        <f>$A$49</f>
        <v xml:space="preserve">   Feiertage Art. 12.2 GAV</v>
      </c>
      <c r="B679" s="602"/>
      <c r="C679" s="222" t="str">
        <f>IF($AJ$17="","",$AJ$17)</f>
        <v/>
      </c>
      <c r="D679" s="221"/>
      <c r="E679" s="221"/>
      <c r="F679" s="167" t="str">
        <f>$F$49</f>
        <v>ft</v>
      </c>
      <c r="G679" s="589">
        <f>IF($AJ$15=0,0,$AJ$15)</f>
        <v>0</v>
      </c>
      <c r="H679" s="590"/>
      <c r="I679" s="589">
        <f>IF($AK$15=0,0,$AK$15)</f>
        <v>0</v>
      </c>
      <c r="J679" s="590"/>
      <c r="K679" s="589">
        <f>IF($AL$15=0,0,$AL$15)</f>
        <v>0</v>
      </c>
      <c r="L679" s="590"/>
      <c r="M679" s="589">
        <f>IF($AM$15=0,0,$AM$15)</f>
        <v>0</v>
      </c>
      <c r="N679" s="590"/>
      <c r="O679" s="589">
        <f>IF($AN$15=0,0,$AN$15)</f>
        <v>0</v>
      </c>
      <c r="P679" s="590"/>
      <c r="Q679" s="589">
        <f>IF($AO$15=0,0,$AO$15)</f>
        <v>0</v>
      </c>
      <c r="R679" s="590"/>
      <c r="S679" s="589">
        <f>IF($AP$15=0,0,$AP$15)</f>
        <v>0</v>
      </c>
      <c r="T679" s="590"/>
      <c r="U679" s="589">
        <f>IF($AQ$15=0,0,$AQ$15)</f>
        <v>0</v>
      </c>
      <c r="V679" s="590"/>
      <c r="W679" s="589">
        <f>IF($AR$15=0,0,$AR$15)</f>
        <v>0</v>
      </c>
      <c r="X679" s="590"/>
      <c r="Y679" s="589">
        <f>IF($AS$15=0,0,$AS$15)</f>
        <v>0</v>
      </c>
      <c r="Z679" s="590"/>
      <c r="AA679" s="723">
        <f>IF($AT$15=0,0,$AT$15)</f>
        <v>0</v>
      </c>
      <c r="AB679" s="588"/>
      <c r="AC679" s="589">
        <f>IF($AU$15=0,0,$AU$15)</f>
        <v>0</v>
      </c>
      <c r="AD679" s="590"/>
      <c r="AE679" s="599">
        <f>IF($AV$15=0,0,$AV$15)</f>
        <v>0</v>
      </c>
      <c r="AF679" s="600"/>
      <c r="AG679" s="137"/>
      <c r="AH679" s="62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46"/>
      <c r="AT679" s="46"/>
    </row>
    <row r="680" spans="1:46" ht="12" customHeight="1" x14ac:dyDescent="0.2">
      <c r="A680" s="601" t="str">
        <f>$A$50</f>
        <v xml:space="preserve">   Krankheit Art. 13 GAV</v>
      </c>
      <c r="B680" s="602"/>
      <c r="C680" s="602"/>
      <c r="D680" s="602"/>
      <c r="E680" s="602"/>
      <c r="F680" s="167" t="str">
        <f>$F$50</f>
        <v>k</v>
      </c>
      <c r="G680" s="589">
        <f>IF($AJ$5=0,0,$AJ$5)</f>
        <v>0</v>
      </c>
      <c r="H680" s="590"/>
      <c r="I680" s="589">
        <f>IF($AK$5=0,0,$AK$5)</f>
        <v>0</v>
      </c>
      <c r="J680" s="590"/>
      <c r="K680" s="589">
        <f>IF($AL$5=0,0,$AL$5)</f>
        <v>0</v>
      </c>
      <c r="L680" s="590"/>
      <c r="M680" s="589">
        <f>IF($AM$5=0,0,$AM$5)</f>
        <v>0</v>
      </c>
      <c r="N680" s="590"/>
      <c r="O680" s="589">
        <f>IF($AN$5=0,0,$AN$5)</f>
        <v>0</v>
      </c>
      <c r="P680" s="590"/>
      <c r="Q680" s="589">
        <f>IF($AO$5=0,0,$AO$5)</f>
        <v>0</v>
      </c>
      <c r="R680" s="590"/>
      <c r="S680" s="589">
        <f>IF($AP$5=0,0,$AP$5)</f>
        <v>0</v>
      </c>
      <c r="T680" s="590"/>
      <c r="U680" s="589">
        <f>IF($AQ$5=0,0,$AQ$5)</f>
        <v>0</v>
      </c>
      <c r="V680" s="590"/>
      <c r="W680" s="589">
        <f>IF($AR$5=0,0,$AR$5)</f>
        <v>0</v>
      </c>
      <c r="X680" s="590"/>
      <c r="Y680" s="589">
        <f>IF($AS$5=0,0,$AS$5)</f>
        <v>0</v>
      </c>
      <c r="Z680" s="590"/>
      <c r="AA680" s="723">
        <f>IF($AT$5=0,0,$AT$5)</f>
        <v>0</v>
      </c>
      <c r="AB680" s="588"/>
      <c r="AC680" s="589">
        <f>IF($AU$5=0,0,$AU$5)</f>
        <v>0</v>
      </c>
      <c r="AD680" s="590"/>
      <c r="AE680" s="599">
        <f>IF($AV$5=0,0,$AV$5)</f>
        <v>0</v>
      </c>
      <c r="AF680" s="600"/>
      <c r="AG680" s="137"/>
      <c r="AH680" s="62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46"/>
      <c r="AT680" s="46"/>
    </row>
    <row r="681" spans="1:46" ht="12" customHeight="1" x14ac:dyDescent="0.2">
      <c r="A681" s="601" t="str">
        <f>$A$51</f>
        <v xml:space="preserve">   Unfall Art. 14 GAV</v>
      </c>
      <c r="B681" s="602"/>
      <c r="C681" s="602"/>
      <c r="D681" s="602"/>
      <c r="E681" s="602"/>
      <c r="F681" s="167" t="str">
        <f>$F$51</f>
        <v>u</v>
      </c>
      <c r="G681" s="589">
        <f>IF($AJ$6=0,0,$AJ$6)</f>
        <v>0</v>
      </c>
      <c r="H681" s="590"/>
      <c r="I681" s="589">
        <f>IF($AK$6=0,0,$AK$6)</f>
        <v>0</v>
      </c>
      <c r="J681" s="590"/>
      <c r="K681" s="589">
        <f>IF($AL$6=0,0,$AL$6)</f>
        <v>0</v>
      </c>
      <c r="L681" s="590"/>
      <c r="M681" s="589">
        <f>IF($AM$6=0,0,$AM$6)</f>
        <v>0</v>
      </c>
      <c r="N681" s="590"/>
      <c r="O681" s="589">
        <f>IF($AN$6=0,0,$AN$6)</f>
        <v>0</v>
      </c>
      <c r="P681" s="590"/>
      <c r="Q681" s="589">
        <f>IF($AO$6=0,0,$AO$6)</f>
        <v>0</v>
      </c>
      <c r="R681" s="590"/>
      <c r="S681" s="589">
        <f>IF($AP$6=0,0,$AP$6)</f>
        <v>0</v>
      </c>
      <c r="T681" s="590"/>
      <c r="U681" s="589">
        <f>IF($AQ$6=0,0,$AQ$6)</f>
        <v>0</v>
      </c>
      <c r="V681" s="590"/>
      <c r="W681" s="589">
        <f>IF($AR$6=0,0,$AR$6)</f>
        <v>0</v>
      </c>
      <c r="X681" s="590"/>
      <c r="Y681" s="589">
        <f>IF($AS$6=0,0,$AS$6)</f>
        <v>0</v>
      </c>
      <c r="Z681" s="590"/>
      <c r="AA681" s="723">
        <f>IF($AT$6=0,0,$AT$6)</f>
        <v>0</v>
      </c>
      <c r="AB681" s="588"/>
      <c r="AC681" s="589">
        <f>IF($AU$6=0,0,$AU$6)</f>
        <v>0</v>
      </c>
      <c r="AD681" s="590"/>
      <c r="AE681" s="599">
        <f>IF($AV$6=0,0,$AV$6)</f>
        <v>0</v>
      </c>
      <c r="AF681" s="600"/>
      <c r="AG681" s="137"/>
      <c r="AH681" s="62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46"/>
      <c r="AT681" s="46"/>
    </row>
    <row r="682" spans="1:46" ht="12" customHeight="1" x14ac:dyDescent="0.2">
      <c r="A682" s="601" t="str">
        <f>$A$52</f>
        <v xml:space="preserve">   Schwangerschaft/Mutterschaft Art. 15 GAV</v>
      </c>
      <c r="B682" s="602"/>
      <c r="C682" s="602"/>
      <c r="D682" s="602"/>
      <c r="E682" s="602"/>
      <c r="F682" s="167" t="str">
        <f>$F$52</f>
        <v>s</v>
      </c>
      <c r="G682" s="589">
        <f>IF($AJ$7=0,0,$AJ$7)</f>
        <v>0</v>
      </c>
      <c r="H682" s="590"/>
      <c r="I682" s="589">
        <f>IF($AK$7=0,0,$AK$7)</f>
        <v>0</v>
      </c>
      <c r="J682" s="590"/>
      <c r="K682" s="589">
        <f>IF($AL$7=0,0,$AL$7)</f>
        <v>0</v>
      </c>
      <c r="L682" s="590"/>
      <c r="M682" s="589">
        <f>IF($AM$7=0,0,$AM$7)</f>
        <v>0</v>
      </c>
      <c r="N682" s="590"/>
      <c r="O682" s="589">
        <f>IF($AN$7=0,0,$AN$7)</f>
        <v>0</v>
      </c>
      <c r="P682" s="590"/>
      <c r="Q682" s="589">
        <f>IF($AO$7=0,0,$AO$7)</f>
        <v>0</v>
      </c>
      <c r="R682" s="590"/>
      <c r="S682" s="589">
        <f>IF($AP$7=0,0,$AP$7)</f>
        <v>0</v>
      </c>
      <c r="T682" s="590"/>
      <c r="U682" s="589">
        <f>IF($AQ$7=0,0,$AQ$7)</f>
        <v>0</v>
      </c>
      <c r="V682" s="590"/>
      <c r="W682" s="589">
        <f>IF($AR$7=0,0,$AR$7)</f>
        <v>0</v>
      </c>
      <c r="X682" s="590"/>
      <c r="Y682" s="589">
        <f>IF($AS$7=0,0,$AS$7)</f>
        <v>0</v>
      </c>
      <c r="Z682" s="590"/>
      <c r="AA682" s="723">
        <f>IF($AT$7=0,0,$AT$7)</f>
        <v>0</v>
      </c>
      <c r="AB682" s="588"/>
      <c r="AC682" s="589">
        <f>IF($AU$7=0,0,$AU$7)</f>
        <v>0</v>
      </c>
      <c r="AD682" s="590"/>
      <c r="AE682" s="599">
        <f>IF($AV$7=0,0,$AV$7)</f>
        <v>0</v>
      </c>
      <c r="AF682" s="600"/>
      <c r="AG682" s="137"/>
      <c r="AH682" s="62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46"/>
      <c r="AT682" s="46"/>
    </row>
    <row r="683" spans="1:46" ht="12" customHeight="1" x14ac:dyDescent="0.2">
      <c r="A683" s="601" t="str">
        <f>$A$53</f>
        <v xml:space="preserve">   Militär/Beförderung/Zivilschutz Art. 16 GAV</v>
      </c>
      <c r="B683" s="602"/>
      <c r="C683" s="602"/>
      <c r="D683" s="602"/>
      <c r="E683" s="602"/>
      <c r="F683" s="167" t="str">
        <f>$F$53</f>
        <v>m</v>
      </c>
      <c r="G683" s="589">
        <f>IF($AJ$8=0,0,$AJ$8)</f>
        <v>0</v>
      </c>
      <c r="H683" s="590"/>
      <c r="I683" s="589">
        <f>IF($AK$8=0,0,$AK$8)</f>
        <v>0</v>
      </c>
      <c r="J683" s="590"/>
      <c r="K683" s="589">
        <f>IF($AL$8=0,0,$AL$8)</f>
        <v>0</v>
      </c>
      <c r="L683" s="590"/>
      <c r="M683" s="589">
        <f>IF($AM$8=0,0,$AM$8)</f>
        <v>0</v>
      </c>
      <c r="N683" s="590"/>
      <c r="O683" s="589">
        <f>IF($AN$8=0,0,$AN$8)</f>
        <v>0</v>
      </c>
      <c r="P683" s="590"/>
      <c r="Q683" s="589">
        <f>IF($AO$8=0,0,$AO$8)</f>
        <v>0</v>
      </c>
      <c r="R683" s="590"/>
      <c r="S683" s="589">
        <f>IF($AP$8=0,0,$AP$8)</f>
        <v>0</v>
      </c>
      <c r="T683" s="590"/>
      <c r="U683" s="589">
        <f>IF($AQ$8=0,0,$AQ$8)</f>
        <v>0</v>
      </c>
      <c r="V683" s="590"/>
      <c r="W683" s="589">
        <f>IF($AR$8=0,0,$AR$8)</f>
        <v>0</v>
      </c>
      <c r="X683" s="590"/>
      <c r="Y683" s="589">
        <f>IF($AS$8=0,0,$AS$8)</f>
        <v>0</v>
      </c>
      <c r="Z683" s="590"/>
      <c r="AA683" s="723">
        <f>IF($AT$8=0,0,$AT$8)</f>
        <v>0</v>
      </c>
      <c r="AB683" s="588"/>
      <c r="AC683" s="589">
        <f>IF($AU$8=0,0,$AU$8)</f>
        <v>0</v>
      </c>
      <c r="AD683" s="590"/>
      <c r="AE683" s="599">
        <f>IF($AV$8=0,0,$AV$8)</f>
        <v>0</v>
      </c>
      <c r="AF683" s="600"/>
      <c r="AG683" s="137"/>
      <c r="AH683" s="62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46"/>
      <c r="AT683" s="46"/>
    </row>
    <row r="684" spans="1:46" ht="12" customHeight="1" x14ac:dyDescent="0.2">
      <c r="A684" s="601" t="str">
        <f>$A$54</f>
        <v xml:space="preserve">   Kurzarbeit und Schlechtwetterausfälle</v>
      </c>
      <c r="B684" s="602"/>
      <c r="C684" s="602"/>
      <c r="D684" s="602"/>
      <c r="E684" s="602"/>
      <c r="F684" s="167" t="str">
        <f>$F$54</f>
        <v>ka</v>
      </c>
      <c r="G684" s="589">
        <f>IF($AJ$11=0,0,$AJ$11)</f>
        <v>0</v>
      </c>
      <c r="H684" s="590"/>
      <c r="I684" s="589">
        <f>IF($AK$11=0,0,$AK$11)</f>
        <v>0</v>
      </c>
      <c r="J684" s="590"/>
      <c r="K684" s="589">
        <f>IF($AL$11=0,0,$AL$11)</f>
        <v>0</v>
      </c>
      <c r="L684" s="590"/>
      <c r="M684" s="589">
        <f>IF($AM$11=0,0,$AM$11)</f>
        <v>0</v>
      </c>
      <c r="N684" s="590"/>
      <c r="O684" s="589">
        <f>IF($AN$11=0,0,$AN$11)</f>
        <v>0</v>
      </c>
      <c r="P684" s="590"/>
      <c r="Q684" s="589">
        <f>IF($AO$11=0,0,$AO$11)</f>
        <v>0</v>
      </c>
      <c r="R684" s="590"/>
      <c r="S684" s="589">
        <f>IF($AP$11=0,0,$AP$11)</f>
        <v>0</v>
      </c>
      <c r="T684" s="590"/>
      <c r="U684" s="589">
        <f>IF($AQ$11=0,0,$AQ$11)</f>
        <v>0</v>
      </c>
      <c r="V684" s="590"/>
      <c r="W684" s="589">
        <f>IF($AR$11=0,0,$AR$11)</f>
        <v>0</v>
      </c>
      <c r="X684" s="590"/>
      <c r="Y684" s="589">
        <f>IF($AS$11=0,0,$AS$11)</f>
        <v>0</v>
      </c>
      <c r="Z684" s="590"/>
      <c r="AA684" s="723">
        <f>IF($AT$11=0,0,$AT$11)</f>
        <v>0</v>
      </c>
      <c r="AB684" s="588"/>
      <c r="AC684" s="589">
        <f>IF($AU$11=0,0,$AU$11)</f>
        <v>0</v>
      </c>
      <c r="AD684" s="590"/>
      <c r="AE684" s="599">
        <f>IF($AV$11=0,0,$AV$11)</f>
        <v>0</v>
      </c>
      <c r="AF684" s="600"/>
      <c r="AG684" s="137"/>
      <c r="AH684" s="62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46"/>
      <c r="AT684" s="46"/>
    </row>
    <row r="685" spans="1:46" ht="12" customHeight="1" x14ac:dyDescent="0.2">
      <c r="A685" s="601" t="str">
        <f>$A$55</f>
        <v xml:space="preserve">   Berufsschule</v>
      </c>
      <c r="B685" s="602"/>
      <c r="C685" s="602"/>
      <c r="D685" s="602"/>
      <c r="E685" s="602"/>
      <c r="F685" s="168" t="str">
        <f>$F$55</f>
        <v>bs</v>
      </c>
      <c r="G685" s="589">
        <f>IF($AJ$9=0,0,$AJ$9)</f>
        <v>0</v>
      </c>
      <c r="H685" s="590"/>
      <c r="I685" s="589">
        <f>IF($AK$9=0,0,$AK$9)</f>
        <v>0</v>
      </c>
      <c r="J685" s="590"/>
      <c r="K685" s="589">
        <f>IF($AL$9=0,0,$AL$9)</f>
        <v>0</v>
      </c>
      <c r="L685" s="590"/>
      <c r="M685" s="589">
        <f>IF($AM$9=0,0,$AM$9)</f>
        <v>0</v>
      </c>
      <c r="N685" s="590"/>
      <c r="O685" s="589">
        <f>IF($AN$9=0,0,$AN$9)</f>
        <v>0</v>
      </c>
      <c r="P685" s="590"/>
      <c r="Q685" s="589">
        <f>IF($AO$9=0,0,$AO$9)</f>
        <v>0</v>
      </c>
      <c r="R685" s="590"/>
      <c r="S685" s="589">
        <f>IF($AP$9=0,0,$AP$9)</f>
        <v>0</v>
      </c>
      <c r="T685" s="590"/>
      <c r="U685" s="589">
        <f>IF($AQ$9=0,0,$AQ$9)</f>
        <v>0</v>
      </c>
      <c r="V685" s="590"/>
      <c r="W685" s="589">
        <f>IF($AR$9=0,0,$AR$9)</f>
        <v>0</v>
      </c>
      <c r="X685" s="590"/>
      <c r="Y685" s="589">
        <f>IF($AS$9=0,0,$AS$9)</f>
        <v>0</v>
      </c>
      <c r="Z685" s="590"/>
      <c r="AA685" s="723">
        <f>IF($AT$9=0,0,$AT$9)</f>
        <v>0</v>
      </c>
      <c r="AB685" s="588"/>
      <c r="AC685" s="589">
        <f>IF($AU$9=0,0,$AU$9)</f>
        <v>0</v>
      </c>
      <c r="AD685" s="590"/>
      <c r="AE685" s="599">
        <f>IF($AV$9=0,0,$AV$9)</f>
        <v>0</v>
      </c>
      <c r="AF685" s="600"/>
      <c r="AG685" s="137"/>
      <c r="AH685" s="62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46"/>
      <c r="AT685" s="46"/>
    </row>
    <row r="686" spans="1:46" ht="12" customHeight="1" x14ac:dyDescent="0.2">
      <c r="A686" s="615" t="str">
        <f>$A$56</f>
        <v xml:space="preserve">   Kurse</v>
      </c>
      <c r="B686" s="616"/>
      <c r="C686" s="616"/>
      <c r="D686" s="616"/>
      <c r="E686" s="616"/>
      <c r="F686" s="268" t="str">
        <f>$F$56</f>
        <v>ku</v>
      </c>
      <c r="G686" s="608">
        <f>IF($AJ$10=0,0,$AJ$10)</f>
        <v>0</v>
      </c>
      <c r="H686" s="609"/>
      <c r="I686" s="608">
        <f>IF($AK$10=0,0,$AK$10)</f>
        <v>0</v>
      </c>
      <c r="J686" s="609"/>
      <c r="K686" s="608">
        <f>IF($AL$10=0,0,$AL$10)</f>
        <v>0</v>
      </c>
      <c r="L686" s="609"/>
      <c r="M686" s="608">
        <f>IF($AM$10=0,0,$AM$10)</f>
        <v>0</v>
      </c>
      <c r="N686" s="609"/>
      <c r="O686" s="608">
        <f>IF($AN$10=0,0,$AN$10)</f>
        <v>0</v>
      </c>
      <c r="P686" s="609"/>
      <c r="Q686" s="608">
        <f>IF($AO$10=0,0,$AO$10)</f>
        <v>0</v>
      </c>
      <c r="R686" s="609"/>
      <c r="S686" s="608">
        <f>IF($AP$10=0,0,$AP$10)</f>
        <v>0</v>
      </c>
      <c r="T686" s="609"/>
      <c r="U686" s="608">
        <f>IF($AQ$10=0,0,$AQ$10)</f>
        <v>0</v>
      </c>
      <c r="V686" s="609"/>
      <c r="W686" s="608">
        <f>IF($AR$10=0,0,$AR$10)</f>
        <v>0</v>
      </c>
      <c r="X686" s="609"/>
      <c r="Y686" s="608">
        <f>IF($AS$10=0,0,$AS$10)</f>
        <v>0</v>
      </c>
      <c r="Z686" s="609"/>
      <c r="AA686" s="725">
        <f>IF($AT$10=0,0,$AT$10)</f>
        <v>0</v>
      </c>
      <c r="AB686" s="618"/>
      <c r="AC686" s="608">
        <f>IF($AU$10=0,0,$AU$10)</f>
        <v>0</v>
      </c>
      <c r="AD686" s="609"/>
      <c r="AE686" s="610">
        <f>IF($AV$10=0,0,$AV$10)</f>
        <v>0</v>
      </c>
      <c r="AF686" s="611"/>
      <c r="AG686" s="137"/>
      <c r="AH686" s="62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46"/>
      <c r="AT686" s="46"/>
    </row>
    <row r="687" spans="1:46" ht="12" customHeight="1" x14ac:dyDescent="0.2">
      <c r="A687" s="265" t="str">
        <f>$A$57</f>
        <v>Kompensations-Std</v>
      </c>
      <c r="B687" s="612" t="str">
        <f>$B$57</f>
        <v>aus Vorjahr</v>
      </c>
      <c r="C687" s="612"/>
      <c r="D687" s="612"/>
      <c r="E687" s="612"/>
      <c r="F687" s="266" t="str">
        <f>$F$57</f>
        <v>kv</v>
      </c>
      <c r="G687" s="604">
        <f>IF($AJ$12=0,0,$AJ$12)</f>
        <v>0</v>
      </c>
      <c r="H687" s="605"/>
      <c r="I687" s="604">
        <f>IF($AK$12=0,0,$AK$12)</f>
        <v>0</v>
      </c>
      <c r="J687" s="605"/>
      <c r="K687" s="604">
        <f>IF($AL$12=0,0,$AL$12)</f>
        <v>0</v>
      </c>
      <c r="L687" s="605"/>
      <c r="M687" s="604">
        <f>IF($AM$12=0,0,$AM$12)</f>
        <v>0</v>
      </c>
      <c r="N687" s="605"/>
      <c r="O687" s="604">
        <f>IF($AN$12=0,0,$AN$12)</f>
        <v>0</v>
      </c>
      <c r="P687" s="605"/>
      <c r="Q687" s="604">
        <f>IF($AO$12=0,0,$AO$12)</f>
        <v>0</v>
      </c>
      <c r="R687" s="605"/>
      <c r="S687" s="604">
        <f>IF($AP$12=0,0,$AP$12)</f>
        <v>0</v>
      </c>
      <c r="T687" s="605"/>
      <c r="U687" s="604">
        <f>IF($AQ$12=0,0,$AQ$12)</f>
        <v>0</v>
      </c>
      <c r="V687" s="605"/>
      <c r="W687" s="604">
        <f>IF($AR$12=0,0,$AR$12)</f>
        <v>0</v>
      </c>
      <c r="X687" s="605"/>
      <c r="Y687" s="604"/>
      <c r="Z687" s="605"/>
      <c r="AA687" s="727"/>
      <c r="AB687" s="614"/>
      <c r="AC687" s="604"/>
      <c r="AD687" s="605"/>
      <c r="AE687" s="606">
        <f>IF($AV$12=0,0,$AV$12)</f>
        <v>0</v>
      </c>
      <c r="AF687" s="607"/>
      <c r="AG687" s="137"/>
      <c r="AH687" s="62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46"/>
      <c r="AT687" s="46"/>
    </row>
    <row r="688" spans="1:46" ht="12" customHeight="1" x14ac:dyDescent="0.2">
      <c r="A688" s="269"/>
      <c r="B688" s="632" t="str">
        <f>$B$58</f>
        <v>aus laufendem Jahr (Kontrolle)</v>
      </c>
      <c r="C688" s="632"/>
      <c r="D688" s="632"/>
      <c r="E688" s="632"/>
      <c r="F688" s="270" t="str">
        <f>$F$58</f>
        <v>kj</v>
      </c>
      <c r="G688" s="627">
        <f>IF($AJ$14=0,0,$AJ$14)</f>
        <v>0</v>
      </c>
      <c r="H688" s="628"/>
      <c r="I688" s="627">
        <f>IF($AK$14=0,0,$AK$14)</f>
        <v>0</v>
      </c>
      <c r="J688" s="628"/>
      <c r="K688" s="627">
        <f>IF($AL$14=0,0,$AL$14)</f>
        <v>0</v>
      </c>
      <c r="L688" s="628"/>
      <c r="M688" s="627">
        <f>IF($AM$14=0,0,$AM$14)</f>
        <v>0</v>
      </c>
      <c r="N688" s="628"/>
      <c r="O688" s="627">
        <f>IF($AN$14=0,0,$AN$14)</f>
        <v>0</v>
      </c>
      <c r="P688" s="628"/>
      <c r="Q688" s="627">
        <f>IF($AO$14=0,0,$AO$14)</f>
        <v>0</v>
      </c>
      <c r="R688" s="628"/>
      <c r="S688" s="627">
        <f>IF($AP$14=0,0,$AP$14)</f>
        <v>0</v>
      </c>
      <c r="T688" s="628"/>
      <c r="U688" s="627">
        <f>IF($AQ$14=0,0,$AQ$14)</f>
        <v>0</v>
      </c>
      <c r="V688" s="628"/>
      <c r="W688" s="627">
        <f>IF($AR$14=0,0,$AR$14)</f>
        <v>0</v>
      </c>
      <c r="X688" s="628"/>
      <c r="Y688" s="627">
        <f>IF($AS$14=0,0,$AS$14)</f>
        <v>0</v>
      </c>
      <c r="Z688" s="628"/>
      <c r="AA688" s="726">
        <f>IF($AT$14=0,0,$AT$14)</f>
        <v>0</v>
      </c>
      <c r="AB688" s="634"/>
      <c r="AC688" s="627">
        <f>IF($AU$14=0,0,$AU$14)</f>
        <v>0</v>
      </c>
      <c r="AD688" s="628"/>
      <c r="AE688" s="629">
        <f>IF($AV$14=0,0,$AV$14)</f>
        <v>0</v>
      </c>
      <c r="AF688" s="630"/>
      <c r="AG688" s="137"/>
      <c r="AH688" s="62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46"/>
      <c r="AT688" s="46"/>
    </row>
    <row r="689" spans="1:48" ht="12" customHeight="1" x14ac:dyDescent="0.2">
      <c r="A689" s="271" t="str">
        <f>$A$59</f>
        <v>Auszahlung</v>
      </c>
      <c r="B689" s="612" t="str">
        <f>$B$59</f>
        <v>Stunden Vorjahressaldo</v>
      </c>
      <c r="C689" s="612"/>
      <c r="D689" s="612"/>
      <c r="E689" s="612"/>
      <c r="F689" s="631"/>
      <c r="G689" s="604">
        <f>IF($AJ$18=0,0,$AJ$18)</f>
        <v>0</v>
      </c>
      <c r="H689" s="605"/>
      <c r="I689" s="604">
        <f>IF($AK$18=0,0,$AK$18)</f>
        <v>0</v>
      </c>
      <c r="J689" s="605"/>
      <c r="K689" s="604">
        <f>IF($AL$18=0,0,$AL$18)</f>
        <v>0</v>
      </c>
      <c r="L689" s="605"/>
      <c r="M689" s="604">
        <f>IF($AM$18=0,0,$AM$18)</f>
        <v>0</v>
      </c>
      <c r="N689" s="605"/>
      <c r="O689" s="604">
        <f>IF($AN$18=0,0,$AN$18)</f>
        <v>0</v>
      </c>
      <c r="P689" s="605"/>
      <c r="Q689" s="604">
        <f>IF($AO$18=0,0,$AO$18)</f>
        <v>0</v>
      </c>
      <c r="R689" s="605"/>
      <c r="S689" s="604">
        <f>IF($AP$18=0,0,$AP$18)</f>
        <v>0</v>
      </c>
      <c r="T689" s="605"/>
      <c r="U689" s="604">
        <f>IF($AQ$18=0,0,$AQ$18)</f>
        <v>0</v>
      </c>
      <c r="V689" s="605"/>
      <c r="W689" s="604">
        <f>IF($AR$18=0,0,$AR$18)</f>
        <v>0</v>
      </c>
      <c r="X689" s="605"/>
      <c r="Y689" s="619"/>
      <c r="Z689" s="620"/>
      <c r="AA689" s="620"/>
      <c r="AB689" s="620"/>
      <c r="AC689" s="620"/>
      <c r="AD689" s="621"/>
      <c r="AE689" s="606">
        <f>IF($AV$18=0,0,$AV$18)</f>
        <v>0</v>
      </c>
      <c r="AF689" s="607"/>
      <c r="AG689" s="137"/>
      <c r="AH689" s="62"/>
      <c r="AI689" s="39"/>
      <c r="AL689" s="39"/>
      <c r="AM689" s="39"/>
      <c r="AN689" s="39"/>
      <c r="AO689" s="39"/>
      <c r="AP689" s="39"/>
      <c r="AQ689" s="39"/>
      <c r="AR689" s="39"/>
      <c r="AS689" s="46"/>
      <c r="AT689" s="46"/>
    </row>
    <row r="690" spans="1:48" ht="12" customHeight="1" x14ac:dyDescent="0.2">
      <c r="A690" s="169" t="str">
        <f>$A$60</f>
        <v>Differenz</v>
      </c>
      <c r="B690" s="586" t="str">
        <f>$B$60</f>
        <v>nach Kompensation und Auszahlung</v>
      </c>
      <c r="C690" s="586"/>
      <c r="D690" s="586"/>
      <c r="E690" s="586"/>
      <c r="F690" s="622"/>
      <c r="G690" s="589">
        <f>IF(ROUND($P$4,3)=0,0,$P$4-SUM(G687+G689))</f>
        <v>0</v>
      </c>
      <c r="H690" s="590"/>
      <c r="I690" s="623">
        <f>IF(ROUND(G690,3)=0,0,G690-(SUM(I689+I687)))</f>
        <v>0</v>
      </c>
      <c r="J690" s="624"/>
      <c r="K690" s="623">
        <f>IF(ROUND(I690,3)=0,0,I690-(SUM(K689+K687)))</f>
        <v>0</v>
      </c>
      <c r="L690" s="624"/>
      <c r="M690" s="589">
        <f t="shared" ref="M690" si="213">IF(ROUND(K690,3)=0,0,K690-(SUM(M689+M687)))</f>
        <v>0</v>
      </c>
      <c r="N690" s="590"/>
      <c r="O690" s="589">
        <f t="shared" ref="O690" si="214">IF(ROUND(M690,3)=0,0,M690-(SUM(O689+O687)))</f>
        <v>0</v>
      </c>
      <c r="P690" s="590"/>
      <c r="Q690" s="589">
        <f t="shared" ref="Q690" si="215">IF(ROUND(O690,3)=0,0,O690-(SUM(Q689+Q687)))</f>
        <v>0</v>
      </c>
      <c r="R690" s="590"/>
      <c r="S690" s="623">
        <f t="shared" ref="S690" si="216">IF(ROUND(Q690,3)=0,0,Q690-(SUM(S689+S687)))</f>
        <v>0</v>
      </c>
      <c r="T690" s="624"/>
      <c r="U690" s="589">
        <f t="shared" ref="U690" si="217">IF(ROUND(S690,3)=0,0,S690-(SUM(U689+U687)))</f>
        <v>0</v>
      </c>
      <c r="V690" s="590"/>
      <c r="W690" s="589">
        <f t="shared" ref="W690" si="218">IF(ROUND(U690,3)=0,0,U690-(SUM(W689+W687)))</f>
        <v>0</v>
      </c>
      <c r="X690" s="590"/>
      <c r="Y690" s="636" t="str">
        <f>$Y$60</f>
        <v/>
      </c>
      <c r="Z690" s="637"/>
      <c r="AA690" s="637"/>
      <c r="AB690" s="637"/>
      <c r="AC690" s="637"/>
      <c r="AD690" s="637"/>
      <c r="AE690" s="637"/>
      <c r="AF690" s="638"/>
      <c r="AG690" s="137"/>
      <c r="AH690" s="62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46"/>
      <c r="AT690" s="46"/>
    </row>
    <row r="691" spans="1:48" ht="12" customHeight="1" x14ac:dyDescent="0.2">
      <c r="A691" s="169" t="str">
        <f>$A$61</f>
        <v>Auszahlung</v>
      </c>
      <c r="B691" s="639" t="str">
        <f>$B$61</f>
        <v>Stunden laufendes Jahr</v>
      </c>
      <c r="C691" s="639"/>
      <c r="D691" s="639"/>
      <c r="E691" s="639"/>
      <c r="F691" s="640"/>
      <c r="G691" s="589">
        <f>IF($AJ$19=0,0,$AJ$19)</f>
        <v>0</v>
      </c>
      <c r="H691" s="590"/>
      <c r="I691" s="589">
        <f>IF($AK$19=0,0,$AK$19)</f>
        <v>0</v>
      </c>
      <c r="J691" s="590"/>
      <c r="K691" s="589">
        <f>IF($AL$19=0,0,$AL$19)</f>
        <v>0</v>
      </c>
      <c r="L691" s="590"/>
      <c r="M691" s="589">
        <f>IF($AM$19=0,0,$AM$19)</f>
        <v>0</v>
      </c>
      <c r="N691" s="590"/>
      <c r="O691" s="589">
        <f>IF($AN$19=0,0,$AN$19)</f>
        <v>0</v>
      </c>
      <c r="P691" s="590"/>
      <c r="Q691" s="589">
        <f>IF($AO$19=0,0,$AO$19)</f>
        <v>0</v>
      </c>
      <c r="R691" s="590"/>
      <c r="S691" s="589">
        <f>IF($AP$19=0,0,$AP$19)</f>
        <v>0</v>
      </c>
      <c r="T691" s="590"/>
      <c r="U691" s="589">
        <f>IF($AQ$19=0,0,$AQ$19)</f>
        <v>0</v>
      </c>
      <c r="V691" s="590"/>
      <c r="W691" s="589">
        <f>IF($AR$19=0,0,$AR$19)</f>
        <v>0</v>
      </c>
      <c r="X691" s="590"/>
      <c r="Y691" s="589">
        <f>IF($AS$19=0,0,$AS$19)</f>
        <v>0</v>
      </c>
      <c r="Z691" s="590"/>
      <c r="AA691" s="723">
        <f>IF($AT$19=0,0,$AT$19)</f>
        <v>0</v>
      </c>
      <c r="AB691" s="588"/>
      <c r="AC691" s="589">
        <f>IF($AU$19=0,0,$AU$19)</f>
        <v>0</v>
      </c>
      <c r="AD691" s="590"/>
      <c r="AE691" s="599">
        <f>IF($AV$19=0,0,$AV$19)</f>
        <v>0</v>
      </c>
      <c r="AF691" s="600"/>
      <c r="AG691" s="137"/>
      <c r="AH691" s="62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46"/>
      <c r="AT691" s="46"/>
    </row>
    <row r="692" spans="1:48" ht="12" customHeight="1" x14ac:dyDescent="0.2">
      <c r="A692" s="170" t="str">
        <f>$A$62</f>
        <v>Fehlstunden</v>
      </c>
      <c r="B692" s="635" t="str">
        <f>$B$62</f>
        <v>laufendes Jahr (Kontrolle)</v>
      </c>
      <c r="C692" s="635"/>
      <c r="D692" s="635"/>
      <c r="E692" s="635"/>
      <c r="F692" s="267" t="str">
        <f>$F$62</f>
        <v>fe</v>
      </c>
      <c r="G692" s="627">
        <f>IF($AJ$13=0,0,$AJ$13)</f>
        <v>0</v>
      </c>
      <c r="H692" s="628"/>
      <c r="I692" s="627">
        <f>IF($AK$13=0,0,$AK$13)</f>
        <v>0</v>
      </c>
      <c r="J692" s="628"/>
      <c r="K692" s="627">
        <f>IF($AL$13=0,0,$AL$13)</f>
        <v>0</v>
      </c>
      <c r="L692" s="628"/>
      <c r="M692" s="627">
        <f>IF($AM$13=0,0,$AM$13)</f>
        <v>0</v>
      </c>
      <c r="N692" s="628"/>
      <c r="O692" s="627">
        <f>IF($AN$13=0,0,$AN$13)</f>
        <v>0</v>
      </c>
      <c r="P692" s="628"/>
      <c r="Q692" s="627">
        <f>IF($AO$13=0,0,$AO$13)</f>
        <v>0</v>
      </c>
      <c r="R692" s="628"/>
      <c r="S692" s="627">
        <f>IF($AP$13=0,0,$AP$13)</f>
        <v>0</v>
      </c>
      <c r="T692" s="628"/>
      <c r="U692" s="627">
        <f>IF($AQ$13=0,0,$AQ$13)</f>
        <v>0</v>
      </c>
      <c r="V692" s="628"/>
      <c r="W692" s="627">
        <f>IF($AR$13=0,0,$AR$13)</f>
        <v>0</v>
      </c>
      <c r="X692" s="628"/>
      <c r="Y692" s="627">
        <f>IF($AS$13=0,0,$AS$13)</f>
        <v>0</v>
      </c>
      <c r="Z692" s="628"/>
      <c r="AA692" s="726">
        <f>IF($AT$13=0,0,$AT$13)</f>
        <v>0</v>
      </c>
      <c r="AB692" s="634"/>
      <c r="AC692" s="627">
        <f>IF($AU$13=0,0,$AU$13)</f>
        <v>0</v>
      </c>
      <c r="AD692" s="628"/>
      <c r="AE692" s="629">
        <f>IF($AV$13=0,0,$AV$13)</f>
        <v>0</v>
      </c>
      <c r="AF692" s="630"/>
      <c r="AG692" s="137"/>
      <c r="AH692" s="62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46"/>
      <c r="AT692" s="46"/>
    </row>
    <row r="693" spans="1:48" ht="12" customHeight="1" x14ac:dyDescent="0.2">
      <c r="A693" s="171" t="str">
        <f>$A$63</f>
        <v>Total inkl. Zeitzuschläge</v>
      </c>
      <c r="B693" s="651" t="str">
        <f>$B$63</f>
        <v>Stunden produktiv und unproduktiv</v>
      </c>
      <c r="C693" s="651"/>
      <c r="D693" s="651"/>
      <c r="E693" s="651"/>
      <c r="F693" s="731"/>
      <c r="G693" s="732">
        <f>IF($AG$36=0,0,$AG$36)</f>
        <v>0</v>
      </c>
      <c r="H693" s="657"/>
      <c r="I693" s="656">
        <f>IF($AG$99=0,0,$AG$99)</f>
        <v>0</v>
      </c>
      <c r="J693" s="657"/>
      <c r="K693" s="641">
        <f>IF($AG$162=0,0,$AG$162)</f>
        <v>0</v>
      </c>
      <c r="L693" s="642"/>
      <c r="M693" s="641">
        <f>IF($AG$225=0,0,$AG$225)</f>
        <v>0</v>
      </c>
      <c r="N693" s="642"/>
      <c r="O693" s="641">
        <f>IF($AG$288=0,0,$AG$288)</f>
        <v>0</v>
      </c>
      <c r="P693" s="642"/>
      <c r="Q693" s="641">
        <f>IF($AG$351=0,0,$AG$351)</f>
        <v>0</v>
      </c>
      <c r="R693" s="642"/>
      <c r="S693" s="641">
        <f>IF($AG$414=0,0,$AG$414)</f>
        <v>0</v>
      </c>
      <c r="T693" s="642"/>
      <c r="U693" s="641">
        <f>IF($AG$477=0,0,$AG$477)</f>
        <v>0</v>
      </c>
      <c r="V693" s="642"/>
      <c r="W693" s="641">
        <f>IF($AG$540=0,0,$AG$540)</f>
        <v>0</v>
      </c>
      <c r="X693" s="642"/>
      <c r="Y693" s="641">
        <f>IF($AG$603=0,0,$AG$603)</f>
        <v>0</v>
      </c>
      <c r="Z693" s="642"/>
      <c r="AA693" s="733">
        <f>IF($AG$666=0,0,$AG$666)</f>
        <v>0</v>
      </c>
      <c r="AB693" s="655"/>
      <c r="AC693" s="641">
        <f>IF($AG$729=0,0,$AG$729)</f>
        <v>0</v>
      </c>
      <c r="AD693" s="642"/>
      <c r="AE693" s="570">
        <f>SUM($G$63:$AD$63)</f>
        <v>0</v>
      </c>
      <c r="AF693" s="571"/>
      <c r="AG693" s="137"/>
      <c r="AH693" s="62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46"/>
      <c r="AT693" s="46"/>
    </row>
    <row r="694" spans="1:48" ht="24.95" customHeight="1" x14ac:dyDescent="0.2">
      <c r="A694" s="173" t="str">
        <f>$A$64</f>
        <v>Vergleich</v>
      </c>
      <c r="B694" s="643" t="str">
        <f>$B$64</f>
        <v>Stunden zu Soll-Stunden (inkl. allfälli-
ge Minusstunden Vorjahr)</v>
      </c>
      <c r="C694" s="643"/>
      <c r="D694" s="643"/>
      <c r="E694" s="643"/>
      <c r="F694" s="644"/>
      <c r="G694" s="728">
        <f>$G$64</f>
        <v>-184</v>
      </c>
      <c r="H694" s="650"/>
      <c r="I694" s="647">
        <f>$I$64</f>
        <v>-160</v>
      </c>
      <c r="J694" s="648"/>
      <c r="K694" s="649">
        <f>$K$64</f>
        <v>-176</v>
      </c>
      <c r="L694" s="650"/>
      <c r="M694" s="649">
        <f>$M$64</f>
        <v>-176</v>
      </c>
      <c r="N694" s="650"/>
      <c r="O694" s="649">
        <f>$O$64</f>
        <v>-168</v>
      </c>
      <c r="P694" s="650"/>
      <c r="Q694" s="649">
        <f>$Q$64</f>
        <v>-176</v>
      </c>
      <c r="R694" s="650"/>
      <c r="S694" s="649">
        <f>$S$64</f>
        <v>-184</v>
      </c>
      <c r="T694" s="650"/>
      <c r="U694" s="649">
        <f>$U$64</f>
        <v>-168</v>
      </c>
      <c r="V694" s="650"/>
      <c r="W694" s="649">
        <f>$W$64</f>
        <v>-176</v>
      </c>
      <c r="X694" s="650"/>
      <c r="Y694" s="649">
        <f>$Y$64</f>
        <v>-176</v>
      </c>
      <c r="Z694" s="650"/>
      <c r="AA694" s="748">
        <f>$AA$64</f>
        <v>-168</v>
      </c>
      <c r="AB694" s="646"/>
      <c r="AC694" s="649">
        <f>$AC$64</f>
        <v>-184</v>
      </c>
      <c r="AD694" s="650"/>
      <c r="AE694" s="683">
        <f>$AE$64</f>
        <v>-2096</v>
      </c>
      <c r="AF694" s="684"/>
      <c r="AG694" s="137"/>
      <c r="AH694" s="62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46"/>
      <c r="AT694" s="46"/>
    </row>
    <row r="695" spans="1:48" ht="12" customHeight="1" x14ac:dyDescent="0.2">
      <c r="A695" s="172"/>
      <c r="B695" s="685" t="str">
        <f>$B$65</f>
        <v>Stunden zu Soll-Stunden (kumuliert)</v>
      </c>
      <c r="C695" s="685"/>
      <c r="D695" s="685"/>
      <c r="E695" s="685"/>
      <c r="F695" s="686"/>
      <c r="G695" s="749">
        <f>$G$65</f>
        <v>-184</v>
      </c>
      <c r="H695" s="718"/>
      <c r="I695" s="566">
        <f>$I$65</f>
        <v>-344</v>
      </c>
      <c r="J695" s="567"/>
      <c r="K695" s="566">
        <f>$K$65</f>
        <v>-520</v>
      </c>
      <c r="L695" s="567"/>
      <c r="M695" s="566">
        <f>$M$65</f>
        <v>-696</v>
      </c>
      <c r="N695" s="567"/>
      <c r="O695" s="566">
        <f>$O$65</f>
        <v>-864</v>
      </c>
      <c r="P695" s="567"/>
      <c r="Q695" s="566">
        <f>$Q$65</f>
        <v>-1040</v>
      </c>
      <c r="R695" s="567"/>
      <c r="S695" s="566">
        <f>$S$65</f>
        <v>-1224</v>
      </c>
      <c r="T695" s="567"/>
      <c r="U695" s="566">
        <f>$U$65</f>
        <v>-1392</v>
      </c>
      <c r="V695" s="567"/>
      <c r="W695" s="566">
        <f>$W$65</f>
        <v>-1568</v>
      </c>
      <c r="X695" s="567"/>
      <c r="Y695" s="566">
        <f>$Y$65</f>
        <v>-1744</v>
      </c>
      <c r="Z695" s="567"/>
      <c r="AA695" s="719">
        <f>$AA$65</f>
        <v>-1912</v>
      </c>
      <c r="AB695" s="575"/>
      <c r="AC695" s="566">
        <f>$AC$65</f>
        <v>-2096</v>
      </c>
      <c r="AD695" s="567"/>
      <c r="AE695" s="568">
        <f>$AE$65</f>
        <v>0</v>
      </c>
      <c r="AF695" s="569"/>
      <c r="AG695" s="137"/>
      <c r="AH695" s="62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46"/>
      <c r="AT695" s="46"/>
    </row>
    <row r="696" spans="1:48" ht="12.75" customHeight="1" x14ac:dyDescent="0.2">
      <c r="A696" s="658" t="str">
        <f>$A$66</f>
        <v>Ferienkontrolle</v>
      </c>
      <c r="B696" s="660" t="str">
        <f>$B$66</f>
        <v>Ferienguthaben Vorjahr</v>
      </c>
      <c r="C696" s="660"/>
      <c r="D696" s="660"/>
      <c r="E696" s="660"/>
      <c r="F696" s="661"/>
      <c r="G696" s="681">
        <f>IF($AA$4=0,0,$AA$4)</f>
        <v>0</v>
      </c>
      <c r="H696" s="665"/>
      <c r="I696" s="576" t="str">
        <f>$I$66</f>
        <v>Ferienguthaben nach 
Art. 12.1 GAV</v>
      </c>
      <c r="J696" s="577"/>
      <c r="K696" s="577"/>
      <c r="L696" s="578"/>
      <c r="M696" s="671">
        <f>IF($AA$5=0,0,$AA$5)</f>
        <v>0</v>
      </c>
      <c r="N696" s="672"/>
      <c r="O696" s="675" t="str">
        <f>$O$66</f>
        <v>Ferienguthaben total</v>
      </c>
      <c r="P696" s="676"/>
      <c r="Q696" s="676"/>
      <c r="R696" s="677"/>
      <c r="S696" s="681">
        <f>SUM(G696+M696)</f>
        <v>0</v>
      </c>
      <c r="T696" s="665"/>
      <c r="U696" s="675" t="str">
        <f>$U$66</f>
        <v>Ferien bezogen</v>
      </c>
      <c r="V696" s="676"/>
      <c r="W696" s="676"/>
      <c r="X696" s="677"/>
      <c r="Y696" s="681">
        <f>IF($AV$4=0,0,$AV$4)</f>
        <v>0</v>
      </c>
      <c r="Z696" s="665"/>
      <c r="AA696" s="576" t="str">
        <f>$AA$66</f>
        <v>Aktuelles Ferienguthaben</v>
      </c>
      <c r="AB696" s="577"/>
      <c r="AC696" s="577"/>
      <c r="AD696" s="578"/>
      <c r="AE696" s="681">
        <f>IF(S696=0,0,S696-Y696)</f>
        <v>0</v>
      </c>
      <c r="AF696" s="665"/>
      <c r="AG696" s="137"/>
      <c r="AH696" s="62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46"/>
      <c r="AT696" s="46"/>
    </row>
    <row r="697" spans="1:48" ht="12.75" customHeight="1" x14ac:dyDescent="0.2">
      <c r="A697" s="659"/>
      <c r="B697" s="662"/>
      <c r="C697" s="662"/>
      <c r="D697" s="662"/>
      <c r="E697" s="662"/>
      <c r="F697" s="663"/>
      <c r="G697" s="682"/>
      <c r="H697" s="667"/>
      <c r="I697" s="668"/>
      <c r="J697" s="669"/>
      <c r="K697" s="669"/>
      <c r="L697" s="670"/>
      <c r="M697" s="673"/>
      <c r="N697" s="674"/>
      <c r="O697" s="678"/>
      <c r="P697" s="679"/>
      <c r="Q697" s="679"/>
      <c r="R697" s="680"/>
      <c r="S697" s="682"/>
      <c r="T697" s="667"/>
      <c r="U697" s="678"/>
      <c r="V697" s="679"/>
      <c r="W697" s="679"/>
      <c r="X697" s="680"/>
      <c r="Y697" s="682"/>
      <c r="Z697" s="667"/>
      <c r="AA697" s="668"/>
      <c r="AB697" s="669"/>
      <c r="AC697" s="669"/>
      <c r="AD697" s="670"/>
      <c r="AE697" s="682"/>
      <c r="AF697" s="667"/>
      <c r="AG697" s="137"/>
      <c r="AH697" s="62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46"/>
      <c r="AT697" s="46"/>
    </row>
    <row r="698" spans="1:48" ht="12" customHeight="1" x14ac:dyDescent="0.25">
      <c r="A698" s="281"/>
      <c r="B698" s="282"/>
      <c r="C698" s="282"/>
      <c r="D698" s="282"/>
      <c r="E698" s="283"/>
      <c r="F698" s="283"/>
      <c r="G698" s="282"/>
      <c r="H698" s="771"/>
      <c r="I698" s="771"/>
      <c r="J698" s="771"/>
      <c r="K698" s="771"/>
      <c r="L698" s="771"/>
      <c r="M698" s="771"/>
      <c r="N698" s="771"/>
      <c r="O698" s="771"/>
      <c r="P698" s="771"/>
      <c r="Q698" s="771"/>
      <c r="R698" s="771"/>
      <c r="S698" s="771"/>
      <c r="T698" s="771"/>
      <c r="U698" s="771"/>
      <c r="V698" s="771"/>
      <c r="W698" s="771"/>
      <c r="X698" s="771"/>
      <c r="Y698" s="771"/>
      <c r="Z698" s="771"/>
      <c r="AA698" s="771"/>
      <c r="AB698" s="771"/>
      <c r="AC698" s="771"/>
      <c r="AD698" s="771"/>
      <c r="AE698" s="771"/>
      <c r="AF698" s="772"/>
      <c r="AG698" s="137"/>
      <c r="AH698" s="62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46"/>
      <c r="AT698" s="46"/>
    </row>
    <row r="699" spans="1:48" ht="20.100000000000001" customHeight="1" x14ac:dyDescent="0.2">
      <c r="A699" s="212" t="str">
        <f>$A$3</f>
        <v>Mitarbeiter/In</v>
      </c>
      <c r="B699" s="734" t="str">
        <f>IF($B$3="","",$B$3)</f>
        <v>Muster Peter</v>
      </c>
      <c r="C699" s="735"/>
      <c r="D699" s="735"/>
      <c r="E699" s="735"/>
      <c r="F699" s="735"/>
      <c r="G699" s="736"/>
      <c r="H699" s="228"/>
      <c r="I699" s="228"/>
      <c r="J699" s="228"/>
      <c r="K699" s="228"/>
      <c r="L699" s="228"/>
      <c r="M699" s="228"/>
      <c r="N699" s="228"/>
      <c r="O699" s="228"/>
      <c r="P699" s="228"/>
      <c r="Q699" s="228"/>
      <c r="R699" s="228"/>
      <c r="S699" s="228"/>
      <c r="T699" s="228"/>
      <c r="U699" s="228"/>
      <c r="V699" s="228"/>
      <c r="W699" s="228"/>
      <c r="X699" s="228"/>
      <c r="Y699" s="228"/>
      <c r="Z699" s="228"/>
      <c r="AA699" s="228"/>
      <c r="AB699" s="228"/>
      <c r="AC699" s="228"/>
      <c r="AD699" s="228"/>
      <c r="AE699" s="228"/>
      <c r="AF699" s="461">
        <f>AF3</f>
        <v>0</v>
      </c>
      <c r="AG699" s="137"/>
      <c r="AH699" s="62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55"/>
      <c r="AT699" s="55"/>
      <c r="AU699" s="21"/>
    </row>
    <row r="700" spans="1:48" ht="12" customHeight="1" x14ac:dyDescent="0.2">
      <c r="A700" s="219" t="str">
        <f>$A$4</f>
        <v>Anstellung %</v>
      </c>
      <c r="B700" s="701">
        <v>100</v>
      </c>
      <c r="C700" s="702"/>
      <c r="D700" s="703" t="str">
        <f>Labels!B100</f>
        <v>im Dezember</v>
      </c>
      <c r="E700" s="704"/>
      <c r="F700" s="704"/>
      <c r="G700" s="705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8"/>
      <c r="T700" s="138"/>
      <c r="U700" s="138"/>
      <c r="V700" s="138"/>
      <c r="W700" s="138"/>
      <c r="X700" s="138"/>
      <c r="Y700" s="138"/>
      <c r="Z700" s="138"/>
      <c r="AA700" s="138"/>
      <c r="AB700" s="138"/>
      <c r="AC700" s="138"/>
      <c r="AD700" s="138"/>
      <c r="AE700" s="138"/>
      <c r="AF700" s="229"/>
      <c r="AG700" s="139"/>
      <c r="AH700" s="16"/>
      <c r="AI700" s="16"/>
      <c r="AJ700" s="16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6"/>
    </row>
    <row r="701" spans="1:48" ht="12" customHeight="1" x14ac:dyDescent="0.2">
      <c r="A701" s="220" t="str">
        <f>$A$5</f>
        <v>Saldo für das Jahr</v>
      </c>
      <c r="B701" s="134"/>
      <c r="C701" s="135"/>
      <c r="D701" s="501">
        <f>IF($AE$64=0,0,$AE$64)</f>
        <v>-2096</v>
      </c>
      <c r="E701" s="502"/>
      <c r="F701" s="502"/>
      <c r="G701" s="503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237"/>
      <c r="AG701" s="137"/>
      <c r="AH701" s="16"/>
      <c r="AI701" s="16"/>
      <c r="AJ701" s="16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6"/>
    </row>
    <row r="702" spans="1:48" s="22" customFormat="1" ht="21" customHeight="1" x14ac:dyDescent="0.25">
      <c r="A702" s="284" t="str">
        <f>TEXT(DATE(YEAR(AP28),MONTH(AP28)+11,1),"MMMM"&amp;Labels!B13)</f>
        <v>Dezember</v>
      </c>
      <c r="B702" s="506" t="str">
        <f>$B$9</f>
        <v>Saldo Monat + / -</v>
      </c>
      <c r="C702" s="507"/>
      <c r="D702" s="507"/>
      <c r="E702" s="508"/>
      <c r="F702" s="695">
        <f>(AG705-(SUM(AG706:AG720)-AE727))*-1</f>
        <v>-184</v>
      </c>
      <c r="G702" s="696"/>
      <c r="H702" s="78"/>
      <c r="I702" s="79"/>
      <c r="J702" s="13"/>
      <c r="K702" s="45" t="str">
        <f>$K$9</f>
        <v xml:space="preserve"> = </v>
      </c>
      <c r="L702" s="43" t="str">
        <f>$L$9</f>
        <v>Gelbe Felder müssen ausgefüllt werden (die übrigen werden automatisch berechnet)</v>
      </c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511"/>
      <c r="AC702" s="511"/>
      <c r="AD702" s="511"/>
      <c r="AE702" s="511"/>
      <c r="AF702" s="512"/>
      <c r="AG702" s="310"/>
      <c r="AH702" s="740"/>
      <c r="AI702" s="741"/>
      <c r="AJ702" s="16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6"/>
    </row>
    <row r="703" spans="1:48" s="16" customFormat="1" ht="16.5" x14ac:dyDescent="0.3">
      <c r="A703" s="436" t="str">
        <f>$A$10</f>
        <v>Tag</v>
      </c>
      <c r="B703" s="217">
        <f>AE640+1</f>
        <v>44166</v>
      </c>
      <c r="C703" s="217">
        <f>B703+1</f>
        <v>44167</v>
      </c>
      <c r="D703" s="217">
        <f t="shared" ref="D703:AF703" si="219">C703+1</f>
        <v>44168</v>
      </c>
      <c r="E703" s="217">
        <f t="shared" si="219"/>
        <v>44169</v>
      </c>
      <c r="F703" s="217">
        <f t="shared" si="219"/>
        <v>44170</v>
      </c>
      <c r="G703" s="217">
        <f t="shared" si="219"/>
        <v>44171</v>
      </c>
      <c r="H703" s="217">
        <f t="shared" si="219"/>
        <v>44172</v>
      </c>
      <c r="I703" s="217">
        <f t="shared" si="219"/>
        <v>44173</v>
      </c>
      <c r="J703" s="217">
        <f t="shared" si="219"/>
        <v>44174</v>
      </c>
      <c r="K703" s="217">
        <f t="shared" si="219"/>
        <v>44175</v>
      </c>
      <c r="L703" s="217">
        <f t="shared" si="219"/>
        <v>44176</v>
      </c>
      <c r="M703" s="217">
        <f t="shared" si="219"/>
        <v>44177</v>
      </c>
      <c r="N703" s="217">
        <f t="shared" si="219"/>
        <v>44178</v>
      </c>
      <c r="O703" s="217">
        <f t="shared" si="219"/>
        <v>44179</v>
      </c>
      <c r="P703" s="217">
        <f t="shared" si="219"/>
        <v>44180</v>
      </c>
      <c r="Q703" s="217">
        <f t="shared" si="219"/>
        <v>44181</v>
      </c>
      <c r="R703" s="217">
        <f t="shared" si="219"/>
        <v>44182</v>
      </c>
      <c r="S703" s="217">
        <f t="shared" si="219"/>
        <v>44183</v>
      </c>
      <c r="T703" s="217">
        <f t="shared" si="219"/>
        <v>44184</v>
      </c>
      <c r="U703" s="217">
        <f t="shared" si="219"/>
        <v>44185</v>
      </c>
      <c r="V703" s="217">
        <f t="shared" si="219"/>
        <v>44186</v>
      </c>
      <c r="W703" s="217">
        <f t="shared" si="219"/>
        <v>44187</v>
      </c>
      <c r="X703" s="217">
        <f t="shared" si="219"/>
        <v>44188</v>
      </c>
      <c r="Y703" s="217">
        <f t="shared" si="219"/>
        <v>44189</v>
      </c>
      <c r="Z703" s="217">
        <f t="shared" si="219"/>
        <v>44190</v>
      </c>
      <c r="AA703" s="217">
        <f t="shared" si="219"/>
        <v>44191</v>
      </c>
      <c r="AB703" s="217">
        <f t="shared" si="219"/>
        <v>44192</v>
      </c>
      <c r="AC703" s="217">
        <f t="shared" si="219"/>
        <v>44193</v>
      </c>
      <c r="AD703" s="217">
        <f t="shared" si="219"/>
        <v>44194</v>
      </c>
      <c r="AE703" s="217">
        <f t="shared" si="219"/>
        <v>44195</v>
      </c>
      <c r="AF703" s="217">
        <f t="shared" si="219"/>
        <v>44196</v>
      </c>
      <c r="AG703" s="430" t="str">
        <f>COUNT(B705:AF705)&amp;" "&amp;Labels!$B$63</f>
        <v>23 Tage</v>
      </c>
      <c r="AL703" s="118"/>
      <c r="AO703" s="116"/>
      <c r="AP703" s="117"/>
      <c r="AQ703" s="117"/>
      <c r="AR703" s="117"/>
      <c r="AS703" s="117"/>
      <c r="AT703" s="117"/>
      <c r="AU703" s="33"/>
    </row>
    <row r="704" spans="1:48" s="16" customFormat="1" hidden="1" x14ac:dyDescent="0.2">
      <c r="A704" s="177" t="str">
        <f>$A$11</f>
        <v>Kalenderwoche</v>
      </c>
      <c r="B704" s="309">
        <f t="shared" ref="B704:AF704" si="220">IF(B703="","",TRUNC((B703-DATE(YEAR(B703+3-MOD(B703-2,7)),1,MOD(B703-2,7)-9))/7))</f>
        <v>49</v>
      </c>
      <c r="C704" s="293">
        <f t="shared" si="220"/>
        <v>49</v>
      </c>
      <c r="D704" s="293">
        <f t="shared" si="220"/>
        <v>49</v>
      </c>
      <c r="E704" s="293">
        <f t="shared" si="220"/>
        <v>49</v>
      </c>
      <c r="F704" s="293">
        <f t="shared" si="220"/>
        <v>49</v>
      </c>
      <c r="G704" s="293">
        <f t="shared" si="220"/>
        <v>49</v>
      </c>
      <c r="H704" s="293">
        <f t="shared" si="220"/>
        <v>50</v>
      </c>
      <c r="I704" s="293">
        <f t="shared" si="220"/>
        <v>50</v>
      </c>
      <c r="J704" s="293">
        <f t="shared" si="220"/>
        <v>50</v>
      </c>
      <c r="K704" s="293">
        <f t="shared" si="220"/>
        <v>50</v>
      </c>
      <c r="L704" s="293">
        <f t="shared" si="220"/>
        <v>50</v>
      </c>
      <c r="M704" s="293">
        <f t="shared" si="220"/>
        <v>50</v>
      </c>
      <c r="N704" s="293">
        <f t="shared" si="220"/>
        <v>50</v>
      </c>
      <c r="O704" s="293">
        <f t="shared" si="220"/>
        <v>51</v>
      </c>
      <c r="P704" s="293">
        <f t="shared" si="220"/>
        <v>51</v>
      </c>
      <c r="Q704" s="293">
        <f t="shared" si="220"/>
        <v>51</v>
      </c>
      <c r="R704" s="293">
        <f t="shared" si="220"/>
        <v>51</v>
      </c>
      <c r="S704" s="293">
        <f t="shared" si="220"/>
        <v>51</v>
      </c>
      <c r="T704" s="293">
        <f t="shared" si="220"/>
        <v>51</v>
      </c>
      <c r="U704" s="293">
        <f t="shared" si="220"/>
        <v>51</v>
      </c>
      <c r="V704" s="293">
        <f t="shared" si="220"/>
        <v>52</v>
      </c>
      <c r="W704" s="293">
        <f t="shared" si="220"/>
        <v>52</v>
      </c>
      <c r="X704" s="293">
        <f t="shared" si="220"/>
        <v>52</v>
      </c>
      <c r="Y704" s="293">
        <f t="shared" si="220"/>
        <v>52</v>
      </c>
      <c r="Z704" s="293">
        <f t="shared" si="220"/>
        <v>52</v>
      </c>
      <c r="AA704" s="293">
        <f t="shared" si="220"/>
        <v>52</v>
      </c>
      <c r="AB704" s="293">
        <f t="shared" si="220"/>
        <v>52</v>
      </c>
      <c r="AC704" s="293">
        <f t="shared" si="220"/>
        <v>53</v>
      </c>
      <c r="AD704" s="293">
        <f t="shared" si="220"/>
        <v>53</v>
      </c>
      <c r="AE704" s="293">
        <f t="shared" si="220"/>
        <v>53</v>
      </c>
      <c r="AF704" s="293">
        <f t="shared" si="220"/>
        <v>53</v>
      </c>
      <c r="AG704" s="85"/>
      <c r="AH704" s="742"/>
      <c r="AI704" s="687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V704" s="38"/>
    </row>
    <row r="705" spans="1:47" s="16" customFormat="1" ht="12" customHeight="1" thickBot="1" x14ac:dyDescent="0.25">
      <c r="A705" s="177" t="str">
        <f>$A$12</f>
        <v>Sollstunden</v>
      </c>
      <c r="B705" s="210">
        <f t="shared" ref="B705:AF705" si="221">IF(MOD(B703,7)&gt;=2,$J$7*$B$700%,"")</f>
        <v>8</v>
      </c>
      <c r="C705" s="210">
        <f t="shared" si="221"/>
        <v>8</v>
      </c>
      <c r="D705" s="210">
        <f t="shared" si="221"/>
        <v>8</v>
      </c>
      <c r="E705" s="210">
        <f t="shared" si="221"/>
        <v>8</v>
      </c>
      <c r="F705" s="210" t="str">
        <f t="shared" si="221"/>
        <v/>
      </c>
      <c r="G705" s="210" t="str">
        <f t="shared" si="221"/>
        <v/>
      </c>
      <c r="H705" s="210">
        <f t="shared" si="221"/>
        <v>8</v>
      </c>
      <c r="I705" s="210">
        <f t="shared" si="221"/>
        <v>8</v>
      </c>
      <c r="J705" s="210">
        <f t="shared" si="221"/>
        <v>8</v>
      </c>
      <c r="K705" s="210">
        <f t="shared" si="221"/>
        <v>8</v>
      </c>
      <c r="L705" s="210">
        <f t="shared" si="221"/>
        <v>8</v>
      </c>
      <c r="M705" s="210" t="str">
        <f t="shared" si="221"/>
        <v/>
      </c>
      <c r="N705" s="210" t="str">
        <f t="shared" si="221"/>
        <v/>
      </c>
      <c r="O705" s="210">
        <f t="shared" si="221"/>
        <v>8</v>
      </c>
      <c r="P705" s="210">
        <f t="shared" si="221"/>
        <v>8</v>
      </c>
      <c r="Q705" s="210">
        <f t="shared" si="221"/>
        <v>8</v>
      </c>
      <c r="R705" s="210">
        <f t="shared" si="221"/>
        <v>8</v>
      </c>
      <c r="S705" s="210">
        <f t="shared" si="221"/>
        <v>8</v>
      </c>
      <c r="T705" s="210" t="str">
        <f t="shared" si="221"/>
        <v/>
      </c>
      <c r="U705" s="210" t="str">
        <f t="shared" si="221"/>
        <v/>
      </c>
      <c r="V705" s="210">
        <f t="shared" si="221"/>
        <v>8</v>
      </c>
      <c r="W705" s="210">
        <f t="shared" si="221"/>
        <v>8</v>
      </c>
      <c r="X705" s="210">
        <f t="shared" si="221"/>
        <v>8</v>
      </c>
      <c r="Y705" s="210">
        <f t="shared" si="221"/>
        <v>8</v>
      </c>
      <c r="Z705" s="210">
        <f t="shared" si="221"/>
        <v>8</v>
      </c>
      <c r="AA705" s="210" t="str">
        <f t="shared" si="221"/>
        <v/>
      </c>
      <c r="AB705" s="210" t="str">
        <f t="shared" si="221"/>
        <v/>
      </c>
      <c r="AC705" s="210">
        <f t="shared" si="221"/>
        <v>8</v>
      </c>
      <c r="AD705" s="210">
        <f t="shared" si="221"/>
        <v>8</v>
      </c>
      <c r="AE705" s="210">
        <f t="shared" si="221"/>
        <v>8</v>
      </c>
      <c r="AF705" s="210">
        <f t="shared" si="221"/>
        <v>8</v>
      </c>
      <c r="AG705" s="89">
        <f>SUM(B705:AF705)</f>
        <v>184</v>
      </c>
      <c r="AH705" s="478"/>
      <c r="AI705" s="477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</row>
    <row r="706" spans="1:47" s="16" customFormat="1" ht="12" customHeight="1" x14ac:dyDescent="0.2">
      <c r="A706" s="177" t="str">
        <f>$A$13</f>
        <v>Absenz in Std</v>
      </c>
      <c r="B706" s="340">
        <f>B1072</f>
        <v>0</v>
      </c>
      <c r="C706" s="340">
        <f t="shared" ref="C706:AF706" si="222">C1072</f>
        <v>0</v>
      </c>
      <c r="D706" s="340">
        <f t="shared" si="222"/>
        <v>0</v>
      </c>
      <c r="E706" s="340">
        <f t="shared" si="222"/>
        <v>0</v>
      </c>
      <c r="F706" s="340">
        <f t="shared" si="222"/>
        <v>0</v>
      </c>
      <c r="G706" s="340">
        <f t="shared" si="222"/>
        <v>0</v>
      </c>
      <c r="H706" s="340">
        <f t="shared" si="222"/>
        <v>0</v>
      </c>
      <c r="I706" s="340">
        <f t="shared" si="222"/>
        <v>0</v>
      </c>
      <c r="J706" s="340">
        <f t="shared" si="222"/>
        <v>0</v>
      </c>
      <c r="K706" s="340">
        <f t="shared" si="222"/>
        <v>0</v>
      </c>
      <c r="L706" s="340">
        <f t="shared" si="222"/>
        <v>0</v>
      </c>
      <c r="M706" s="340">
        <f t="shared" si="222"/>
        <v>0</v>
      </c>
      <c r="N706" s="340">
        <f t="shared" si="222"/>
        <v>0</v>
      </c>
      <c r="O706" s="340">
        <f t="shared" si="222"/>
        <v>0</v>
      </c>
      <c r="P706" s="340">
        <f t="shared" si="222"/>
        <v>0</v>
      </c>
      <c r="Q706" s="340">
        <f t="shared" si="222"/>
        <v>0</v>
      </c>
      <c r="R706" s="340">
        <f t="shared" si="222"/>
        <v>0</v>
      </c>
      <c r="S706" s="340">
        <f t="shared" si="222"/>
        <v>0</v>
      </c>
      <c r="T706" s="340">
        <f t="shared" si="222"/>
        <v>0</v>
      </c>
      <c r="U706" s="340">
        <f t="shared" si="222"/>
        <v>0</v>
      </c>
      <c r="V706" s="340">
        <f t="shared" si="222"/>
        <v>0</v>
      </c>
      <c r="W706" s="340">
        <f t="shared" si="222"/>
        <v>0</v>
      </c>
      <c r="X706" s="340">
        <f t="shared" si="222"/>
        <v>0</v>
      </c>
      <c r="Y706" s="340">
        <f t="shared" si="222"/>
        <v>0</v>
      </c>
      <c r="Z706" s="340">
        <f t="shared" si="222"/>
        <v>0</v>
      </c>
      <c r="AA706" s="340">
        <f t="shared" si="222"/>
        <v>0</v>
      </c>
      <c r="AB706" s="340">
        <f t="shared" si="222"/>
        <v>0</v>
      </c>
      <c r="AC706" s="340">
        <f t="shared" si="222"/>
        <v>0</v>
      </c>
      <c r="AD706" s="340">
        <f t="shared" si="222"/>
        <v>0</v>
      </c>
      <c r="AE706" s="340">
        <f t="shared" si="222"/>
        <v>0</v>
      </c>
      <c r="AF706" s="340">
        <f t="shared" si="222"/>
        <v>0</v>
      </c>
      <c r="AG706" s="85">
        <f>SUM(AU3:AU12)</f>
        <v>0</v>
      </c>
      <c r="AH706" s="67"/>
      <c r="AI706" s="68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</row>
    <row r="707" spans="1:47" s="16" customFormat="1" ht="12" customHeight="1" thickBot="1" x14ac:dyDescent="0.25">
      <c r="A707" s="178" t="str">
        <f>$A$14</f>
        <v>Code</v>
      </c>
      <c r="B707" s="324" t="str">
        <f>IF(B1072&lt;&gt;0,IF(MAX(B1059:B1071)&lt;B1072,Labels!$B$163,INDEX($AH$1059:$AH$1071,MATCH(MAX(B1059:B1071),B1059:B1071,0))),"")</f>
        <v/>
      </c>
      <c r="C707" s="324" t="str">
        <f>IF(C1072&lt;&gt;0,IF(MAX(C1059:C1071)&lt;C1072,Labels!$B$163,INDEX($AH$1059:$AH$1071,MATCH(MAX(C1059:C1071),C1059:C1071,0))),"")</f>
        <v/>
      </c>
      <c r="D707" s="324" t="str">
        <f>IF(D1072&lt;&gt;0,IF(MAX(D1059:D1071)&lt;D1072,Labels!$B$163,INDEX($AH$1059:$AH$1071,MATCH(MAX(D1059:D1071),D1059:D1071,0))),"")</f>
        <v/>
      </c>
      <c r="E707" s="324" t="str">
        <f>IF(E1072&lt;&gt;0,IF(MAX(E1059:E1071)&lt;E1072,Labels!$B$163,INDEX($AH$1059:$AH$1071,MATCH(MAX(E1059:E1071),E1059:E1071,0))),"")</f>
        <v/>
      </c>
      <c r="F707" s="324" t="str">
        <f>IF(F1072&lt;&gt;0,IF(MAX(F1059:F1071)&lt;F1072,Labels!$B$163,INDEX($AH$1059:$AH$1071,MATCH(MAX(F1059:F1071),F1059:F1071,0))),"")</f>
        <v/>
      </c>
      <c r="G707" s="324" t="str">
        <f>IF(G1072&lt;&gt;0,IF(MAX(G1059:G1071)&lt;G1072,Labels!$B$163,INDEX($AH$1059:$AH$1071,MATCH(MAX(G1059:G1071),G1059:G1071,0))),"")</f>
        <v/>
      </c>
      <c r="H707" s="324" t="str">
        <f>IF(H1072&lt;&gt;0,IF(MAX(H1059:H1071)&lt;H1072,Labels!$B$163,INDEX($AH$1059:$AH$1071,MATCH(MAX(H1059:H1071),H1059:H1071,0))),"")</f>
        <v/>
      </c>
      <c r="I707" s="324" t="str">
        <f>IF(I1072&lt;&gt;0,IF(MAX(I1059:I1071)&lt;I1072,Labels!$B$163,INDEX($AH$1059:$AH$1071,MATCH(MAX(I1059:I1071),I1059:I1071,0))),"")</f>
        <v/>
      </c>
      <c r="J707" s="324" t="str">
        <f>IF(J1072&lt;&gt;0,IF(MAX(J1059:J1071)&lt;J1072,Labels!$B$163,INDEX($AH$1059:$AH$1071,MATCH(MAX(J1059:J1071),J1059:J1071,0))),"")</f>
        <v/>
      </c>
      <c r="K707" s="324" t="str">
        <f>IF(K1072&lt;&gt;0,IF(MAX(K1059:K1071)&lt;K1072,Labels!$B$163,INDEX($AH$1059:$AH$1071,MATCH(MAX(K1059:K1071),K1059:K1071,0))),"")</f>
        <v/>
      </c>
      <c r="L707" s="324" t="str">
        <f>IF(L1072&lt;&gt;0,IF(MAX(L1059:L1071)&lt;L1072,Labels!$B$163,INDEX($AH$1059:$AH$1071,MATCH(MAX(L1059:L1071),L1059:L1071,0))),"")</f>
        <v/>
      </c>
      <c r="M707" s="324" t="str">
        <f>IF(M1072&lt;&gt;0,IF(MAX(M1059:M1071)&lt;M1072,Labels!$B$163,INDEX($AH$1059:$AH$1071,MATCH(MAX(M1059:M1071),M1059:M1071,0))),"")</f>
        <v/>
      </c>
      <c r="N707" s="324" t="str">
        <f>IF(N1072&lt;&gt;0,IF(MAX(N1059:N1071)&lt;N1072,Labels!$B$163,INDEX($AH$1059:$AH$1071,MATCH(MAX(N1059:N1071),N1059:N1071,0))),"")</f>
        <v/>
      </c>
      <c r="O707" s="324" t="str">
        <f>IF(O1072&lt;&gt;0,IF(MAX(O1059:O1071)&lt;O1072,Labels!$B$163,INDEX($AH$1059:$AH$1071,MATCH(MAX(O1059:O1071),O1059:O1071,0))),"")</f>
        <v/>
      </c>
      <c r="P707" s="324" t="str">
        <f>IF(P1072&lt;&gt;0,IF(MAX(P1059:P1071)&lt;P1072,Labels!$B$163,INDEX($AH$1059:$AH$1071,MATCH(MAX(P1059:P1071),P1059:P1071,0))),"")</f>
        <v/>
      </c>
      <c r="Q707" s="324" t="str">
        <f>IF(Q1072&lt;&gt;0,IF(MAX(Q1059:Q1071)&lt;Q1072,Labels!$B$163,INDEX($AH$1059:$AH$1071,MATCH(MAX(Q1059:Q1071),Q1059:Q1071,0))),"")</f>
        <v/>
      </c>
      <c r="R707" s="324" t="str">
        <f>IF(R1072&lt;&gt;0,IF(MAX(R1059:R1071)&lt;R1072,Labels!$B$163,INDEX($AH$1059:$AH$1071,MATCH(MAX(R1059:R1071),R1059:R1071,0))),"")</f>
        <v/>
      </c>
      <c r="S707" s="324" t="str">
        <f>IF(S1072&lt;&gt;0,IF(MAX(S1059:S1071)&lt;S1072,Labels!$B$163,INDEX($AH$1059:$AH$1071,MATCH(MAX(S1059:S1071),S1059:S1071,0))),"")</f>
        <v/>
      </c>
      <c r="T707" s="324" t="str">
        <f>IF(T1072&lt;&gt;0,IF(MAX(T1059:T1071)&lt;T1072,Labels!$B$163,INDEX($AH$1059:$AH$1071,MATCH(MAX(T1059:T1071),T1059:T1071,0))),"")</f>
        <v/>
      </c>
      <c r="U707" s="324" t="str">
        <f>IF(U1072&lt;&gt;0,IF(MAX(U1059:U1071)&lt;U1072,Labels!$B$163,INDEX($AH$1059:$AH$1071,MATCH(MAX(U1059:U1071),U1059:U1071,0))),"")</f>
        <v/>
      </c>
      <c r="V707" s="324" t="str">
        <f>IF(V1072&lt;&gt;0,IF(MAX(V1059:V1071)&lt;V1072,Labels!$B$163,INDEX($AH$1059:$AH$1071,MATCH(MAX(V1059:V1071),V1059:V1071,0))),"")</f>
        <v/>
      </c>
      <c r="W707" s="324" t="str">
        <f>IF(W1072&lt;&gt;0,IF(MAX(W1059:W1071)&lt;W1072,Labels!$B$163,INDEX($AH$1059:$AH$1071,MATCH(MAX(W1059:W1071),W1059:W1071,0))),"")</f>
        <v/>
      </c>
      <c r="X707" s="324" t="str">
        <f>IF(X1072&lt;&gt;0,IF(MAX(X1059:X1071)&lt;X1072,Labels!$B$163,INDEX($AH$1059:$AH$1071,MATCH(MAX(X1059:X1071),X1059:X1071,0))),"")</f>
        <v/>
      </c>
      <c r="Y707" s="324" t="str">
        <f>IF(Y1072&lt;&gt;0,IF(MAX(Y1059:Y1071)&lt;Y1072,Labels!$B$163,INDEX($AH$1059:$AH$1071,MATCH(MAX(Y1059:Y1071),Y1059:Y1071,0))),"")</f>
        <v/>
      </c>
      <c r="Z707" s="324" t="str">
        <f>IF(Z1072&lt;&gt;0,IF(MAX(Z1059:Z1071)&lt;Z1072,Labels!$B$163,INDEX($AH$1059:$AH$1071,MATCH(MAX(Z1059:Z1071),Z1059:Z1071,0))),"")</f>
        <v/>
      </c>
      <c r="AA707" s="324" t="str">
        <f>IF(AA1072&lt;&gt;0,IF(MAX(AA1059:AA1071)&lt;AA1072,Labels!$B$163,INDEX($AH$1059:$AH$1071,MATCH(MAX(AA1059:AA1071),AA1059:AA1071,0))),"")</f>
        <v/>
      </c>
      <c r="AB707" s="324" t="str">
        <f>IF(AB1072&lt;&gt;0,IF(MAX(AB1059:AB1071)&lt;AB1072,Labels!$B$163,INDEX($AH$1059:$AH$1071,MATCH(MAX(AB1059:AB1071),AB1059:AB1071,0))),"")</f>
        <v/>
      </c>
      <c r="AC707" s="324" t="str">
        <f>IF(AC1072&lt;&gt;0,IF(MAX(AC1059:AC1071)&lt;AC1072,Labels!$B$163,INDEX($AH$1059:$AH$1071,MATCH(MAX(AC1059:AC1071),AC1059:AC1071,0))),"")</f>
        <v/>
      </c>
      <c r="AD707" s="324" t="str">
        <f>IF(AD1072&lt;&gt;0,IF(MAX(AD1059:AD1071)&lt;AD1072,Labels!$B$163,INDEX($AH$1059:$AH$1071,MATCH(MAX(AD1059:AD1071),AD1059:AD1071,0))),"")</f>
        <v/>
      </c>
      <c r="AE707" s="324" t="str">
        <f>IF(AE1072&lt;&gt;0,IF(MAX(AE1059:AE1071)&lt;AE1072,Labels!$B$163,INDEX($AH$1059:$AH$1071,MATCH(MAX(AE1059:AE1071),AE1059:AE1071,0))),"")</f>
        <v/>
      </c>
      <c r="AF707" s="324" t="str">
        <f>IF(AF1072&lt;&gt;0,IF(MAX(AF1059:AF1071)&lt;AF1072,Labels!$B$163,INDEX($AH$1059:$AH$1071,MATCH(MAX(AF1059:AF1071),AF1059:AF1071,0))),"")</f>
        <v/>
      </c>
      <c r="AG707" s="103"/>
      <c r="AH707" s="67"/>
      <c r="AI707" s="68"/>
      <c r="AJ707" s="17"/>
      <c r="AK707" s="50"/>
      <c r="AL707" s="50"/>
      <c r="AM707" s="50"/>
      <c r="AN707" s="50"/>
      <c r="AO707" s="50"/>
      <c r="AP707" s="50"/>
      <c r="AQ707" s="50"/>
      <c r="AR707" s="50"/>
      <c r="AS707" s="50"/>
      <c r="AT707" s="50"/>
      <c r="AU707" s="17"/>
    </row>
    <row r="708" spans="1:47" s="16" customFormat="1" ht="12" customHeight="1" x14ac:dyDescent="0.2">
      <c r="A708" s="179" t="str">
        <f>$A$15</f>
        <v>00.00-06.00h</v>
      </c>
      <c r="B708" s="175"/>
      <c r="C708" s="175"/>
      <c r="D708" s="175"/>
      <c r="E708" s="175"/>
      <c r="F708" s="175"/>
      <c r="G708" s="175"/>
      <c r="H708" s="175"/>
      <c r="I708" s="175"/>
      <c r="J708" s="175"/>
      <c r="K708" s="175"/>
      <c r="L708" s="175"/>
      <c r="M708" s="175"/>
      <c r="N708" s="175"/>
      <c r="O708" s="175"/>
      <c r="P708" s="175"/>
      <c r="Q708" s="175"/>
      <c r="R708" s="175"/>
      <c r="S708" s="175"/>
      <c r="T708" s="175"/>
      <c r="U708" s="175"/>
      <c r="V708" s="175"/>
      <c r="W708" s="175"/>
      <c r="X708" s="175"/>
      <c r="Y708" s="175"/>
      <c r="Z708" s="175"/>
      <c r="AA708" s="175"/>
      <c r="AB708" s="175"/>
      <c r="AC708" s="175"/>
      <c r="AD708" s="175"/>
      <c r="AE708" s="175"/>
      <c r="AF708" s="175"/>
      <c r="AG708" s="87">
        <f>SUM(B708:AF708)</f>
        <v>0</v>
      </c>
      <c r="AH708" s="67"/>
      <c r="AI708" s="68"/>
      <c r="AJ708" s="17"/>
      <c r="AK708" s="50"/>
      <c r="AL708" s="50"/>
      <c r="AM708" s="50"/>
      <c r="AN708" s="50"/>
      <c r="AO708" s="50"/>
      <c r="AP708" s="50"/>
      <c r="AQ708" s="50"/>
      <c r="AR708" s="50"/>
      <c r="AS708" s="50"/>
      <c r="AT708" s="50"/>
      <c r="AU708" s="17"/>
    </row>
    <row r="709" spans="1:47" s="16" customFormat="1" ht="12" customHeight="1" x14ac:dyDescent="0.2">
      <c r="A709" s="180" t="str">
        <f>$A$16</f>
        <v>06.00-20.00h</v>
      </c>
      <c r="B709" s="175"/>
      <c r="C709" s="175"/>
      <c r="D709" s="175"/>
      <c r="E709" s="175"/>
      <c r="F709" s="175"/>
      <c r="G709" s="175"/>
      <c r="H709" s="175"/>
      <c r="I709" s="175"/>
      <c r="J709" s="175"/>
      <c r="K709" s="175"/>
      <c r="L709" s="175"/>
      <c r="M709" s="175"/>
      <c r="N709" s="175"/>
      <c r="O709" s="175"/>
      <c r="P709" s="175"/>
      <c r="Q709" s="175"/>
      <c r="R709" s="175"/>
      <c r="S709" s="175"/>
      <c r="T709" s="175"/>
      <c r="U709" s="175"/>
      <c r="V709" s="175"/>
      <c r="W709" s="175"/>
      <c r="X709" s="175"/>
      <c r="Y709" s="175"/>
      <c r="Z709" s="175"/>
      <c r="AA709" s="175"/>
      <c r="AB709" s="175"/>
      <c r="AC709" s="175"/>
      <c r="AD709" s="175"/>
      <c r="AE709" s="175"/>
      <c r="AF709" s="175"/>
      <c r="AG709" s="88">
        <f>SUM(B709:AF709)</f>
        <v>0</v>
      </c>
      <c r="AH709" s="67"/>
      <c r="AI709" s="68"/>
      <c r="AJ709" s="17"/>
      <c r="AK709" s="50"/>
      <c r="AL709" s="50"/>
      <c r="AM709" s="50"/>
      <c r="AN709" s="50"/>
      <c r="AO709" s="50"/>
      <c r="AP709" s="50"/>
      <c r="AQ709" s="50"/>
      <c r="AR709" s="50"/>
      <c r="AS709" s="50"/>
      <c r="AT709" s="50"/>
      <c r="AU709" s="17"/>
    </row>
    <row r="710" spans="1:47" s="16" customFormat="1" ht="12" customHeight="1" x14ac:dyDescent="0.2">
      <c r="A710" s="179" t="str">
        <f>$A$17</f>
        <v>20.00-24.00h</v>
      </c>
      <c r="B710" s="175"/>
      <c r="C710" s="175"/>
      <c r="D710" s="175"/>
      <c r="E710" s="175"/>
      <c r="F710" s="175"/>
      <c r="G710" s="175"/>
      <c r="H710" s="175"/>
      <c r="I710" s="175"/>
      <c r="J710" s="175"/>
      <c r="K710" s="175"/>
      <c r="L710" s="175"/>
      <c r="M710" s="175"/>
      <c r="N710" s="175"/>
      <c r="O710" s="175"/>
      <c r="P710" s="175"/>
      <c r="Q710" s="175"/>
      <c r="R710" s="175"/>
      <c r="S710" s="175"/>
      <c r="T710" s="175"/>
      <c r="U710" s="175"/>
      <c r="V710" s="175"/>
      <c r="W710" s="175"/>
      <c r="X710" s="175"/>
      <c r="Y710" s="175"/>
      <c r="Z710" s="175"/>
      <c r="AA710" s="175"/>
      <c r="AB710" s="175"/>
      <c r="AC710" s="175"/>
      <c r="AD710" s="175"/>
      <c r="AE710" s="175"/>
      <c r="AF710" s="175"/>
      <c r="AG710" s="86">
        <f>SUM(B710:AF710)</f>
        <v>0</v>
      </c>
      <c r="AH710" s="65" t="s">
        <v>414</v>
      </c>
      <c r="AI710" s="68"/>
      <c r="AJ710" s="17"/>
      <c r="AK710" s="50"/>
      <c r="AL710" s="50"/>
      <c r="AM710" s="50"/>
      <c r="AN710" s="50"/>
      <c r="AO710" s="50"/>
      <c r="AP710" s="50"/>
      <c r="AQ710" s="50"/>
      <c r="AR710" s="50"/>
      <c r="AS710" s="50"/>
      <c r="AT710" s="50"/>
      <c r="AU710" s="17"/>
    </row>
    <row r="711" spans="1:47" s="16" customFormat="1" ht="12" customHeight="1" x14ac:dyDescent="0.2">
      <c r="A711" s="180" t="str">
        <f>$A$18</f>
        <v>Feiertag "ft"</v>
      </c>
      <c r="B711" s="181" t="str">
        <f>IF(WEEKDAY(B703,2)&lt;=6,IF(KALENDER!E25="x",Labels!$B$118,""),"")</f>
        <v/>
      </c>
      <c r="C711" s="181" t="str">
        <f>IF(WEEKDAY(C703,2)&lt;=6,IF(KALENDER!F25="x",Labels!$B$118,""),"")</f>
        <v/>
      </c>
      <c r="D711" s="181" t="str">
        <f>IF(WEEKDAY(D703,2)&lt;=6,IF(KALENDER!G25="x",Labels!$B$118,""),"")</f>
        <v/>
      </c>
      <c r="E711" s="181" t="str">
        <f>IF(WEEKDAY(E703,2)&lt;=6,IF(KALENDER!H25="x",Labels!$B$118,""),"")</f>
        <v/>
      </c>
      <c r="F711" s="181" t="str">
        <f>IF(WEEKDAY(F703,2)&lt;=6,IF(KALENDER!I25="x",Labels!$B$118,""),"")</f>
        <v/>
      </c>
      <c r="G711" s="181" t="str">
        <f>IF(WEEKDAY(G703,2)&lt;=6,IF(KALENDER!J25="x",Labels!$B$118,""),"")</f>
        <v/>
      </c>
      <c r="H711" s="181" t="str">
        <f>IF(WEEKDAY(H703,2)&lt;=6,IF(KALENDER!K25="x",Labels!$B$118,""),"")</f>
        <v/>
      </c>
      <c r="I711" s="181" t="str">
        <f>IF(WEEKDAY(I703,2)&lt;=6,IF(KALENDER!L25="x",Labels!$B$118,""),"")</f>
        <v/>
      </c>
      <c r="J711" s="181" t="str">
        <f>IF(WEEKDAY(J703,2)&lt;=6,IF(KALENDER!M25="x",Labels!$B$118,""),"")</f>
        <v/>
      </c>
      <c r="K711" s="181" t="str">
        <f>IF(WEEKDAY(K703,2)&lt;=6,IF(KALENDER!N25="x",Labels!$B$118,""),"")</f>
        <v/>
      </c>
      <c r="L711" s="181" t="str">
        <f>IF(WEEKDAY(L703,2)&lt;=6,IF(KALENDER!O25="x",Labels!$B$118,""),"")</f>
        <v/>
      </c>
      <c r="M711" s="181" t="str">
        <f>IF(WEEKDAY(M703,2)&lt;=6,IF(KALENDER!P25="x",Labels!$B$118,""),"")</f>
        <v/>
      </c>
      <c r="N711" s="181" t="str">
        <f>IF(WEEKDAY(N703,2)&lt;=6,IF(KALENDER!Q25="x",Labels!$B$118,""),"")</f>
        <v/>
      </c>
      <c r="O711" s="181" t="str">
        <f>IF(WEEKDAY(O703,2)&lt;=6,IF(KALENDER!R25="x",Labels!$B$118,""),"")</f>
        <v/>
      </c>
      <c r="P711" s="181" t="str">
        <f>IF(WEEKDAY(P703,2)&lt;=6,IF(KALENDER!S25="x",Labels!$B$118,""),"")</f>
        <v/>
      </c>
      <c r="Q711" s="181" t="str">
        <f>IF(WEEKDAY(Q703,2)&lt;=6,IF(KALENDER!T25="x",Labels!$B$118,""),"")</f>
        <v/>
      </c>
      <c r="R711" s="181" t="str">
        <f>IF(WEEKDAY(R703,2)&lt;=6,IF(KALENDER!U25="x",Labels!$B$118,""),"")</f>
        <v/>
      </c>
      <c r="S711" s="181" t="str">
        <f>IF(WEEKDAY(S703,2)&lt;=6,IF(KALENDER!V25="x",Labels!$B$118,""),"")</f>
        <v/>
      </c>
      <c r="T711" s="181" t="str">
        <f>IF(WEEKDAY(T703,2)&lt;=6,IF(KALENDER!W25="x",Labels!$B$118,""),"")</f>
        <v/>
      </c>
      <c r="U711" s="181" t="str">
        <f>IF(WEEKDAY(U703,2)&lt;=6,IF(KALENDER!X25="x",Labels!$B$118,""),"")</f>
        <v/>
      </c>
      <c r="V711" s="181" t="str">
        <f>IF(WEEKDAY(V703,2)&lt;=6,IF(KALENDER!Y25="x",Labels!$B$118,""),"")</f>
        <v/>
      </c>
      <c r="W711" s="181" t="str">
        <f>IF(WEEKDAY(W703,2)&lt;=6,IF(KALENDER!Z25="x",Labels!$B$118,""),"")</f>
        <v/>
      </c>
      <c r="X711" s="181" t="str">
        <f>IF(WEEKDAY(X703,2)&lt;=6,IF(KALENDER!AA25="x",Labels!$B$118,""),"")</f>
        <v/>
      </c>
      <c r="Y711" s="181" t="str">
        <f>IF(WEEKDAY(Y703,2)&lt;=6,IF(KALENDER!AB25="x",Labels!$B$118,""),"")</f>
        <v/>
      </c>
      <c r="Z711" s="181" t="str">
        <f>IF(WEEKDAY(Z703,2)&lt;=6,IF(KALENDER!AC25="x",Labels!$B$118,""),"")</f>
        <v/>
      </c>
      <c r="AA711" s="181" t="str">
        <f>IF(WEEKDAY(AA703,2)&lt;=6,IF(KALENDER!AD25="x",Labels!$B$118,""),"")</f>
        <v/>
      </c>
      <c r="AB711" s="181" t="str">
        <f>IF(WEEKDAY(AB703,2)&lt;=6,IF(KALENDER!AE25="x",Labels!$B$118,""),"")</f>
        <v/>
      </c>
      <c r="AC711" s="181" t="str">
        <f>IF(WEEKDAY(AC703,2)&lt;=6,IF(KALENDER!AF25="x",Labels!$B$118,""),"")</f>
        <v/>
      </c>
      <c r="AD711" s="181" t="str">
        <f>IF(WEEKDAY(AD703,2)&lt;=6,IF(KALENDER!AG25="x",Labels!$B$118,""),"")</f>
        <v/>
      </c>
      <c r="AE711" s="181" t="str">
        <f>IF(WEEKDAY(AE703,2)&lt;=6,IF(KALENDER!AH25="x",Labels!$B$118,""),"")</f>
        <v/>
      </c>
      <c r="AF711" s="181" t="str">
        <f>IF(WEEKDAY(AF703,2)&lt;=6,IF(KALENDER!AI25="x",Labels!$B$118,""),"")</f>
        <v/>
      </c>
      <c r="AG711" s="86"/>
      <c r="AH711" s="132"/>
      <c r="AI711" s="133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</row>
    <row r="712" spans="1:47" s="16" customFormat="1" ht="12" customHeight="1" x14ac:dyDescent="0.2">
      <c r="A712" s="182" t="str">
        <f>$A$19</f>
        <v>Gutschrift "ft"</v>
      </c>
      <c r="B712" s="184" t="str">
        <f>IF(AND(B711=Labels!$B$118,WEEKDAY(B703,2)&lt;6),$J$7*$B$700%,"")</f>
        <v/>
      </c>
      <c r="C712" s="184" t="str">
        <f>IF(AND(C711=Labels!$B$118,WEEKDAY(C703,2)&lt;6),$J$7*$B$700%,"")</f>
        <v/>
      </c>
      <c r="D712" s="184" t="str">
        <f>IF(AND(D711=Labels!$B$118,WEEKDAY(D703,2)&lt;6),$J$7*$B$700%,"")</f>
        <v/>
      </c>
      <c r="E712" s="184" t="str">
        <f>IF(AND(E711=Labels!$B$118,WEEKDAY(E703,2)&lt;6),$J$7*$B$700%,"")</f>
        <v/>
      </c>
      <c r="F712" s="184" t="str">
        <f>IF(AND(F711=Labels!$B$118,WEEKDAY(F703,2)&lt;6),$J$7*$B$700%,"")</f>
        <v/>
      </c>
      <c r="G712" s="184" t="str">
        <f>IF(AND(G711=Labels!$B$118,WEEKDAY(G703,2)&lt;6),$J$7*$B$700%,"")</f>
        <v/>
      </c>
      <c r="H712" s="184" t="str">
        <f>IF(AND(H711=Labels!$B$118,WEEKDAY(H703,2)&lt;6),$J$7*$B$700%,"")</f>
        <v/>
      </c>
      <c r="I712" s="184" t="str">
        <f>IF(AND(I711=Labels!$B$118,WEEKDAY(I703,2)&lt;6),$J$7*$B$700%,"")</f>
        <v/>
      </c>
      <c r="J712" s="184" t="str">
        <f>IF(AND(J711=Labels!$B$118,WEEKDAY(J703,2)&lt;6),$J$7*$B$700%,"")</f>
        <v/>
      </c>
      <c r="K712" s="184" t="str">
        <f>IF(AND(K711=Labels!$B$118,WEEKDAY(K703,2)&lt;6),$J$7*$B$700%,"")</f>
        <v/>
      </c>
      <c r="L712" s="184" t="str">
        <f>IF(AND(L711=Labels!$B$118,WEEKDAY(L703,2)&lt;6),$J$7*$B$700%,"")</f>
        <v/>
      </c>
      <c r="M712" s="184" t="str">
        <f>IF(AND(M711=Labels!$B$118,WEEKDAY(M703,2)&lt;6),$J$7*$B$700%,"")</f>
        <v/>
      </c>
      <c r="N712" s="184" t="str">
        <f>IF(AND(N711=Labels!$B$118,WEEKDAY(N703,2)&lt;6),$J$7*$B$700%,"")</f>
        <v/>
      </c>
      <c r="O712" s="184" t="str">
        <f>IF(AND(O711=Labels!$B$118,WEEKDAY(O703,2)&lt;6),$J$7*$B$700%,"")</f>
        <v/>
      </c>
      <c r="P712" s="184" t="str">
        <f>IF(AND(P711=Labels!$B$118,WEEKDAY(P703,2)&lt;6),$J$7*$B$700%,"")</f>
        <v/>
      </c>
      <c r="Q712" s="184" t="str">
        <f>IF(AND(Q711=Labels!$B$118,WEEKDAY(Q703,2)&lt;6),$J$7*$B$700%,"")</f>
        <v/>
      </c>
      <c r="R712" s="184" t="str">
        <f>IF(AND(R711=Labels!$B$118,WEEKDAY(R703,2)&lt;6),$J$7*$B$700%,"")</f>
        <v/>
      </c>
      <c r="S712" s="184" t="str">
        <f>IF(AND(S711=Labels!$B$118,WEEKDAY(S703,2)&lt;6),$J$7*$B$700%,"")</f>
        <v/>
      </c>
      <c r="T712" s="184" t="str">
        <f>IF(AND(T711=Labels!$B$118,WEEKDAY(T703,2)&lt;6),$J$7*$B$700%,"")</f>
        <v/>
      </c>
      <c r="U712" s="184" t="str">
        <f>IF(AND(U711=Labels!$B$118,WEEKDAY(U703,2)&lt;6),$J$7*$B$700%,"")</f>
        <v/>
      </c>
      <c r="V712" s="184" t="str">
        <f>IF(AND(V711=Labels!$B$118,WEEKDAY(V703,2)&lt;6),$J$7*$B$700%,"")</f>
        <v/>
      </c>
      <c r="W712" s="184" t="str">
        <f>IF(AND(W711=Labels!$B$118,WEEKDAY(W703,2)&lt;6),$J$7*$B$700%,"")</f>
        <v/>
      </c>
      <c r="X712" s="184" t="str">
        <f>IF(AND(X711=Labels!$B$118,WEEKDAY(X703,2)&lt;6),$J$7*$B$700%,"")</f>
        <v/>
      </c>
      <c r="Y712" s="184" t="str">
        <f>IF(AND(Y711=Labels!$B$118,WEEKDAY(Y703,2)&lt;6),$J$7*$B$700%,"")</f>
        <v/>
      </c>
      <c r="Z712" s="184" t="str">
        <f>IF(AND(Z711=Labels!$B$118,WEEKDAY(Z703,2)&lt;6),$J$7*$B$700%,"")</f>
        <v/>
      </c>
      <c r="AA712" s="184" t="str">
        <f>IF(AND(AA711=Labels!$B$118,WEEKDAY(AA703,2)&lt;6),$J$7*$B$700%,"")</f>
        <v/>
      </c>
      <c r="AB712" s="184" t="str">
        <f>IF(AND(AB711=Labels!$B$118,WEEKDAY(AB703,2)&lt;6),$J$7*$B$700%,"")</f>
        <v/>
      </c>
      <c r="AC712" s="184" t="str">
        <f>IF(AND(AC711=Labels!$B$118,WEEKDAY(AC703,2)&lt;6),$J$7*$B$700%,"")</f>
        <v/>
      </c>
      <c r="AD712" s="184" t="str">
        <f>IF(AND(AD711=Labels!$B$118,WEEKDAY(AD703,2)&lt;6),$J$7*$B$700%,"")</f>
        <v/>
      </c>
      <c r="AE712" s="184" t="str">
        <f>IF(AND(AE711=Labels!$B$118,WEEKDAY(AE703,2)&lt;6),$J$7*$B$700%,"")</f>
        <v/>
      </c>
      <c r="AF712" s="184" t="str">
        <f>IF(AND(AF711=Labels!$B$118,WEEKDAY(AF703,2)&lt;6),$J$7*$B$700%,"")</f>
        <v/>
      </c>
      <c r="AG712" s="86">
        <f>SUM(B712:AF712)</f>
        <v>0</v>
      </c>
      <c r="AH712" s="132"/>
      <c r="AI712" s="133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</row>
    <row r="713" spans="1:47" s="16" customFormat="1" ht="12" hidden="1" customHeight="1" x14ac:dyDescent="0.2">
      <c r="A713" s="182" t="str">
        <f>$A$20</f>
        <v>Tagestotal</v>
      </c>
      <c r="B713" s="183">
        <f>SUM(B708:B710)</f>
        <v>0</v>
      </c>
      <c r="C713" s="183">
        <f t="shared" ref="C713:AF713" si="223">SUM(C708:C710)</f>
        <v>0</v>
      </c>
      <c r="D713" s="183">
        <f t="shared" si="223"/>
        <v>0</v>
      </c>
      <c r="E713" s="183">
        <f t="shared" si="223"/>
        <v>0</v>
      </c>
      <c r="F713" s="183">
        <f t="shared" si="223"/>
        <v>0</v>
      </c>
      <c r="G713" s="183">
        <f t="shared" si="223"/>
        <v>0</v>
      </c>
      <c r="H713" s="183">
        <f t="shared" si="223"/>
        <v>0</v>
      </c>
      <c r="I713" s="183">
        <f t="shared" si="223"/>
        <v>0</v>
      </c>
      <c r="J713" s="183">
        <f t="shared" si="223"/>
        <v>0</v>
      </c>
      <c r="K713" s="183">
        <f t="shared" si="223"/>
        <v>0</v>
      </c>
      <c r="L713" s="183">
        <f t="shared" si="223"/>
        <v>0</v>
      </c>
      <c r="M713" s="183">
        <f t="shared" si="223"/>
        <v>0</v>
      </c>
      <c r="N713" s="183">
        <f t="shared" si="223"/>
        <v>0</v>
      </c>
      <c r="O713" s="183">
        <f t="shared" si="223"/>
        <v>0</v>
      </c>
      <c r="P713" s="183">
        <f t="shared" si="223"/>
        <v>0</v>
      </c>
      <c r="Q713" s="183">
        <f t="shared" si="223"/>
        <v>0</v>
      </c>
      <c r="R713" s="183">
        <f t="shared" si="223"/>
        <v>0</v>
      </c>
      <c r="S713" s="183">
        <f t="shared" si="223"/>
        <v>0</v>
      </c>
      <c r="T713" s="183">
        <f t="shared" si="223"/>
        <v>0</v>
      </c>
      <c r="U713" s="183">
        <f t="shared" si="223"/>
        <v>0</v>
      </c>
      <c r="V713" s="183">
        <f t="shared" si="223"/>
        <v>0</v>
      </c>
      <c r="W713" s="183">
        <f t="shared" si="223"/>
        <v>0</v>
      </c>
      <c r="X713" s="183">
        <f t="shared" si="223"/>
        <v>0</v>
      </c>
      <c r="Y713" s="183">
        <f t="shared" si="223"/>
        <v>0</v>
      </c>
      <c r="Z713" s="183">
        <f t="shared" si="223"/>
        <v>0</v>
      </c>
      <c r="AA713" s="183">
        <f t="shared" si="223"/>
        <v>0</v>
      </c>
      <c r="AB713" s="183">
        <f t="shared" si="223"/>
        <v>0</v>
      </c>
      <c r="AC713" s="183">
        <f t="shared" si="223"/>
        <v>0</v>
      </c>
      <c r="AD713" s="183">
        <f t="shared" si="223"/>
        <v>0</v>
      </c>
      <c r="AE713" s="183">
        <f t="shared" si="223"/>
        <v>0</v>
      </c>
      <c r="AF713" s="183">
        <f t="shared" si="223"/>
        <v>0</v>
      </c>
      <c r="AG713" s="86"/>
      <c r="AH713" s="132"/>
      <c r="AI713" s="133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</row>
    <row r="714" spans="1:47" s="16" customFormat="1" ht="12" hidden="1" customHeight="1" x14ac:dyDescent="0.2">
      <c r="A714" s="180" t="str">
        <f>$A$21</f>
        <v>.</v>
      </c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1"/>
      <c r="N714" s="181"/>
      <c r="O714" s="181"/>
      <c r="P714" s="181"/>
      <c r="Q714" s="181"/>
      <c r="R714" s="181"/>
      <c r="S714" s="181"/>
      <c r="T714" s="181"/>
      <c r="U714" s="181"/>
      <c r="V714" s="181"/>
      <c r="W714" s="181"/>
      <c r="X714" s="181"/>
      <c r="Y714" s="181"/>
      <c r="Z714" s="181"/>
      <c r="AA714" s="181"/>
      <c r="AB714" s="181"/>
      <c r="AC714" s="181"/>
      <c r="AD714" s="181"/>
      <c r="AE714" s="181"/>
      <c r="AF714" s="181"/>
      <c r="AG714" s="29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</row>
    <row r="715" spans="1:47" s="16" customFormat="1" ht="12" hidden="1" customHeight="1" x14ac:dyDescent="0.2">
      <c r="A715" s="180" t="str">
        <f>$A$22</f>
        <v>.</v>
      </c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1"/>
      <c r="N715" s="181"/>
      <c r="O715" s="181"/>
      <c r="P715" s="181"/>
      <c r="Q715" s="181"/>
      <c r="R715" s="181"/>
      <c r="S715" s="181"/>
      <c r="T715" s="181"/>
      <c r="U715" s="181"/>
      <c r="V715" s="181"/>
      <c r="W715" s="181"/>
      <c r="X715" s="181"/>
      <c r="Y715" s="181"/>
      <c r="Z715" s="181"/>
      <c r="AA715" s="181"/>
      <c r="AB715" s="181"/>
      <c r="AC715" s="181"/>
      <c r="AD715" s="181"/>
      <c r="AE715" s="181"/>
      <c r="AF715" s="181"/>
      <c r="AG715" s="29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</row>
    <row r="716" spans="1:47" s="16" customFormat="1" ht="12" hidden="1" customHeight="1" x14ac:dyDescent="0.2">
      <c r="A716" s="180" t="str">
        <f>$A$23</f>
        <v>Monatsübergang</v>
      </c>
      <c r="B716" s="181" t="str">
        <f>IF(WEEKDAY(B703)=1,TEXT(B703-1,"MMM"&amp;Labels!B13),"")</f>
        <v/>
      </c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1"/>
      <c r="N716" s="181"/>
      <c r="O716" s="181"/>
      <c r="P716" s="181"/>
      <c r="Q716" s="181"/>
      <c r="R716" s="181"/>
      <c r="S716" s="181"/>
      <c r="T716" s="181"/>
      <c r="U716" s="181"/>
      <c r="V716" s="181"/>
      <c r="W716" s="181"/>
      <c r="X716" s="181"/>
      <c r="Y716" s="181"/>
      <c r="Z716" s="181"/>
      <c r="AA716" s="181"/>
      <c r="AB716" s="181"/>
      <c r="AC716" s="181"/>
      <c r="AD716" s="181"/>
      <c r="AE716" s="181"/>
      <c r="AF716" s="198"/>
      <c r="AG716" s="29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</row>
    <row r="717" spans="1:47" s="16" customFormat="1" ht="12" customHeight="1" x14ac:dyDescent="0.2">
      <c r="A717" s="177" t="str">
        <f>$A$24</f>
        <v>Wochentotal</v>
      </c>
      <c r="B717" s="296" t="str">
        <f>IF(WEEKDAY(B703)=7,SUMIF($B641:$AF641,B704,$B650:$AF650)+SUMIF($B704:$AF704,B704,$B713:$AF713),B716)</f>
        <v/>
      </c>
      <c r="C717" s="297" t="str">
        <f t="shared" ref="C717:AE717" si="224">IF(WEEKDAY(C703)=7,SUMIF($B641:$AF641,C704,$B650:$AF650)+SUMIF($B704:$AF704,C704,$B713:$AF713),"")</f>
        <v/>
      </c>
      <c r="D717" s="297" t="str">
        <f t="shared" si="224"/>
        <v/>
      </c>
      <c r="E717" s="297" t="str">
        <f t="shared" si="224"/>
        <v/>
      </c>
      <c r="F717" s="297">
        <f t="shared" si="224"/>
        <v>0</v>
      </c>
      <c r="G717" s="297" t="str">
        <f t="shared" si="224"/>
        <v/>
      </c>
      <c r="H717" s="297" t="str">
        <f t="shared" si="224"/>
        <v/>
      </c>
      <c r="I717" s="297" t="str">
        <f t="shared" si="224"/>
        <v/>
      </c>
      <c r="J717" s="297" t="str">
        <f t="shared" si="224"/>
        <v/>
      </c>
      <c r="K717" s="297" t="str">
        <f t="shared" si="224"/>
        <v/>
      </c>
      <c r="L717" s="297" t="str">
        <f t="shared" si="224"/>
        <v/>
      </c>
      <c r="M717" s="297">
        <f t="shared" si="224"/>
        <v>0</v>
      </c>
      <c r="N717" s="297" t="str">
        <f t="shared" si="224"/>
        <v/>
      </c>
      <c r="O717" s="297" t="str">
        <f t="shared" si="224"/>
        <v/>
      </c>
      <c r="P717" s="297" t="str">
        <f t="shared" si="224"/>
        <v/>
      </c>
      <c r="Q717" s="297" t="str">
        <f t="shared" si="224"/>
        <v/>
      </c>
      <c r="R717" s="297" t="str">
        <f t="shared" si="224"/>
        <v/>
      </c>
      <c r="S717" s="297" t="str">
        <f t="shared" si="224"/>
        <v/>
      </c>
      <c r="T717" s="297">
        <f t="shared" si="224"/>
        <v>0</v>
      </c>
      <c r="U717" s="297" t="str">
        <f t="shared" si="224"/>
        <v/>
      </c>
      <c r="V717" s="297" t="str">
        <f t="shared" si="224"/>
        <v/>
      </c>
      <c r="W717" s="297" t="str">
        <f t="shared" si="224"/>
        <v/>
      </c>
      <c r="X717" s="297" t="str">
        <f t="shared" si="224"/>
        <v/>
      </c>
      <c r="Y717" s="297" t="str">
        <f t="shared" si="224"/>
        <v/>
      </c>
      <c r="Z717" s="297" t="str">
        <f t="shared" si="224"/>
        <v/>
      </c>
      <c r="AA717" s="297">
        <f t="shared" si="224"/>
        <v>0</v>
      </c>
      <c r="AB717" s="297" t="str">
        <f t="shared" si="224"/>
        <v/>
      </c>
      <c r="AC717" s="297" t="str">
        <f t="shared" si="224"/>
        <v/>
      </c>
      <c r="AD717" s="297" t="str">
        <f t="shared" si="224"/>
        <v/>
      </c>
      <c r="AE717" s="297" t="str">
        <f t="shared" si="224"/>
        <v/>
      </c>
      <c r="AF717" s="298">
        <f>IF(WEEKDAY(AF703)&gt;1,SUMIF($B641:$AF641,AF704,$B650:$AF650)+SUMIF($B704:$AF704,AF704,$B713:$AF713),"")</f>
        <v>0</v>
      </c>
      <c r="AG717" s="301"/>
      <c r="AH717" s="767"/>
      <c r="AI717" s="768"/>
      <c r="AJ717" s="2"/>
      <c r="AK717" s="51"/>
      <c r="AL717" s="51"/>
      <c r="AM717" s="51"/>
      <c r="AN717" s="51"/>
      <c r="AO717" s="51"/>
      <c r="AP717" s="51"/>
      <c r="AQ717" s="51"/>
      <c r="AR717" s="51"/>
      <c r="AS717" s="51"/>
      <c r="AT717" s="51"/>
      <c r="AU717" s="2"/>
    </row>
    <row r="718" spans="1:47" s="16" customFormat="1" ht="12" customHeight="1" x14ac:dyDescent="0.25">
      <c r="A718" s="182" t="str">
        <f>$A$25</f>
        <v>Zeitzuschlag 1)</v>
      </c>
      <c r="B718" s="302" t="str">
        <f>IF(B725="FALSCH","",B725)</f>
        <v/>
      </c>
      <c r="C718" s="303" t="str">
        <f t="shared" ref="C718:AF718" si="225">IF(C725="FALSCH","",C725)</f>
        <v/>
      </c>
      <c r="D718" s="303" t="str">
        <f t="shared" si="225"/>
        <v/>
      </c>
      <c r="E718" s="303" t="str">
        <f t="shared" si="225"/>
        <v/>
      </c>
      <c r="F718" s="303" t="str">
        <f t="shared" si="225"/>
        <v/>
      </c>
      <c r="G718" s="303" t="str">
        <f t="shared" si="225"/>
        <v/>
      </c>
      <c r="H718" s="303" t="str">
        <f t="shared" si="225"/>
        <v/>
      </c>
      <c r="I718" s="303" t="str">
        <f t="shared" si="225"/>
        <v/>
      </c>
      <c r="J718" s="303" t="str">
        <f t="shared" si="225"/>
        <v/>
      </c>
      <c r="K718" s="303" t="str">
        <f t="shared" si="225"/>
        <v/>
      </c>
      <c r="L718" s="303" t="str">
        <f t="shared" si="225"/>
        <v/>
      </c>
      <c r="M718" s="303" t="str">
        <f t="shared" si="225"/>
        <v/>
      </c>
      <c r="N718" s="303" t="str">
        <f t="shared" si="225"/>
        <v/>
      </c>
      <c r="O718" s="303" t="str">
        <f t="shared" si="225"/>
        <v/>
      </c>
      <c r="P718" s="303" t="str">
        <f t="shared" si="225"/>
        <v/>
      </c>
      <c r="Q718" s="303" t="str">
        <f t="shared" si="225"/>
        <v/>
      </c>
      <c r="R718" s="303" t="str">
        <f t="shared" si="225"/>
        <v/>
      </c>
      <c r="S718" s="303" t="str">
        <f t="shared" si="225"/>
        <v/>
      </c>
      <c r="T718" s="303" t="str">
        <f t="shared" si="225"/>
        <v/>
      </c>
      <c r="U718" s="303" t="str">
        <f t="shared" si="225"/>
        <v/>
      </c>
      <c r="V718" s="303" t="str">
        <f t="shared" si="225"/>
        <v/>
      </c>
      <c r="W718" s="303" t="str">
        <f t="shared" si="225"/>
        <v/>
      </c>
      <c r="X718" s="303" t="str">
        <f t="shared" si="225"/>
        <v/>
      </c>
      <c r="Y718" s="303" t="str">
        <f t="shared" si="225"/>
        <v/>
      </c>
      <c r="Z718" s="303" t="str">
        <f t="shared" si="225"/>
        <v/>
      </c>
      <c r="AA718" s="303" t="str">
        <f t="shared" si="225"/>
        <v/>
      </c>
      <c r="AB718" s="303" t="str">
        <f t="shared" si="225"/>
        <v/>
      </c>
      <c r="AC718" s="303" t="str">
        <f t="shared" si="225"/>
        <v/>
      </c>
      <c r="AD718" s="303" t="str">
        <f t="shared" si="225"/>
        <v/>
      </c>
      <c r="AE718" s="303" t="str">
        <f t="shared" si="225"/>
        <v/>
      </c>
      <c r="AF718" s="304" t="str">
        <f t="shared" si="225"/>
        <v/>
      </c>
      <c r="AG718" s="86">
        <f t="shared" ref="AG718:AG724" si="226">SUM(B718:AF718)</f>
        <v>0</v>
      </c>
      <c r="AH718" s="69"/>
      <c r="AI718" s="69"/>
      <c r="AJ718" s="12"/>
      <c r="AK718" s="46"/>
      <c r="AL718" s="46"/>
      <c r="AM718" s="46"/>
      <c r="AN718" s="46"/>
      <c r="AO718" s="46"/>
      <c r="AP718" s="46"/>
      <c r="AQ718" s="46"/>
      <c r="AR718" s="46"/>
      <c r="AS718" s="46"/>
      <c r="AT718" s="46"/>
      <c r="AU718" s="12"/>
    </row>
    <row r="719" spans="1:47" s="16" customFormat="1" ht="12" customHeight="1" x14ac:dyDescent="0.2">
      <c r="A719" s="182" t="str">
        <f>$A$26</f>
        <v>Zeitzuschlag 2)</v>
      </c>
      <c r="B719" s="183" t="str">
        <f>IF((B708+B710)=0,"",SUM(B708,B710))</f>
        <v/>
      </c>
      <c r="C719" s="185" t="str">
        <f t="shared" ref="C719:AF719" si="227">IF((C708+C710)=0,"",SUM(C708,C710))</f>
        <v/>
      </c>
      <c r="D719" s="185" t="str">
        <f t="shared" si="227"/>
        <v/>
      </c>
      <c r="E719" s="185" t="str">
        <f t="shared" si="227"/>
        <v/>
      </c>
      <c r="F719" s="185" t="str">
        <f t="shared" si="227"/>
        <v/>
      </c>
      <c r="G719" s="185" t="str">
        <f t="shared" si="227"/>
        <v/>
      </c>
      <c r="H719" s="185" t="str">
        <f t="shared" si="227"/>
        <v/>
      </c>
      <c r="I719" s="185" t="str">
        <f t="shared" si="227"/>
        <v/>
      </c>
      <c r="J719" s="185" t="str">
        <f t="shared" si="227"/>
        <v/>
      </c>
      <c r="K719" s="185" t="str">
        <f t="shared" si="227"/>
        <v/>
      </c>
      <c r="L719" s="185" t="str">
        <f t="shared" si="227"/>
        <v/>
      </c>
      <c r="M719" s="185" t="str">
        <f t="shared" si="227"/>
        <v/>
      </c>
      <c r="N719" s="185" t="str">
        <f t="shared" si="227"/>
        <v/>
      </c>
      <c r="O719" s="185" t="str">
        <f t="shared" si="227"/>
        <v/>
      </c>
      <c r="P719" s="185" t="str">
        <f t="shared" si="227"/>
        <v/>
      </c>
      <c r="Q719" s="185" t="str">
        <f t="shared" si="227"/>
        <v/>
      </c>
      <c r="R719" s="185" t="str">
        <f t="shared" si="227"/>
        <v/>
      </c>
      <c r="S719" s="185" t="str">
        <f t="shared" si="227"/>
        <v/>
      </c>
      <c r="T719" s="185" t="str">
        <f t="shared" si="227"/>
        <v/>
      </c>
      <c r="U719" s="185" t="str">
        <f t="shared" si="227"/>
        <v/>
      </c>
      <c r="V719" s="185" t="str">
        <f t="shared" si="227"/>
        <v/>
      </c>
      <c r="W719" s="185" t="str">
        <f t="shared" si="227"/>
        <v/>
      </c>
      <c r="X719" s="185" t="str">
        <f t="shared" si="227"/>
        <v/>
      </c>
      <c r="Y719" s="185" t="str">
        <f t="shared" si="227"/>
        <v/>
      </c>
      <c r="Z719" s="185" t="str">
        <f t="shared" si="227"/>
        <v/>
      </c>
      <c r="AA719" s="185" t="str">
        <f t="shared" si="227"/>
        <v/>
      </c>
      <c r="AB719" s="185" t="str">
        <f t="shared" si="227"/>
        <v/>
      </c>
      <c r="AC719" s="185" t="str">
        <f t="shared" si="227"/>
        <v/>
      </c>
      <c r="AD719" s="185" t="str">
        <f t="shared" si="227"/>
        <v/>
      </c>
      <c r="AE719" s="185" t="str">
        <f t="shared" si="227"/>
        <v/>
      </c>
      <c r="AF719" s="185" t="str">
        <f t="shared" si="227"/>
        <v/>
      </c>
      <c r="AG719" s="86">
        <f t="shared" si="226"/>
        <v>0</v>
      </c>
      <c r="AH719" s="12" t="s">
        <v>403</v>
      </c>
      <c r="AI719" s="56"/>
      <c r="AJ719" s="2"/>
      <c r="AK719" s="2"/>
      <c r="AL719" s="2"/>
      <c r="AM719" s="2"/>
      <c r="AN719" s="2"/>
      <c r="AO719" s="2"/>
      <c r="AP719" s="46"/>
      <c r="AQ719" s="46"/>
      <c r="AR719" s="46"/>
      <c r="AS719" s="46"/>
      <c r="AT719" s="46"/>
      <c r="AU719" s="12"/>
    </row>
    <row r="720" spans="1:47" s="2" customFormat="1" ht="12" customHeight="1" x14ac:dyDescent="0.2">
      <c r="A720" s="182" t="str">
        <f>$A$27</f>
        <v>Zeitzuschlag 3)</v>
      </c>
      <c r="B720" s="183">
        <f>SUM(B721:B724)</f>
        <v>0</v>
      </c>
      <c r="C720" s="185">
        <f t="shared" ref="C720:AF720" si="228">SUM(C721:C724)</f>
        <v>0</v>
      </c>
      <c r="D720" s="185">
        <f t="shared" si="228"/>
        <v>0</v>
      </c>
      <c r="E720" s="185">
        <f t="shared" si="228"/>
        <v>0</v>
      </c>
      <c r="F720" s="185">
        <f t="shared" si="228"/>
        <v>0</v>
      </c>
      <c r="G720" s="185">
        <f t="shared" si="228"/>
        <v>0</v>
      </c>
      <c r="H720" s="185">
        <f t="shared" si="228"/>
        <v>0</v>
      </c>
      <c r="I720" s="185">
        <f t="shared" si="228"/>
        <v>0</v>
      </c>
      <c r="J720" s="185">
        <f t="shared" si="228"/>
        <v>0</v>
      </c>
      <c r="K720" s="185">
        <f t="shared" si="228"/>
        <v>0</v>
      </c>
      <c r="L720" s="185">
        <f t="shared" si="228"/>
        <v>0</v>
      </c>
      <c r="M720" s="185">
        <f t="shared" si="228"/>
        <v>0</v>
      </c>
      <c r="N720" s="185">
        <f t="shared" si="228"/>
        <v>0</v>
      </c>
      <c r="O720" s="185">
        <f t="shared" si="228"/>
        <v>0</v>
      </c>
      <c r="P720" s="185">
        <f t="shared" si="228"/>
        <v>0</v>
      </c>
      <c r="Q720" s="185">
        <f t="shared" si="228"/>
        <v>0</v>
      </c>
      <c r="R720" s="185">
        <f t="shared" si="228"/>
        <v>0</v>
      </c>
      <c r="S720" s="185">
        <f t="shared" si="228"/>
        <v>0</v>
      </c>
      <c r="T720" s="185">
        <f t="shared" si="228"/>
        <v>0</v>
      </c>
      <c r="U720" s="185">
        <f t="shared" si="228"/>
        <v>0</v>
      </c>
      <c r="V720" s="185">
        <f t="shared" si="228"/>
        <v>0</v>
      </c>
      <c r="W720" s="185">
        <f t="shared" si="228"/>
        <v>0</v>
      </c>
      <c r="X720" s="185">
        <f t="shared" si="228"/>
        <v>0</v>
      </c>
      <c r="Y720" s="185">
        <f t="shared" si="228"/>
        <v>0</v>
      </c>
      <c r="Z720" s="185">
        <f t="shared" si="228"/>
        <v>0</v>
      </c>
      <c r="AA720" s="185">
        <f t="shared" si="228"/>
        <v>0</v>
      </c>
      <c r="AB720" s="185">
        <f t="shared" si="228"/>
        <v>0</v>
      </c>
      <c r="AC720" s="185">
        <f t="shared" si="228"/>
        <v>0</v>
      </c>
      <c r="AD720" s="185">
        <f t="shared" si="228"/>
        <v>0</v>
      </c>
      <c r="AE720" s="185">
        <f t="shared" si="228"/>
        <v>0</v>
      </c>
      <c r="AF720" s="185">
        <f t="shared" si="228"/>
        <v>0</v>
      </c>
      <c r="AG720" s="86">
        <f>SUM(B720:AF720)</f>
        <v>0</v>
      </c>
      <c r="AH720" s="12" t="s">
        <v>404</v>
      </c>
      <c r="AI720" s="56"/>
      <c r="AP720" s="46"/>
      <c r="AQ720" s="46"/>
      <c r="AR720" s="46"/>
      <c r="AS720" s="46"/>
      <c r="AT720" s="46"/>
      <c r="AU720" s="12"/>
    </row>
    <row r="721" spans="1:47" s="2" customFormat="1" ht="12" hidden="1" customHeight="1" x14ac:dyDescent="0.2">
      <c r="A721" s="182" t="str">
        <f>$A$28</f>
        <v>Sonntag Tag</v>
      </c>
      <c r="B721" s="183" t="str">
        <f>IF(WEEKDAY(B703)=1,B709,"")</f>
        <v/>
      </c>
      <c r="C721" s="185" t="str">
        <f t="shared" ref="C721:AF721" si="229">IF(WEEKDAY(C703)=1,C709,"")</f>
        <v/>
      </c>
      <c r="D721" s="185" t="str">
        <f t="shared" si="229"/>
        <v/>
      </c>
      <c r="E721" s="185" t="str">
        <f t="shared" si="229"/>
        <v/>
      </c>
      <c r="F721" s="185" t="str">
        <f t="shared" si="229"/>
        <v/>
      </c>
      <c r="G721" s="185">
        <f t="shared" si="229"/>
        <v>0</v>
      </c>
      <c r="H721" s="185" t="str">
        <f t="shared" si="229"/>
        <v/>
      </c>
      <c r="I721" s="185" t="str">
        <f t="shared" si="229"/>
        <v/>
      </c>
      <c r="J721" s="185" t="str">
        <f t="shared" si="229"/>
        <v/>
      </c>
      <c r="K721" s="185" t="str">
        <f t="shared" si="229"/>
        <v/>
      </c>
      <c r="L721" s="185" t="str">
        <f t="shared" si="229"/>
        <v/>
      </c>
      <c r="M721" s="185" t="str">
        <f t="shared" si="229"/>
        <v/>
      </c>
      <c r="N721" s="185">
        <f t="shared" si="229"/>
        <v>0</v>
      </c>
      <c r="O721" s="185" t="str">
        <f t="shared" si="229"/>
        <v/>
      </c>
      <c r="P721" s="185" t="str">
        <f t="shared" si="229"/>
        <v/>
      </c>
      <c r="Q721" s="185" t="str">
        <f t="shared" si="229"/>
        <v/>
      </c>
      <c r="R721" s="185" t="str">
        <f t="shared" si="229"/>
        <v/>
      </c>
      <c r="S721" s="185" t="str">
        <f t="shared" si="229"/>
        <v/>
      </c>
      <c r="T721" s="185" t="str">
        <f t="shared" si="229"/>
        <v/>
      </c>
      <c r="U721" s="185">
        <f t="shared" si="229"/>
        <v>0</v>
      </c>
      <c r="V721" s="185" t="str">
        <f t="shared" si="229"/>
        <v/>
      </c>
      <c r="W721" s="185" t="str">
        <f t="shared" si="229"/>
        <v/>
      </c>
      <c r="X721" s="185" t="str">
        <f t="shared" si="229"/>
        <v/>
      </c>
      <c r="Y721" s="185" t="str">
        <f t="shared" si="229"/>
        <v/>
      </c>
      <c r="Z721" s="185" t="str">
        <f t="shared" si="229"/>
        <v/>
      </c>
      <c r="AA721" s="185" t="str">
        <f t="shared" si="229"/>
        <v/>
      </c>
      <c r="AB721" s="185">
        <f t="shared" si="229"/>
        <v>0</v>
      </c>
      <c r="AC721" s="185" t="str">
        <f t="shared" si="229"/>
        <v/>
      </c>
      <c r="AD721" s="185" t="str">
        <f t="shared" si="229"/>
        <v/>
      </c>
      <c r="AE721" s="185" t="str">
        <f t="shared" si="229"/>
        <v/>
      </c>
      <c r="AF721" s="185" t="str">
        <f t="shared" si="229"/>
        <v/>
      </c>
      <c r="AG721" s="86">
        <f t="shared" si="226"/>
        <v>0</v>
      </c>
      <c r="AH721" s="12" t="s">
        <v>405</v>
      </c>
      <c r="AP721" s="46"/>
      <c r="AQ721" s="46"/>
      <c r="AR721" s="46"/>
      <c r="AS721" s="46"/>
      <c r="AT721" s="46"/>
      <c r="AU721" s="12"/>
    </row>
    <row r="722" spans="1:47" s="2" customFormat="1" ht="12" hidden="1" customHeight="1" x14ac:dyDescent="0.2">
      <c r="A722" s="182" t="str">
        <f>$A$29</f>
        <v>Sonntag Nacht</v>
      </c>
      <c r="B722" s="183" t="str">
        <f>IF(WEEKDAY(B703)=1,SUM(B708+B710),"")</f>
        <v/>
      </c>
      <c r="C722" s="185" t="str">
        <f t="shared" ref="C722:AF722" si="230">IF(WEEKDAY(C703)=1,SUM(C708+C710),"")</f>
        <v/>
      </c>
      <c r="D722" s="185" t="str">
        <f t="shared" si="230"/>
        <v/>
      </c>
      <c r="E722" s="185" t="str">
        <f t="shared" si="230"/>
        <v/>
      </c>
      <c r="F722" s="185" t="str">
        <f t="shared" si="230"/>
        <v/>
      </c>
      <c r="G722" s="185">
        <f t="shared" si="230"/>
        <v>0</v>
      </c>
      <c r="H722" s="185" t="str">
        <f t="shared" si="230"/>
        <v/>
      </c>
      <c r="I722" s="185" t="str">
        <f t="shared" si="230"/>
        <v/>
      </c>
      <c r="J722" s="185" t="str">
        <f t="shared" si="230"/>
        <v/>
      </c>
      <c r="K722" s="185" t="str">
        <f t="shared" si="230"/>
        <v/>
      </c>
      <c r="L722" s="185" t="str">
        <f t="shared" si="230"/>
        <v/>
      </c>
      <c r="M722" s="185" t="str">
        <f t="shared" si="230"/>
        <v/>
      </c>
      <c r="N722" s="185">
        <f t="shared" si="230"/>
        <v>0</v>
      </c>
      <c r="O722" s="185" t="str">
        <f t="shared" si="230"/>
        <v/>
      </c>
      <c r="P722" s="185" t="str">
        <f t="shared" si="230"/>
        <v/>
      </c>
      <c r="Q722" s="185" t="str">
        <f t="shared" si="230"/>
        <v/>
      </c>
      <c r="R722" s="185" t="str">
        <f t="shared" si="230"/>
        <v/>
      </c>
      <c r="S722" s="185" t="str">
        <f t="shared" si="230"/>
        <v/>
      </c>
      <c r="T722" s="185" t="str">
        <f t="shared" si="230"/>
        <v/>
      </c>
      <c r="U722" s="185">
        <f t="shared" si="230"/>
        <v>0</v>
      </c>
      <c r="V722" s="185" t="str">
        <f t="shared" si="230"/>
        <v/>
      </c>
      <c r="W722" s="185" t="str">
        <f t="shared" si="230"/>
        <v/>
      </c>
      <c r="X722" s="185" t="str">
        <f t="shared" si="230"/>
        <v/>
      </c>
      <c r="Y722" s="185" t="str">
        <f t="shared" si="230"/>
        <v/>
      </c>
      <c r="Z722" s="185" t="str">
        <f t="shared" si="230"/>
        <v/>
      </c>
      <c r="AA722" s="185" t="str">
        <f t="shared" si="230"/>
        <v/>
      </c>
      <c r="AB722" s="185">
        <f t="shared" si="230"/>
        <v>0</v>
      </c>
      <c r="AC722" s="185" t="str">
        <f t="shared" si="230"/>
        <v/>
      </c>
      <c r="AD722" s="185" t="str">
        <f t="shared" si="230"/>
        <v/>
      </c>
      <c r="AE722" s="185" t="str">
        <f t="shared" si="230"/>
        <v/>
      </c>
      <c r="AF722" s="185" t="str">
        <f t="shared" si="230"/>
        <v/>
      </c>
      <c r="AG722" s="86">
        <f t="shared" si="226"/>
        <v>0</v>
      </c>
      <c r="AH722" s="12" t="s">
        <v>406</v>
      </c>
      <c r="AP722" s="46"/>
      <c r="AQ722" s="46"/>
      <c r="AR722" s="46"/>
      <c r="AS722" s="46"/>
      <c r="AT722" s="46"/>
      <c r="AU722" s="12"/>
    </row>
    <row r="723" spans="1:47" s="2" customFormat="1" ht="12" hidden="1" customHeight="1" x14ac:dyDescent="0.2">
      <c r="A723" s="182" t="str">
        <f>$A$30</f>
        <v>ft-Tazuschlag</v>
      </c>
      <c r="B723" s="183" t="str">
        <f>IF(B711=Labels!$B$118,B709,"")</f>
        <v/>
      </c>
      <c r="C723" s="185" t="str">
        <f>IF(C711=Labels!$B$118,C709,"")</f>
        <v/>
      </c>
      <c r="D723" s="185" t="str">
        <f>IF(D711=Labels!$B$118,D709,"")</f>
        <v/>
      </c>
      <c r="E723" s="185" t="str">
        <f>IF(E711=Labels!$B$118,E709,"")</f>
        <v/>
      </c>
      <c r="F723" s="185" t="str">
        <f>IF(F711=Labels!$B$118,F709,"")</f>
        <v/>
      </c>
      <c r="G723" s="185" t="str">
        <f>IF(G711=Labels!$B$118,G709,"")</f>
        <v/>
      </c>
      <c r="H723" s="185" t="str">
        <f>IF(H711=Labels!$B$118,H709,"")</f>
        <v/>
      </c>
      <c r="I723" s="185" t="str">
        <f>IF(I711=Labels!$B$118,I709,"")</f>
        <v/>
      </c>
      <c r="J723" s="185" t="str">
        <f>IF(J711=Labels!$B$118,J709,"")</f>
        <v/>
      </c>
      <c r="K723" s="185" t="str">
        <f>IF(K711=Labels!$B$118,K709,"")</f>
        <v/>
      </c>
      <c r="L723" s="185" t="str">
        <f>IF(L711=Labels!$B$118,L709,"")</f>
        <v/>
      </c>
      <c r="M723" s="185" t="str">
        <f>IF(M711=Labels!$B$118,M709,"")</f>
        <v/>
      </c>
      <c r="N723" s="185" t="str">
        <f>IF(N711=Labels!$B$118,N709,"")</f>
        <v/>
      </c>
      <c r="O723" s="185" t="str">
        <f>IF(O711=Labels!$B$118,O709,"")</f>
        <v/>
      </c>
      <c r="P723" s="185" t="str">
        <f>IF(P711=Labels!$B$118,P709,"")</f>
        <v/>
      </c>
      <c r="Q723" s="185" t="str">
        <f>IF(Q711=Labels!$B$118,Q709,"")</f>
        <v/>
      </c>
      <c r="R723" s="185" t="str">
        <f>IF(R711=Labels!$B$118,R709,"")</f>
        <v/>
      </c>
      <c r="S723" s="185" t="str">
        <f>IF(S711=Labels!$B$118,S709,"")</f>
        <v/>
      </c>
      <c r="T723" s="185" t="str">
        <f>IF(T711=Labels!$B$118,T709,"")</f>
        <v/>
      </c>
      <c r="U723" s="185" t="str">
        <f>IF(U711=Labels!$B$118,U709,"")</f>
        <v/>
      </c>
      <c r="V723" s="185" t="str">
        <f>IF(V711=Labels!$B$118,V709,"")</f>
        <v/>
      </c>
      <c r="W723" s="185" t="str">
        <f>IF(W711=Labels!$B$118,W709,"")</f>
        <v/>
      </c>
      <c r="X723" s="185" t="str">
        <f>IF(X711=Labels!$B$118,X709,"")</f>
        <v/>
      </c>
      <c r="Y723" s="185" t="str">
        <f>IF(Y711=Labels!$B$118,Y709,"")</f>
        <v/>
      </c>
      <c r="Z723" s="185" t="str">
        <f>IF(Z711=Labels!$B$118,Z709,"")</f>
        <v/>
      </c>
      <c r="AA723" s="185" t="str">
        <f>IF(AA711=Labels!$B$118,AA709,"")</f>
        <v/>
      </c>
      <c r="AB723" s="185" t="str">
        <f>IF(AB711=Labels!$B$118,AB709,"")</f>
        <v/>
      </c>
      <c r="AC723" s="185" t="str">
        <f>IF(AC711=Labels!$B$118,AC709,"")</f>
        <v/>
      </c>
      <c r="AD723" s="185" t="str">
        <f>IF(AD711=Labels!$B$118,AD709,"")</f>
        <v/>
      </c>
      <c r="AE723" s="185" t="str">
        <f>IF(AE711=Labels!$B$118,AE709,"")</f>
        <v/>
      </c>
      <c r="AF723" s="185" t="str">
        <f>IF(AF711=Labels!$B$118,AF709,"")</f>
        <v/>
      </c>
      <c r="AG723" s="86">
        <f t="shared" si="226"/>
        <v>0</v>
      </c>
      <c r="AH723" s="12" t="s">
        <v>407</v>
      </c>
      <c r="AP723" s="46"/>
      <c r="AQ723" s="46"/>
      <c r="AR723" s="46"/>
      <c r="AS723" s="46"/>
      <c r="AT723" s="46"/>
      <c r="AU723" s="12"/>
    </row>
    <row r="724" spans="1:47" s="2" customFormat="1" ht="12" hidden="1" customHeight="1" x14ac:dyDescent="0.2">
      <c r="A724" s="182" t="str">
        <f>$A$31</f>
        <v>ft-Nazuschlag</v>
      </c>
      <c r="B724" s="183" t="str">
        <f>IF(B711=Labels!$B$118,SUM(B708,B710),"")</f>
        <v/>
      </c>
      <c r="C724" s="185" t="str">
        <f>IF(C711=Labels!$B$118,SUM(C708,C710),"")</f>
        <v/>
      </c>
      <c r="D724" s="185" t="str">
        <f>IF(D711=Labels!$B$118,SUM(D708,D710),"")</f>
        <v/>
      </c>
      <c r="E724" s="185" t="str">
        <f>IF(E711=Labels!$B$118,SUM(E708,E710),"")</f>
        <v/>
      </c>
      <c r="F724" s="185" t="str">
        <f>IF(F711=Labels!$B$118,SUM(F708,F710),"")</f>
        <v/>
      </c>
      <c r="G724" s="185" t="str">
        <f>IF(G711=Labels!$B$118,SUM(G708,G710),"")</f>
        <v/>
      </c>
      <c r="H724" s="185" t="str">
        <f>IF(H711=Labels!$B$118,SUM(H708,H710),"")</f>
        <v/>
      </c>
      <c r="I724" s="185" t="str">
        <f>IF(I711=Labels!$B$118,SUM(I708,I710),"")</f>
        <v/>
      </c>
      <c r="J724" s="185" t="str">
        <f>IF(J711=Labels!$B$118,SUM(J708,J710),"")</f>
        <v/>
      </c>
      <c r="K724" s="185" t="str">
        <f>IF(K711=Labels!$B$118,SUM(K708,K710),"")</f>
        <v/>
      </c>
      <c r="L724" s="185" t="str">
        <f>IF(L711=Labels!$B$118,SUM(L708,L710),"")</f>
        <v/>
      </c>
      <c r="M724" s="185" t="str">
        <f>IF(M711=Labels!$B$118,SUM(M708,M710),"")</f>
        <v/>
      </c>
      <c r="N724" s="185" t="str">
        <f>IF(N711=Labels!$B$118,SUM(N708,N710),"")</f>
        <v/>
      </c>
      <c r="O724" s="185" t="str">
        <f>IF(O711=Labels!$B$118,SUM(O708,O710),"")</f>
        <v/>
      </c>
      <c r="P724" s="185" t="str">
        <f>IF(P711=Labels!$B$118,SUM(P708,P710),"")</f>
        <v/>
      </c>
      <c r="Q724" s="185" t="str">
        <f>IF(Q711=Labels!$B$118,SUM(Q708,Q710),"")</f>
        <v/>
      </c>
      <c r="R724" s="185" t="str">
        <f>IF(R711=Labels!$B$118,SUM(R708,R710),"")</f>
        <v/>
      </c>
      <c r="S724" s="185" t="str">
        <f>IF(S711=Labels!$B$118,SUM(S708,S710),"")</f>
        <v/>
      </c>
      <c r="T724" s="185" t="str">
        <f>IF(T711=Labels!$B$118,SUM(T708,T710),"")</f>
        <v/>
      </c>
      <c r="U724" s="185" t="str">
        <f>IF(U711=Labels!$B$118,SUM(U708,U710),"")</f>
        <v/>
      </c>
      <c r="V724" s="185" t="str">
        <f>IF(V711=Labels!$B$118,SUM(V708,V710),"")</f>
        <v/>
      </c>
      <c r="W724" s="185" t="str">
        <f>IF(W711=Labels!$B$118,SUM(W708,W710),"")</f>
        <v/>
      </c>
      <c r="X724" s="185" t="str">
        <f>IF(X711=Labels!$B$118,SUM(X708,X710),"")</f>
        <v/>
      </c>
      <c r="Y724" s="185" t="str">
        <f>IF(Y711=Labels!$B$118,SUM(Y708,Y710),"")</f>
        <v/>
      </c>
      <c r="Z724" s="185" t="str">
        <f>IF(Z711=Labels!$B$118,SUM(Z708,Z710),"")</f>
        <v/>
      </c>
      <c r="AA724" s="185" t="str">
        <f>IF(AA711=Labels!$B$118,SUM(AA708,AA710),"")</f>
        <v/>
      </c>
      <c r="AB724" s="185" t="str">
        <f>IF(AB711=Labels!$B$118,SUM(AB708,AB710),"")</f>
        <v/>
      </c>
      <c r="AC724" s="185" t="str">
        <f>IF(AC711=Labels!$B$118,SUM(AC708,AC710),"")</f>
        <v/>
      </c>
      <c r="AD724" s="185" t="str">
        <f>IF(AD711=Labels!$B$118,SUM(AD708,AD710),"")</f>
        <v/>
      </c>
      <c r="AE724" s="185" t="str">
        <f>IF(AE711=Labels!$B$118,SUM(AE708,AE710),"")</f>
        <v/>
      </c>
      <c r="AF724" s="185" t="str">
        <f>IF(AF711=Labels!$B$118,SUM(AF708,AF710),"")</f>
        <v/>
      </c>
      <c r="AG724" s="86">
        <f t="shared" si="226"/>
        <v>0</v>
      </c>
      <c r="AH724" s="12" t="s">
        <v>408</v>
      </c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46"/>
      <c r="AT724" s="46"/>
      <c r="AU724" s="12"/>
    </row>
    <row r="725" spans="1:47" s="2" customFormat="1" ht="12" hidden="1" customHeight="1" x14ac:dyDescent="0.2">
      <c r="A725" s="182" t="str">
        <f>$A$32</f>
        <v>Zuschlag  blind (Wochentotal)</v>
      </c>
      <c r="B725" s="302" t="str">
        <f>IF(OR(ISTEXT(B717),B717="",B717&lt;$B$7),"",ROUND(((B717-$B$7)*25%)/25,4)*25)</f>
        <v/>
      </c>
      <c r="C725" s="303" t="str">
        <f t="shared" ref="C725:AF725" si="231">IF(OR(ISTEXT(C717),C717="",C717&lt;$B$7),"",ROUND(((C717-$B$7)*25%)/25,4)*25)</f>
        <v/>
      </c>
      <c r="D725" s="303" t="str">
        <f t="shared" si="231"/>
        <v/>
      </c>
      <c r="E725" s="303" t="str">
        <f t="shared" si="231"/>
        <v/>
      </c>
      <c r="F725" s="303" t="str">
        <f t="shared" si="231"/>
        <v/>
      </c>
      <c r="G725" s="303" t="str">
        <f t="shared" si="231"/>
        <v/>
      </c>
      <c r="H725" s="303" t="str">
        <f t="shared" si="231"/>
        <v/>
      </c>
      <c r="I725" s="303" t="str">
        <f t="shared" si="231"/>
        <v/>
      </c>
      <c r="J725" s="303" t="str">
        <f t="shared" si="231"/>
        <v/>
      </c>
      <c r="K725" s="303" t="str">
        <f t="shared" si="231"/>
        <v/>
      </c>
      <c r="L725" s="303" t="str">
        <f t="shared" si="231"/>
        <v/>
      </c>
      <c r="M725" s="303" t="str">
        <f t="shared" si="231"/>
        <v/>
      </c>
      <c r="N725" s="303" t="str">
        <f t="shared" si="231"/>
        <v/>
      </c>
      <c r="O725" s="303" t="str">
        <f t="shared" si="231"/>
        <v/>
      </c>
      <c r="P725" s="303" t="str">
        <f t="shared" si="231"/>
        <v/>
      </c>
      <c r="Q725" s="303" t="str">
        <f t="shared" si="231"/>
        <v/>
      </c>
      <c r="R725" s="303" t="str">
        <f t="shared" si="231"/>
        <v/>
      </c>
      <c r="S725" s="303" t="str">
        <f t="shared" si="231"/>
        <v/>
      </c>
      <c r="T725" s="303" t="str">
        <f t="shared" si="231"/>
        <v/>
      </c>
      <c r="U725" s="303" t="str">
        <f t="shared" si="231"/>
        <v/>
      </c>
      <c r="V725" s="303" t="str">
        <f t="shared" si="231"/>
        <v/>
      </c>
      <c r="W725" s="303" t="str">
        <f t="shared" si="231"/>
        <v/>
      </c>
      <c r="X725" s="303" t="str">
        <f t="shared" si="231"/>
        <v/>
      </c>
      <c r="Y725" s="303" t="str">
        <f t="shared" si="231"/>
        <v/>
      </c>
      <c r="Z725" s="303" t="str">
        <f t="shared" si="231"/>
        <v/>
      </c>
      <c r="AA725" s="303" t="str">
        <f t="shared" si="231"/>
        <v/>
      </c>
      <c r="AB725" s="303" t="str">
        <f t="shared" si="231"/>
        <v/>
      </c>
      <c r="AC725" s="303" t="str">
        <f t="shared" si="231"/>
        <v/>
      </c>
      <c r="AD725" s="303" t="str">
        <f t="shared" si="231"/>
        <v/>
      </c>
      <c r="AE725" s="303" t="str">
        <f t="shared" si="231"/>
        <v/>
      </c>
      <c r="AF725" s="304" t="str">
        <f t="shared" si="231"/>
        <v/>
      </c>
      <c r="AG725" s="86">
        <f>AG709</f>
        <v>0</v>
      </c>
      <c r="AH725" s="12" t="s">
        <v>409</v>
      </c>
      <c r="AI725" s="48"/>
      <c r="AJ725" s="48"/>
      <c r="AK725" s="48"/>
      <c r="AL725" s="48"/>
      <c r="AM725" s="48"/>
      <c r="AN725" s="48"/>
      <c r="AO725" s="39"/>
      <c r="AP725" s="39"/>
      <c r="AQ725" s="39"/>
      <c r="AR725" s="39"/>
      <c r="AS725" s="46"/>
      <c r="AT725" s="46"/>
      <c r="AU725" s="12"/>
    </row>
    <row r="726" spans="1:47" ht="12" customHeight="1" x14ac:dyDescent="0.25">
      <c r="A726" s="186"/>
      <c r="B726" s="187" t="str">
        <f>$B$33</f>
        <v>1)   25% Zeitzuschlag für Überschreitung Wochentotal</v>
      </c>
      <c r="C726" s="187"/>
      <c r="D726" s="187"/>
      <c r="E726" s="187"/>
      <c r="F726" s="187"/>
      <c r="G726" s="187"/>
      <c r="H726" s="187"/>
      <c r="I726" s="187"/>
      <c r="J726" s="187"/>
      <c r="K726" s="187"/>
      <c r="L726" s="188" t="str">
        <f>$L$33</f>
        <v>2) 100% Zeitzuschlag für Nachtarbeit</v>
      </c>
      <c r="M726" s="187"/>
      <c r="N726" s="187"/>
      <c r="O726" s="187"/>
      <c r="P726" s="187"/>
      <c r="Q726" s="58"/>
      <c r="R726" s="187"/>
      <c r="S726" s="58"/>
      <c r="T726" s="187"/>
      <c r="U726" s="187"/>
      <c r="V726" s="58"/>
      <c r="W726" s="189"/>
      <c r="X726" s="189"/>
      <c r="Y726" s="189"/>
      <c r="Z726" s="189"/>
      <c r="AA726" s="189"/>
      <c r="AB726" s="189"/>
      <c r="AC726" s="189"/>
      <c r="AD726" s="189"/>
      <c r="AE726" s="189"/>
      <c r="AF726" s="204"/>
      <c r="AG726" s="86">
        <f>SUM(AG708+AG710)</f>
        <v>0</v>
      </c>
      <c r="AH726" s="12" t="s">
        <v>410</v>
      </c>
      <c r="AL726" s="39"/>
      <c r="AO726" s="48"/>
      <c r="AP726" s="48"/>
      <c r="AQ726" s="48"/>
      <c r="AR726" s="48"/>
      <c r="AS726" s="46"/>
      <c r="AT726" s="46"/>
    </row>
    <row r="727" spans="1:47" ht="12" customHeight="1" x14ac:dyDescent="0.25">
      <c r="A727" s="190"/>
      <c r="B727" s="202" t="str">
        <f>$B$34</f>
        <v>3) 100% Zeitzuschlag für Sonn- und Feiertagsarbeit</v>
      </c>
      <c r="C727" s="202"/>
      <c r="D727" s="202"/>
      <c r="E727" s="202"/>
      <c r="F727" s="202"/>
      <c r="G727" s="202"/>
      <c r="H727" s="202"/>
      <c r="I727" s="202"/>
      <c r="J727" s="202"/>
      <c r="K727" s="202"/>
      <c r="L727" s="202"/>
      <c r="M727" s="202"/>
      <c r="N727" s="202"/>
      <c r="O727" s="58"/>
      <c r="P727" s="58"/>
      <c r="Q727" s="202"/>
      <c r="R727" s="202"/>
      <c r="S727" s="203"/>
      <c r="T727" s="202" t="str">
        <f>$T$34</f>
        <v>Eingabe der ausbezahlten Stunden laufendes Jahr (Überstunden)</v>
      </c>
      <c r="U727" s="58"/>
      <c r="V727" s="58"/>
      <c r="W727" s="202"/>
      <c r="X727" s="202"/>
      <c r="Y727" s="202"/>
      <c r="Z727" s="202"/>
      <c r="AA727" s="145"/>
      <c r="AB727" s="145"/>
      <c r="AC727" s="145"/>
      <c r="AD727" s="145"/>
      <c r="AE727" s="489"/>
      <c r="AF727" s="490"/>
      <c r="AG727" s="86">
        <f>SUM(AG708:AG710)</f>
        <v>0</v>
      </c>
      <c r="AH727" s="12" t="s">
        <v>411</v>
      </c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6"/>
      <c r="AT727" s="46"/>
    </row>
    <row r="728" spans="1:47" ht="12" customHeight="1" x14ac:dyDescent="0.25">
      <c r="A728" s="192" t="str">
        <f>$A$35</f>
        <v>Bemerkungen</v>
      </c>
      <c r="B728" s="493"/>
      <c r="C728" s="494"/>
      <c r="D728" s="494"/>
      <c r="E728" s="494"/>
      <c r="F728" s="494"/>
      <c r="G728" s="494"/>
      <c r="H728" s="494"/>
      <c r="I728" s="494"/>
      <c r="J728" s="494"/>
      <c r="K728" s="494"/>
      <c r="L728" s="494"/>
      <c r="M728" s="494"/>
      <c r="N728" s="494"/>
      <c r="O728" s="494"/>
      <c r="P728" s="494"/>
      <c r="Q728" s="494"/>
      <c r="R728" s="494"/>
      <c r="S728" s="494"/>
      <c r="T728" s="494"/>
      <c r="U728" s="494"/>
      <c r="V728" s="494"/>
      <c r="W728" s="494"/>
      <c r="X728" s="494"/>
      <c r="Y728" s="494"/>
      <c r="Z728" s="494"/>
      <c r="AA728" s="494"/>
      <c r="AB728" s="494"/>
      <c r="AC728" s="494"/>
      <c r="AD728" s="494"/>
      <c r="AE728" s="494"/>
      <c r="AF728" s="495"/>
      <c r="AG728" s="86">
        <f>SUM(AG706+AG712)</f>
        <v>0</v>
      </c>
      <c r="AH728" s="12" t="s">
        <v>412</v>
      </c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46"/>
      <c r="AT728" s="46"/>
    </row>
    <row r="729" spans="1:47" ht="12" customHeight="1" x14ac:dyDescent="0.25">
      <c r="A729" s="193"/>
      <c r="B729" s="496"/>
      <c r="C729" s="497"/>
      <c r="D729" s="497"/>
      <c r="E729" s="497"/>
      <c r="F729" s="497"/>
      <c r="G729" s="497"/>
      <c r="H729" s="497"/>
      <c r="I729" s="497"/>
      <c r="J729" s="497"/>
      <c r="K729" s="497"/>
      <c r="L729" s="497"/>
      <c r="M729" s="497"/>
      <c r="N729" s="497"/>
      <c r="O729" s="497"/>
      <c r="P729" s="497"/>
      <c r="Q729" s="497"/>
      <c r="R729" s="497"/>
      <c r="S729" s="497"/>
      <c r="T729" s="497"/>
      <c r="U729" s="497"/>
      <c r="V729" s="497"/>
      <c r="W729" s="497"/>
      <c r="X729" s="497"/>
      <c r="Y729" s="497"/>
      <c r="Z729" s="497"/>
      <c r="AA729" s="497"/>
      <c r="AB729" s="497"/>
      <c r="AC729" s="497"/>
      <c r="AD729" s="497"/>
      <c r="AE729" s="497"/>
      <c r="AF729" s="498"/>
      <c r="AG729" s="86">
        <f>SUM(AG706:AG720)</f>
        <v>0</v>
      </c>
      <c r="AH729" s="12" t="s">
        <v>413</v>
      </c>
      <c r="AK729" s="46"/>
      <c r="AL729" s="46"/>
      <c r="AM729" s="46"/>
      <c r="AN729" s="46"/>
      <c r="AO729" s="46"/>
      <c r="AP729" s="46"/>
      <c r="AQ729" s="46"/>
      <c r="AR729" s="46"/>
      <c r="AS729" s="46"/>
      <c r="AT729" s="46"/>
    </row>
    <row r="730" spans="1:47" ht="12" customHeight="1" x14ac:dyDescent="0.25">
      <c r="A730" s="193"/>
      <c r="B730" s="496"/>
      <c r="C730" s="497"/>
      <c r="D730" s="497"/>
      <c r="E730" s="497"/>
      <c r="F730" s="497"/>
      <c r="G730" s="497"/>
      <c r="H730" s="497"/>
      <c r="I730" s="497"/>
      <c r="J730" s="497"/>
      <c r="K730" s="497"/>
      <c r="L730" s="497"/>
      <c r="M730" s="497"/>
      <c r="N730" s="497"/>
      <c r="O730" s="497"/>
      <c r="P730" s="497"/>
      <c r="Q730" s="497"/>
      <c r="R730" s="497"/>
      <c r="S730" s="497"/>
      <c r="T730" s="497"/>
      <c r="U730" s="497"/>
      <c r="V730" s="497"/>
      <c r="W730" s="497"/>
      <c r="X730" s="497"/>
      <c r="Y730" s="497"/>
      <c r="Z730" s="497"/>
      <c r="AA730" s="497"/>
      <c r="AB730" s="497"/>
      <c r="AC730" s="497"/>
      <c r="AD730" s="497"/>
      <c r="AE730" s="497"/>
      <c r="AF730" s="498"/>
      <c r="AG730" s="86">
        <f>AG705</f>
        <v>184</v>
      </c>
      <c r="AH730" s="46"/>
      <c r="AI730" s="46"/>
      <c r="AJ730" s="46"/>
      <c r="AK730" s="46"/>
      <c r="AL730" s="46"/>
      <c r="AM730" s="46"/>
      <c r="AN730" s="46"/>
      <c r="AO730" s="46"/>
      <c r="AP730" s="46"/>
      <c r="AQ730" s="46"/>
      <c r="AR730" s="46"/>
      <c r="AS730" s="46"/>
      <c r="AT730" s="46"/>
      <c r="AU730" s="46"/>
    </row>
    <row r="731" spans="1:47" ht="12" customHeight="1" x14ac:dyDescent="0.25">
      <c r="A731" s="226"/>
      <c r="B731" s="40"/>
      <c r="C731" s="40"/>
      <c r="D731" s="40"/>
      <c r="E731" s="40"/>
      <c r="F731" s="40"/>
      <c r="G731" s="40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2"/>
      <c r="U731" s="162"/>
      <c r="V731" s="162"/>
      <c r="W731" s="162"/>
      <c r="X731" s="162"/>
      <c r="Y731" s="162"/>
      <c r="Z731" s="162"/>
      <c r="AA731" s="162"/>
      <c r="AB731" s="162"/>
      <c r="AC731" s="162"/>
      <c r="AD731" s="162"/>
      <c r="AE731" s="162"/>
      <c r="AF731" s="241"/>
      <c r="AG731" s="160">
        <f>SUM(AG729-AG705)</f>
        <v>-184</v>
      </c>
      <c r="AH731" s="46"/>
      <c r="AI731" s="46"/>
      <c r="AJ731" s="46"/>
      <c r="AK731" s="46"/>
      <c r="AL731" s="46"/>
      <c r="AM731" s="46"/>
      <c r="AN731" s="46"/>
      <c r="AO731" s="46"/>
      <c r="AP731" s="46"/>
      <c r="AQ731" s="46"/>
      <c r="AR731" s="46"/>
      <c r="AS731" s="46"/>
      <c r="AT731" s="46"/>
      <c r="AU731" s="46"/>
    </row>
    <row r="732" spans="1:47" s="46" customFormat="1" ht="15" customHeight="1" x14ac:dyDescent="0.2">
      <c r="A732" s="709" t="str">
        <f>$A$39</f>
        <v>Zusammenstellung</v>
      </c>
      <c r="B732" s="545"/>
      <c r="C732" s="545"/>
      <c r="D732" s="545"/>
      <c r="E732" s="545"/>
      <c r="F732" s="546"/>
      <c r="G732" s="769" t="str">
        <f>$G$39</f>
        <v>Jan</v>
      </c>
      <c r="H732" s="769"/>
      <c r="I732" s="770" t="str">
        <f>$I$39</f>
        <v>Feb</v>
      </c>
      <c r="J732" s="770"/>
      <c r="K732" s="770" t="str">
        <f>$K$39</f>
        <v>Mrz</v>
      </c>
      <c r="L732" s="770"/>
      <c r="M732" s="769" t="str">
        <f>$M$39</f>
        <v>Apr</v>
      </c>
      <c r="N732" s="769"/>
      <c r="O732" s="769" t="str">
        <f>$O$39</f>
        <v>Mai</v>
      </c>
      <c r="P732" s="769"/>
      <c r="Q732" s="769" t="str">
        <f>$Q$39</f>
        <v>Jun</v>
      </c>
      <c r="R732" s="769"/>
      <c r="S732" s="770" t="str">
        <f>$S$39</f>
        <v>Jul</v>
      </c>
      <c r="T732" s="770"/>
      <c r="U732" s="769" t="str">
        <f>$U$39</f>
        <v>Aug</v>
      </c>
      <c r="V732" s="769"/>
      <c r="W732" s="769" t="str">
        <f>$W$39</f>
        <v>Sep</v>
      </c>
      <c r="X732" s="769"/>
      <c r="Y732" s="770" t="str">
        <f>$Y$39</f>
        <v>Okt</v>
      </c>
      <c r="Z732" s="770"/>
      <c r="AA732" s="769" t="str">
        <f>$AA$39</f>
        <v>Nov</v>
      </c>
      <c r="AB732" s="769"/>
      <c r="AC732" s="773" t="str">
        <f>$AC$39</f>
        <v>Dez</v>
      </c>
      <c r="AD732" s="773"/>
      <c r="AE732" s="774" t="str">
        <f>$AE$39</f>
        <v>Jahr</v>
      </c>
      <c r="AF732" s="775"/>
      <c r="AG732" s="68"/>
    </row>
    <row r="733" spans="1:47" s="46" customFormat="1" ht="12" customHeight="1" x14ac:dyDescent="0.2">
      <c r="A733" s="534" t="str">
        <f>$A$40</f>
        <v>Anstellung %</v>
      </c>
      <c r="B733" s="535"/>
      <c r="C733" s="535"/>
      <c r="D733" s="535"/>
      <c r="E733" s="535"/>
      <c r="F733" s="536"/>
      <c r="G733" s="706">
        <f>IF($B$4=0,0,$B$4)</f>
        <v>100</v>
      </c>
      <c r="H733" s="707"/>
      <c r="I733" s="539">
        <f>IF($B$70=0,0,$B$70)</f>
        <v>100</v>
      </c>
      <c r="J733" s="540"/>
      <c r="K733" s="539">
        <f>IF($B$133=0,0,$B$133)</f>
        <v>100</v>
      </c>
      <c r="L733" s="540"/>
      <c r="M733" s="706">
        <f>IF($B$196=0,0,$B$196)</f>
        <v>100</v>
      </c>
      <c r="N733" s="707"/>
      <c r="O733" s="706">
        <f>IF($B$259=0,0,$B$259)</f>
        <v>100</v>
      </c>
      <c r="P733" s="707"/>
      <c r="Q733" s="706">
        <f>IF($B$322=0,0,$B$322)</f>
        <v>100</v>
      </c>
      <c r="R733" s="707"/>
      <c r="S733" s="539">
        <f>IF($B$385=0,0,$B$385)</f>
        <v>100</v>
      </c>
      <c r="T733" s="540"/>
      <c r="U733" s="706">
        <f>IF($B$448=0,0,$B$448)</f>
        <v>100</v>
      </c>
      <c r="V733" s="707"/>
      <c r="W733" s="706">
        <f>IF($B$511=0,0,$B$511)</f>
        <v>100</v>
      </c>
      <c r="X733" s="707"/>
      <c r="Y733" s="539">
        <f>IF($B$574=0,0,$B$574)</f>
        <v>100</v>
      </c>
      <c r="Z733" s="540"/>
      <c r="AA733" s="706">
        <f>IF($B$637=0,0,$B$637)</f>
        <v>100</v>
      </c>
      <c r="AB733" s="707"/>
      <c r="AC733" s="708">
        <f>IF($B$700=0,0,$B$700)</f>
        <v>100</v>
      </c>
      <c r="AD733" s="538"/>
      <c r="AE733" s="559"/>
      <c r="AF733" s="560"/>
      <c r="AG733" s="81"/>
    </row>
    <row r="734" spans="1:47" s="46" customFormat="1" ht="12" customHeight="1" x14ac:dyDescent="0.2">
      <c r="A734" s="561" t="str">
        <f>$A$41</f>
        <v>Sollstunden gemäss GAV</v>
      </c>
      <c r="B734" s="562"/>
      <c r="C734" s="562"/>
      <c r="D734" s="562"/>
      <c r="E734" s="562"/>
      <c r="F734" s="563"/>
      <c r="G734" s="714">
        <f>IF($AG$37=0,0,$AG$37)</f>
        <v>184</v>
      </c>
      <c r="H734" s="715"/>
      <c r="I734" s="557">
        <f>IF($AG$100=0,0,$AG$100)</f>
        <v>160</v>
      </c>
      <c r="J734" s="558"/>
      <c r="K734" s="557">
        <f>IF($AG$138=0,0,$AG$138)</f>
        <v>176</v>
      </c>
      <c r="L734" s="558"/>
      <c r="M734" s="714">
        <f>IF($AG$226=0,0,$AG$226)</f>
        <v>176</v>
      </c>
      <c r="N734" s="715"/>
      <c r="O734" s="714">
        <f>IF($AG$289=0,0,$AG$289)</f>
        <v>168</v>
      </c>
      <c r="P734" s="715"/>
      <c r="Q734" s="714">
        <f>IF($AG$352=0,0,$AG$352)</f>
        <v>176</v>
      </c>
      <c r="R734" s="715"/>
      <c r="S734" s="557">
        <f>IF($AG$415=0,0,$AG$415)</f>
        <v>184</v>
      </c>
      <c r="T734" s="558"/>
      <c r="U734" s="714">
        <f>IF($AG$478=0,0,$AG$478)</f>
        <v>168</v>
      </c>
      <c r="V734" s="715"/>
      <c r="W734" s="714">
        <f>IF($AG$541=0,0,$AG$541)</f>
        <v>176</v>
      </c>
      <c r="X734" s="715"/>
      <c r="Y734" s="557">
        <f>IF($AG$604=0,0,$AG$604)</f>
        <v>176</v>
      </c>
      <c r="Z734" s="558"/>
      <c r="AA734" s="714">
        <f>IF($AG$667=0,0,$AG$667)</f>
        <v>168</v>
      </c>
      <c r="AB734" s="715"/>
      <c r="AC734" s="716">
        <f>IF($AG$730=0,0,$AG$730)</f>
        <v>184</v>
      </c>
      <c r="AD734" s="565"/>
      <c r="AE734" s="549">
        <f>SUM(G671:AD671)</f>
        <v>2096</v>
      </c>
      <c r="AF734" s="550"/>
      <c r="AG734" s="81"/>
    </row>
    <row r="735" spans="1:47" s="46" customFormat="1" ht="12" customHeight="1" x14ac:dyDescent="0.2">
      <c r="A735" s="163" t="str">
        <f>$A$42</f>
        <v>Produktive Stunden</v>
      </c>
      <c r="B735" s="551" t="str">
        <f>$B$42</f>
        <v>06.00 - 20.00 Uhr</v>
      </c>
      <c r="C735" s="551"/>
      <c r="D735" s="551"/>
      <c r="E735" s="551"/>
      <c r="F735" s="552"/>
      <c r="G735" s="711">
        <f>IF($AG$32=0,0,$AG$32)</f>
        <v>0</v>
      </c>
      <c r="H735" s="712"/>
      <c r="I735" s="555">
        <f>IF($AG$95=0,0,$AG$95)</f>
        <v>0</v>
      </c>
      <c r="J735" s="556"/>
      <c r="K735" s="555">
        <f>IF($AG$158=0,0,$AG$158)</f>
        <v>0</v>
      </c>
      <c r="L735" s="556"/>
      <c r="M735" s="711">
        <f>IF($AG$221=0,0,$AG$221)</f>
        <v>0</v>
      </c>
      <c r="N735" s="712"/>
      <c r="O735" s="711">
        <f>IF($AG$284=0,0,$AG$284)</f>
        <v>0</v>
      </c>
      <c r="P735" s="712"/>
      <c r="Q735" s="711">
        <f>IF($AG$347=0,0,$AG$347)</f>
        <v>0</v>
      </c>
      <c r="R735" s="712"/>
      <c r="S735" s="555">
        <f>IF($AG$410=0,0,$AG$410)</f>
        <v>0</v>
      </c>
      <c r="T735" s="556"/>
      <c r="U735" s="711">
        <f>IF($AG$473=0,0,$AG$473)</f>
        <v>0</v>
      </c>
      <c r="V735" s="712"/>
      <c r="W735" s="711">
        <f>IF($AG$536=0,0,$AG$536)</f>
        <v>0</v>
      </c>
      <c r="X735" s="712"/>
      <c r="Y735" s="555">
        <f>IF($AG$599=0,0,$AG$599)</f>
        <v>0</v>
      </c>
      <c r="Z735" s="556"/>
      <c r="AA735" s="711">
        <f>IF($AG$662=0,0,$AG$662)</f>
        <v>0</v>
      </c>
      <c r="AB735" s="712"/>
      <c r="AC735" s="713">
        <f>IF($AG$725=0,0,$AG$725)</f>
        <v>0</v>
      </c>
      <c r="AD735" s="554"/>
      <c r="AE735" s="570">
        <f>SUM(G672:AD672)</f>
        <v>0</v>
      </c>
      <c r="AF735" s="571"/>
      <c r="AG735" s="81"/>
    </row>
    <row r="736" spans="1:47" s="46" customFormat="1" ht="12" customHeight="1" x14ac:dyDescent="0.2">
      <c r="A736" s="164"/>
      <c r="B736" s="572" t="str">
        <f>$B$43</f>
        <v>Nacht-, Sonn-, Feiertagsarbeit</v>
      </c>
      <c r="C736" s="572"/>
      <c r="D736" s="572"/>
      <c r="E736" s="572"/>
      <c r="F736" s="573"/>
      <c r="G736" s="717">
        <f>IF($AG$33=0,0,$AG$33)</f>
        <v>0</v>
      </c>
      <c r="H736" s="718"/>
      <c r="I736" s="566">
        <f>IF($AG$96=0,0,$AG$96)</f>
        <v>0</v>
      </c>
      <c r="J736" s="567"/>
      <c r="K736" s="566">
        <f>IF($AG$159=0,0,$AG$159)</f>
        <v>0</v>
      </c>
      <c r="L736" s="567"/>
      <c r="M736" s="717">
        <f>IF($AG$222=0,0,$AG$222)</f>
        <v>0</v>
      </c>
      <c r="N736" s="718"/>
      <c r="O736" s="717">
        <f>IF($AG$285=0,0,$AG$285)</f>
        <v>0</v>
      </c>
      <c r="P736" s="718"/>
      <c r="Q736" s="717">
        <f>IF($AG$348=0,0,$AG$348)</f>
        <v>0</v>
      </c>
      <c r="R736" s="718"/>
      <c r="S736" s="566">
        <f>IF($AG$411=0,0,$AG$411)</f>
        <v>0</v>
      </c>
      <c r="T736" s="567"/>
      <c r="U736" s="717">
        <f>IF($AG$474=0,0,$AG$474)</f>
        <v>0</v>
      </c>
      <c r="V736" s="718"/>
      <c r="W736" s="717">
        <f>IF($AG$537=0,0,$AG$537)</f>
        <v>0</v>
      </c>
      <c r="X736" s="718"/>
      <c r="Y736" s="566">
        <f>IF($AG$600=0,0,$AG$600)</f>
        <v>0</v>
      </c>
      <c r="Z736" s="567"/>
      <c r="AA736" s="717">
        <f>IF($AG$663=0,0,$AG$663)</f>
        <v>0</v>
      </c>
      <c r="AB736" s="718"/>
      <c r="AC736" s="719">
        <f>IF($AG$726=0,0,$AG$726)</f>
        <v>0</v>
      </c>
      <c r="AD736" s="575"/>
      <c r="AE736" s="568">
        <f>SUM(G673:AD673)</f>
        <v>0</v>
      </c>
      <c r="AF736" s="569"/>
      <c r="AG736" s="81"/>
    </row>
    <row r="737" spans="1:48" s="46" customFormat="1" ht="12" customHeight="1" x14ac:dyDescent="0.2">
      <c r="A737" s="163" t="str">
        <f>$A$44</f>
        <v>Zeitzuschläge</v>
      </c>
      <c r="B737" s="551" t="str">
        <f>$B$44</f>
        <v>aus Wochentotal</v>
      </c>
      <c r="C737" s="551"/>
      <c r="D737" s="551"/>
      <c r="E737" s="551"/>
      <c r="F737" s="552"/>
      <c r="G737" s="711">
        <f>IF($AG$25=0,0,$AG$25)</f>
        <v>0</v>
      </c>
      <c r="H737" s="712"/>
      <c r="I737" s="555">
        <f>IF($AG$88=0,0,$AG$88)</f>
        <v>0</v>
      </c>
      <c r="J737" s="556"/>
      <c r="K737" s="555">
        <f>IF($AG$151=0,0,$AG$151)</f>
        <v>0</v>
      </c>
      <c r="L737" s="556"/>
      <c r="M737" s="711">
        <f>IF($AG$214=0,0,$AG$214)</f>
        <v>0</v>
      </c>
      <c r="N737" s="712"/>
      <c r="O737" s="711">
        <f>IF($AG$277=0,0,$AG$277)</f>
        <v>0</v>
      </c>
      <c r="P737" s="712"/>
      <c r="Q737" s="711">
        <f>IF($AG$340=0,0,$AG$340)</f>
        <v>0</v>
      </c>
      <c r="R737" s="712"/>
      <c r="S737" s="555">
        <f>IF($AG$403=0,0,$AG$403)</f>
        <v>0</v>
      </c>
      <c r="T737" s="556"/>
      <c r="U737" s="711">
        <f>IF($AG$466=0,0,$AG$466)</f>
        <v>0</v>
      </c>
      <c r="V737" s="712"/>
      <c r="W737" s="711">
        <f>IF($AG$529=0,0,$AG$529)</f>
        <v>0</v>
      </c>
      <c r="X737" s="712"/>
      <c r="Y737" s="555">
        <f>IF($AG$592=0,0,$AG$592)</f>
        <v>0</v>
      </c>
      <c r="Z737" s="556"/>
      <c r="AA737" s="711">
        <f>IF($AG$655=0,0,$AG$655)</f>
        <v>0</v>
      </c>
      <c r="AB737" s="712"/>
      <c r="AC737" s="713">
        <f>IF($AG$718=0,0,$AG$718)</f>
        <v>0</v>
      </c>
      <c r="AD737" s="554"/>
      <c r="AE737" s="570">
        <f>SUM(G674:AD674)</f>
        <v>0</v>
      </c>
      <c r="AF737" s="571"/>
      <c r="AG737" s="81"/>
    </row>
    <row r="738" spans="1:48" s="46" customFormat="1" ht="12" customHeight="1" x14ac:dyDescent="0.25">
      <c r="A738" s="164"/>
      <c r="B738" s="572" t="str">
        <f>$B$45</f>
        <v>aus Nacht-, Sonn-, Feiertagsarbeiten</v>
      </c>
      <c r="C738" s="572"/>
      <c r="D738" s="572"/>
      <c r="E738" s="572"/>
      <c r="F738" s="573"/>
      <c r="G738" s="717">
        <f>IF($AJ$20=0,0,$AJ$20)</f>
        <v>0</v>
      </c>
      <c r="H738" s="718"/>
      <c r="I738" s="566">
        <f>IF($AK$20=0,0,$AK$20)</f>
        <v>0</v>
      </c>
      <c r="J738" s="567"/>
      <c r="K738" s="566">
        <f>IF($AL$20=0,0,$AL$20)</f>
        <v>0</v>
      </c>
      <c r="L738" s="567"/>
      <c r="M738" s="717">
        <f>IF($AM$20=0,0,$AM$20)</f>
        <v>0</v>
      </c>
      <c r="N738" s="718"/>
      <c r="O738" s="717">
        <f>IF($AN$20=0,0,$AN$20)</f>
        <v>0</v>
      </c>
      <c r="P738" s="718"/>
      <c r="Q738" s="717">
        <f>IF($AO$20=0,0,$AO$20)</f>
        <v>0</v>
      </c>
      <c r="R738" s="718"/>
      <c r="S738" s="566">
        <f>IF($AP$20=0,0,$AP$20)</f>
        <v>0</v>
      </c>
      <c r="T738" s="567"/>
      <c r="U738" s="717">
        <f>IF($AQ$20=0,0,$AQ$20)</f>
        <v>0</v>
      </c>
      <c r="V738" s="718"/>
      <c r="W738" s="717">
        <f>IF($AR$20=0,0,$AR$20)</f>
        <v>0</v>
      </c>
      <c r="X738" s="718"/>
      <c r="Y738" s="566">
        <f>IF($AS$20=0,0,$AS$20)</f>
        <v>0</v>
      </c>
      <c r="Z738" s="567"/>
      <c r="AA738" s="717">
        <f>IF($AT$20=0,0,$AT$20)</f>
        <v>0</v>
      </c>
      <c r="AB738" s="718"/>
      <c r="AC738" s="719">
        <f>IF($AU$20=0,0,$AU$20)</f>
        <v>0</v>
      </c>
      <c r="AD738" s="575"/>
      <c r="AE738" s="568">
        <f>SUM(G675:AD675)</f>
        <v>0</v>
      </c>
      <c r="AF738" s="569"/>
      <c r="AG738" s="81"/>
      <c r="AV738" s="129"/>
    </row>
    <row r="739" spans="1:48" s="46" customFormat="1" ht="12" customHeight="1" x14ac:dyDescent="0.25">
      <c r="A739" s="576" t="str">
        <f>$A$46</f>
        <v>Unproduktive Stunden</v>
      </c>
      <c r="B739" s="577"/>
      <c r="C739" s="577"/>
      <c r="D739" s="577"/>
      <c r="E739" s="577"/>
      <c r="F739" s="578"/>
      <c r="G739" s="720"/>
      <c r="H739" s="721"/>
      <c r="I739" s="581"/>
      <c r="J739" s="582"/>
      <c r="K739" s="581"/>
      <c r="L739" s="582"/>
      <c r="M739" s="720"/>
      <c r="N739" s="721"/>
      <c r="O739" s="720"/>
      <c r="P739" s="721"/>
      <c r="Q739" s="720"/>
      <c r="R739" s="721"/>
      <c r="S739" s="581"/>
      <c r="T739" s="582"/>
      <c r="U739" s="720"/>
      <c r="V739" s="721"/>
      <c r="W739" s="720"/>
      <c r="X739" s="721"/>
      <c r="Y739" s="581"/>
      <c r="Z739" s="582"/>
      <c r="AA739" s="720"/>
      <c r="AB739" s="721"/>
      <c r="AC739" s="722"/>
      <c r="AD739" s="580"/>
      <c r="AE739" s="593"/>
      <c r="AF739" s="594"/>
      <c r="AG739" s="81"/>
      <c r="AV739" s="129"/>
    </row>
    <row r="740" spans="1:48" s="46" customFormat="1" ht="12" customHeight="1" x14ac:dyDescent="0.25">
      <c r="A740" s="595" t="str">
        <f>$A$47</f>
        <v xml:space="preserve">   Absenzen, Kurzabsenzen Art. 11 GAV</v>
      </c>
      <c r="B740" s="596"/>
      <c r="C740" s="596"/>
      <c r="D740" s="596"/>
      <c r="E740" s="596"/>
      <c r="F740" s="165" t="str">
        <f>$F$47</f>
        <v>a</v>
      </c>
      <c r="G740" s="591">
        <f>IF($AJ$3=0,0,$AJ$3)</f>
        <v>0</v>
      </c>
      <c r="H740" s="592"/>
      <c r="I740" s="591">
        <f>IF($AK$3=0,0,$AK$3)</f>
        <v>0</v>
      </c>
      <c r="J740" s="592"/>
      <c r="K740" s="591">
        <f>IF($AL$3=0,0,$AL$3)</f>
        <v>0</v>
      </c>
      <c r="L740" s="592"/>
      <c r="M740" s="591">
        <f>IF($AM$3=0,0,$AM$3)</f>
        <v>0</v>
      </c>
      <c r="N740" s="592"/>
      <c r="O740" s="591">
        <f>IF($AN$3=0,0,$AN$3)</f>
        <v>0</v>
      </c>
      <c r="P740" s="592"/>
      <c r="Q740" s="591">
        <f>IF($AO$3=0,0,$AO$3)</f>
        <v>0</v>
      </c>
      <c r="R740" s="592"/>
      <c r="S740" s="591">
        <f>IF($AP$3=0,0,$AP$3)</f>
        <v>0</v>
      </c>
      <c r="T740" s="592"/>
      <c r="U740" s="591">
        <f>IF($AQ$3=0,0,$AQ$3)</f>
        <v>0</v>
      </c>
      <c r="V740" s="592"/>
      <c r="W740" s="591">
        <f>IF($AR$3=0,0,$AR$3)</f>
        <v>0</v>
      </c>
      <c r="X740" s="592"/>
      <c r="Y740" s="591">
        <f>IF($AS$3=0,0,$AS$3)</f>
        <v>0</v>
      </c>
      <c r="Z740" s="592"/>
      <c r="AA740" s="591">
        <f>IF(AT$3=0,0,$AT$3)</f>
        <v>0</v>
      </c>
      <c r="AB740" s="592"/>
      <c r="AC740" s="724">
        <f>IF($AU$3=0,0,$AU$3)</f>
        <v>0</v>
      </c>
      <c r="AD740" s="598"/>
      <c r="AE740" s="583">
        <f>IF($AV$3=0,0,$AV$3)</f>
        <v>0</v>
      </c>
      <c r="AF740" s="584"/>
      <c r="AG740" s="81"/>
      <c r="AV740" s="129"/>
    </row>
    <row r="741" spans="1:48" s="46" customFormat="1" ht="12" customHeight="1" x14ac:dyDescent="0.25">
      <c r="A741" s="585" t="str">
        <f>$A$48</f>
        <v xml:space="preserve">   Ferien Art. 12.1 GAV</v>
      </c>
      <c r="B741" s="586"/>
      <c r="C741" s="586"/>
      <c r="D741" s="586"/>
      <c r="E741" s="586"/>
      <c r="F741" s="166" t="str">
        <f>$F$48</f>
        <v>f</v>
      </c>
      <c r="G741" s="589">
        <f>IF($AJ$4=0,0,$AJ$4)</f>
        <v>0</v>
      </c>
      <c r="H741" s="590"/>
      <c r="I741" s="589">
        <f>IF($AK$4=0,0,$AK$4)</f>
        <v>0</v>
      </c>
      <c r="J741" s="590"/>
      <c r="K741" s="589">
        <f>IF($AL$4=0,0,$AL$4)</f>
        <v>0</v>
      </c>
      <c r="L741" s="590"/>
      <c r="M741" s="589">
        <f>IF($AM$4=0,0,$AM$4)</f>
        <v>0</v>
      </c>
      <c r="N741" s="590"/>
      <c r="O741" s="589">
        <f>IF($AN$4=0,0,$AN$4)</f>
        <v>0</v>
      </c>
      <c r="P741" s="590"/>
      <c r="Q741" s="589">
        <f>IF($AO$4=0,0,$AO$4)</f>
        <v>0</v>
      </c>
      <c r="R741" s="590"/>
      <c r="S741" s="589">
        <f>IF($AP$4=0,0,$AP$4)</f>
        <v>0</v>
      </c>
      <c r="T741" s="590"/>
      <c r="U741" s="589">
        <f>IF($AQ$4=0,0,$AQ$4)</f>
        <v>0</v>
      </c>
      <c r="V741" s="590"/>
      <c r="W741" s="589">
        <f>IF($AR$4=0,0,$AR$4)</f>
        <v>0</v>
      </c>
      <c r="X741" s="590"/>
      <c r="Y741" s="589">
        <f>IF($AS$4=0,0,$AS$4)</f>
        <v>0</v>
      </c>
      <c r="Z741" s="590"/>
      <c r="AA741" s="589">
        <f>IF($AT$4=0,0,$AT$4)</f>
        <v>0</v>
      </c>
      <c r="AB741" s="590"/>
      <c r="AC741" s="723">
        <f>IF($AU$4=0,0,$AU$4)</f>
        <v>0</v>
      </c>
      <c r="AD741" s="588"/>
      <c r="AE741" s="599">
        <f>IF($AV$4=0,0,$AV$4)</f>
        <v>0</v>
      </c>
      <c r="AF741" s="600"/>
      <c r="AG741" s="81"/>
      <c r="AV741" s="129"/>
    </row>
    <row r="742" spans="1:48" s="46" customFormat="1" ht="12" customHeight="1" x14ac:dyDescent="0.25">
      <c r="A742" s="601" t="str">
        <f>$A$49</f>
        <v xml:space="preserve">   Feiertage Art. 12.2 GAV</v>
      </c>
      <c r="B742" s="602"/>
      <c r="C742" s="222" t="str">
        <f>IF($AJ$17="","",$AJ$17)</f>
        <v/>
      </c>
      <c r="D742" s="221"/>
      <c r="E742" s="221"/>
      <c r="F742" s="167" t="str">
        <f>$F$49</f>
        <v>ft</v>
      </c>
      <c r="G742" s="589">
        <f>IF($AJ$15=0,0,$AJ$15)</f>
        <v>0</v>
      </c>
      <c r="H742" s="590"/>
      <c r="I742" s="589">
        <f>IF($AK$15=0,0,$AK$15)</f>
        <v>0</v>
      </c>
      <c r="J742" s="590"/>
      <c r="K742" s="589">
        <f>IF($AL$15=0,0,$AL$15)</f>
        <v>0</v>
      </c>
      <c r="L742" s="590"/>
      <c r="M742" s="589">
        <f>IF($AM$15=0,0,$AM$15)</f>
        <v>0</v>
      </c>
      <c r="N742" s="590"/>
      <c r="O742" s="589">
        <f>IF($AN$15=0,0,$AN$15)</f>
        <v>0</v>
      </c>
      <c r="P742" s="590"/>
      <c r="Q742" s="589">
        <f>IF($AO$15=0,0,$AO$15)</f>
        <v>0</v>
      </c>
      <c r="R742" s="590"/>
      <c r="S742" s="589">
        <f>IF($AP$15=0,0,$AP$15)</f>
        <v>0</v>
      </c>
      <c r="T742" s="590"/>
      <c r="U742" s="589">
        <f>IF($AQ$15=0,0,$AQ$15)</f>
        <v>0</v>
      </c>
      <c r="V742" s="590"/>
      <c r="W742" s="589">
        <f>IF($AR$15=0,0,$AR$15)</f>
        <v>0</v>
      </c>
      <c r="X742" s="590"/>
      <c r="Y742" s="589">
        <f>IF($AS$15=0,0,$AS$15)</f>
        <v>0</v>
      </c>
      <c r="Z742" s="590"/>
      <c r="AA742" s="589">
        <f>IF($AT$15=0,0,$AT$15)</f>
        <v>0</v>
      </c>
      <c r="AB742" s="590"/>
      <c r="AC742" s="723">
        <f>IF($AU$15=0,0,$AU$15)</f>
        <v>0</v>
      </c>
      <c r="AD742" s="588"/>
      <c r="AE742" s="599">
        <f>IF($AV$15=0,0,$AV$15)</f>
        <v>0</v>
      </c>
      <c r="AF742" s="600"/>
      <c r="AG742" s="81"/>
      <c r="AV742" s="129"/>
    </row>
    <row r="743" spans="1:48" s="46" customFormat="1" ht="12" customHeight="1" x14ac:dyDescent="0.25">
      <c r="A743" s="601" t="str">
        <f>$A$50</f>
        <v xml:space="preserve">   Krankheit Art. 13 GAV</v>
      </c>
      <c r="B743" s="602"/>
      <c r="C743" s="602"/>
      <c r="D743" s="602"/>
      <c r="E743" s="602"/>
      <c r="F743" s="167" t="str">
        <f>$F$50</f>
        <v>k</v>
      </c>
      <c r="G743" s="589">
        <f>IF($AJ$5=0,0,$AJ$5)</f>
        <v>0</v>
      </c>
      <c r="H743" s="590"/>
      <c r="I743" s="589">
        <f>IF($AK$5=0,0,$AK$5)</f>
        <v>0</v>
      </c>
      <c r="J743" s="590"/>
      <c r="K743" s="589">
        <f>IF($AL$5=0,0,$AL$5)</f>
        <v>0</v>
      </c>
      <c r="L743" s="590"/>
      <c r="M743" s="589">
        <f>IF($AM$5=0,0,$AM$5)</f>
        <v>0</v>
      </c>
      <c r="N743" s="590"/>
      <c r="O743" s="589">
        <f>IF($AN$5=0,0,$AN$5)</f>
        <v>0</v>
      </c>
      <c r="P743" s="590"/>
      <c r="Q743" s="589">
        <f>IF($AO$5=0,0,$AO$5)</f>
        <v>0</v>
      </c>
      <c r="R743" s="590"/>
      <c r="S743" s="589">
        <f>IF($AP$5=0,0,$AP$5)</f>
        <v>0</v>
      </c>
      <c r="T743" s="590"/>
      <c r="U743" s="589">
        <f>IF($AQ$5=0,0,$AQ$5)</f>
        <v>0</v>
      </c>
      <c r="V743" s="590"/>
      <c r="W743" s="589">
        <f>IF($AR$5=0,0,$AR$5)</f>
        <v>0</v>
      </c>
      <c r="X743" s="590"/>
      <c r="Y743" s="589">
        <f>IF($AS$5=0,0,$AS$5)</f>
        <v>0</v>
      </c>
      <c r="Z743" s="590"/>
      <c r="AA743" s="589">
        <f>IF($AT$5=0,0,$AT$5)</f>
        <v>0</v>
      </c>
      <c r="AB743" s="590"/>
      <c r="AC743" s="723">
        <f>IF($AU$5=0,0,$AU$5)</f>
        <v>0</v>
      </c>
      <c r="AD743" s="588"/>
      <c r="AE743" s="599">
        <f>IF($AV$5=0,0,$AV$5)</f>
        <v>0</v>
      </c>
      <c r="AF743" s="600"/>
      <c r="AG743" s="81"/>
      <c r="AV743" s="129"/>
    </row>
    <row r="744" spans="1:48" s="46" customFormat="1" ht="12" customHeight="1" x14ac:dyDescent="0.25">
      <c r="A744" s="601" t="str">
        <f>$A$51</f>
        <v xml:space="preserve">   Unfall Art. 14 GAV</v>
      </c>
      <c r="B744" s="602"/>
      <c r="C744" s="602"/>
      <c r="D744" s="602"/>
      <c r="E744" s="602"/>
      <c r="F744" s="167" t="str">
        <f>$F$51</f>
        <v>u</v>
      </c>
      <c r="G744" s="589">
        <f>IF($AJ$6=0,0,$AJ$6)</f>
        <v>0</v>
      </c>
      <c r="H744" s="590"/>
      <c r="I744" s="589">
        <f>IF($AK$6=0,0,$AK$6)</f>
        <v>0</v>
      </c>
      <c r="J744" s="590"/>
      <c r="K744" s="589">
        <f>IF($AL$6=0,0,$AL$6)</f>
        <v>0</v>
      </c>
      <c r="L744" s="590"/>
      <c r="M744" s="589">
        <f>IF($AM$6=0,0,$AM$6)</f>
        <v>0</v>
      </c>
      <c r="N744" s="590"/>
      <c r="O744" s="589">
        <f>IF($AN$6=0,0,$AN$6)</f>
        <v>0</v>
      </c>
      <c r="P744" s="590"/>
      <c r="Q744" s="589">
        <f>IF($AO$6=0,0,$AO$6)</f>
        <v>0</v>
      </c>
      <c r="R744" s="590"/>
      <c r="S744" s="589">
        <f>IF($AP$6=0,0,$AP$6)</f>
        <v>0</v>
      </c>
      <c r="T744" s="590"/>
      <c r="U744" s="589">
        <f>IF($AQ$6=0,0,$AQ$6)</f>
        <v>0</v>
      </c>
      <c r="V744" s="590"/>
      <c r="W744" s="589">
        <f>IF($AR$6=0,0,$AR$6)</f>
        <v>0</v>
      </c>
      <c r="X744" s="590"/>
      <c r="Y744" s="589">
        <f>IF($AS$6=0,0,$AS$6)</f>
        <v>0</v>
      </c>
      <c r="Z744" s="590"/>
      <c r="AA744" s="589">
        <f>IF($AT$6=0,0,$AT$6)</f>
        <v>0</v>
      </c>
      <c r="AB744" s="590"/>
      <c r="AC744" s="723">
        <f>IF($AU$6=0,0,$AU$6)</f>
        <v>0</v>
      </c>
      <c r="AD744" s="588"/>
      <c r="AE744" s="599">
        <f>IF($AV$6=0,0,$AV$6)</f>
        <v>0</v>
      </c>
      <c r="AF744" s="600"/>
      <c r="AG744" s="81"/>
      <c r="AV744" s="129"/>
    </row>
    <row r="745" spans="1:48" s="46" customFormat="1" ht="12" customHeight="1" x14ac:dyDescent="0.25">
      <c r="A745" s="601" t="str">
        <f>$A$52</f>
        <v xml:space="preserve">   Schwangerschaft/Mutterschaft Art. 15 GAV</v>
      </c>
      <c r="B745" s="602"/>
      <c r="C745" s="602"/>
      <c r="D745" s="602"/>
      <c r="E745" s="602"/>
      <c r="F745" s="167" t="str">
        <f>$F$52</f>
        <v>s</v>
      </c>
      <c r="G745" s="589">
        <f>IF($AJ$7=0,0,$AJ$7)</f>
        <v>0</v>
      </c>
      <c r="H745" s="590"/>
      <c r="I745" s="589">
        <f>IF($AK$7=0,0,$AK$7)</f>
        <v>0</v>
      </c>
      <c r="J745" s="590"/>
      <c r="K745" s="589">
        <f>IF($AL$7=0,0,$AL$7)</f>
        <v>0</v>
      </c>
      <c r="L745" s="590"/>
      <c r="M745" s="589">
        <f>IF($AM$7=0,0,$AM$7)</f>
        <v>0</v>
      </c>
      <c r="N745" s="590"/>
      <c r="O745" s="589">
        <f>IF($AN$7=0,0,$AN$7)</f>
        <v>0</v>
      </c>
      <c r="P745" s="590"/>
      <c r="Q745" s="589">
        <f>IF($AO$7=0,0,$AO$7)</f>
        <v>0</v>
      </c>
      <c r="R745" s="590"/>
      <c r="S745" s="589">
        <f>IF($AP$7=0,0,$AP$7)</f>
        <v>0</v>
      </c>
      <c r="T745" s="590"/>
      <c r="U745" s="589">
        <f>IF($AQ$7=0,0,$AQ$7)</f>
        <v>0</v>
      </c>
      <c r="V745" s="590"/>
      <c r="W745" s="589">
        <f>IF($AR$7=0,0,$AR$7)</f>
        <v>0</v>
      </c>
      <c r="X745" s="590"/>
      <c r="Y745" s="589">
        <f>IF($AS$7=0,0,$AS$7)</f>
        <v>0</v>
      </c>
      <c r="Z745" s="590"/>
      <c r="AA745" s="589">
        <f>IF($AT$7=0,0,$AT$7)</f>
        <v>0</v>
      </c>
      <c r="AB745" s="590"/>
      <c r="AC745" s="723">
        <f>IF($AU$7=0,0,$AU$7)</f>
        <v>0</v>
      </c>
      <c r="AD745" s="588"/>
      <c r="AE745" s="599">
        <f>IF($AV$7=0,0,$AV$7)</f>
        <v>0</v>
      </c>
      <c r="AF745" s="600"/>
      <c r="AG745" s="81"/>
      <c r="AV745" s="129"/>
    </row>
    <row r="746" spans="1:48" s="46" customFormat="1" ht="12" customHeight="1" x14ac:dyDescent="0.2">
      <c r="A746" s="601" t="str">
        <f>$A$53</f>
        <v xml:space="preserve">   Militär/Beförderung/Zivilschutz Art. 16 GAV</v>
      </c>
      <c r="B746" s="602"/>
      <c r="C746" s="602"/>
      <c r="D746" s="602"/>
      <c r="E746" s="602"/>
      <c r="F746" s="167" t="str">
        <f>$F$53</f>
        <v>m</v>
      </c>
      <c r="G746" s="589">
        <f>IF($AJ$8=0,0,$AJ$8)</f>
        <v>0</v>
      </c>
      <c r="H746" s="590"/>
      <c r="I746" s="589">
        <f>IF($AK$8=0,0,$AK$8)</f>
        <v>0</v>
      </c>
      <c r="J746" s="590"/>
      <c r="K746" s="589">
        <f>IF($AL$8=0,0,$AL$8)</f>
        <v>0</v>
      </c>
      <c r="L746" s="590"/>
      <c r="M746" s="589">
        <f>IF($AM$8=0,0,$AM$8)</f>
        <v>0</v>
      </c>
      <c r="N746" s="590"/>
      <c r="O746" s="589">
        <f>IF($AN$8=0,0,$AN$8)</f>
        <v>0</v>
      </c>
      <c r="P746" s="590"/>
      <c r="Q746" s="589">
        <f>IF($AO$8=0,0,$AO$8)</f>
        <v>0</v>
      </c>
      <c r="R746" s="590"/>
      <c r="S746" s="589">
        <f>IF($AP$8=0,0,$AP$8)</f>
        <v>0</v>
      </c>
      <c r="T746" s="590"/>
      <c r="U746" s="589">
        <f>IF($AQ$8=0,0,$AQ$8)</f>
        <v>0</v>
      </c>
      <c r="V746" s="590"/>
      <c r="W746" s="589">
        <f>IF($AR$8=0,0,$AR$8)</f>
        <v>0</v>
      </c>
      <c r="X746" s="590"/>
      <c r="Y746" s="589">
        <f>IF($AS$8=0,0,$AS$8)</f>
        <v>0</v>
      </c>
      <c r="Z746" s="590"/>
      <c r="AA746" s="589">
        <f>IF($AT$8=0,0,$AT$8)</f>
        <v>0</v>
      </c>
      <c r="AB746" s="590"/>
      <c r="AC746" s="723">
        <f>IF($AU$8=0,0,$AU$8)</f>
        <v>0</v>
      </c>
      <c r="AD746" s="588"/>
      <c r="AE746" s="599">
        <f>IF($AV$8=0,0,$AV$8)</f>
        <v>0</v>
      </c>
      <c r="AF746" s="600"/>
      <c r="AG746" s="81"/>
    </row>
    <row r="747" spans="1:48" s="46" customFormat="1" ht="12" customHeight="1" x14ac:dyDescent="0.2">
      <c r="A747" s="601" t="str">
        <f>$A$54</f>
        <v xml:space="preserve">   Kurzarbeit und Schlechtwetterausfälle</v>
      </c>
      <c r="B747" s="602"/>
      <c r="C747" s="602"/>
      <c r="D747" s="602"/>
      <c r="E747" s="602"/>
      <c r="F747" s="167" t="str">
        <f>$F$54</f>
        <v>ka</v>
      </c>
      <c r="G747" s="589">
        <f>IF($AJ$11=0,0,$AJ$11)</f>
        <v>0</v>
      </c>
      <c r="H747" s="590"/>
      <c r="I747" s="589">
        <f>IF($AK$11=0,0,$AK$11)</f>
        <v>0</v>
      </c>
      <c r="J747" s="590"/>
      <c r="K747" s="589">
        <f>IF($AL$11=0,0,$AL$11)</f>
        <v>0</v>
      </c>
      <c r="L747" s="590"/>
      <c r="M747" s="589">
        <f>IF($AM$11=0,0,$AM$11)</f>
        <v>0</v>
      </c>
      <c r="N747" s="590"/>
      <c r="O747" s="589">
        <f>IF($AN$11=0,0,$AN$11)</f>
        <v>0</v>
      </c>
      <c r="P747" s="590"/>
      <c r="Q747" s="589">
        <f>IF($AO$11=0,0,$AO$11)</f>
        <v>0</v>
      </c>
      <c r="R747" s="590"/>
      <c r="S747" s="589">
        <f>IF($AP$11=0,0,$AP$11)</f>
        <v>0</v>
      </c>
      <c r="T747" s="590"/>
      <c r="U747" s="589">
        <f>IF($AQ$11=0,0,$AQ$11)</f>
        <v>0</v>
      </c>
      <c r="V747" s="590"/>
      <c r="W747" s="589">
        <f>IF($AR$11=0,0,$AR$11)</f>
        <v>0</v>
      </c>
      <c r="X747" s="590"/>
      <c r="Y747" s="589">
        <f>IF($AS$11=0,0,$AS$11)</f>
        <v>0</v>
      </c>
      <c r="Z747" s="590"/>
      <c r="AA747" s="589">
        <f>IF($AT$11=0,0,$AT$11)</f>
        <v>0</v>
      </c>
      <c r="AB747" s="590"/>
      <c r="AC747" s="723">
        <f>IF($AU$11=0,0,$AU$11)</f>
        <v>0</v>
      </c>
      <c r="AD747" s="588"/>
      <c r="AE747" s="599">
        <f>IF($AV$11=0,0,$AV$11)</f>
        <v>0</v>
      </c>
      <c r="AF747" s="600"/>
      <c r="AG747" s="81"/>
    </row>
    <row r="748" spans="1:48" s="46" customFormat="1" ht="12" customHeight="1" x14ac:dyDescent="0.2">
      <c r="A748" s="601" t="str">
        <f>$A$55</f>
        <v xml:space="preserve">   Berufsschule</v>
      </c>
      <c r="B748" s="602"/>
      <c r="C748" s="602"/>
      <c r="D748" s="602"/>
      <c r="E748" s="602"/>
      <c r="F748" s="168" t="str">
        <f>$F$55</f>
        <v>bs</v>
      </c>
      <c r="G748" s="589">
        <f>IF($AJ$9=0,0,$AJ$9)</f>
        <v>0</v>
      </c>
      <c r="H748" s="590"/>
      <c r="I748" s="589">
        <f>IF($AK$9=0,0,$AK$9)</f>
        <v>0</v>
      </c>
      <c r="J748" s="590"/>
      <c r="K748" s="589">
        <f>IF($AL$9=0,0,$AL$9)</f>
        <v>0</v>
      </c>
      <c r="L748" s="590"/>
      <c r="M748" s="589">
        <f>IF($AM$9=0,0,$AM$9)</f>
        <v>0</v>
      </c>
      <c r="N748" s="590"/>
      <c r="O748" s="589">
        <f>IF($AN$9=0,0,$AN$9)</f>
        <v>0</v>
      </c>
      <c r="P748" s="590"/>
      <c r="Q748" s="589">
        <f>IF($AO$9=0,0,$AO$9)</f>
        <v>0</v>
      </c>
      <c r="R748" s="590"/>
      <c r="S748" s="589">
        <f>IF($AP$9=0,0,$AP$9)</f>
        <v>0</v>
      </c>
      <c r="T748" s="590"/>
      <c r="U748" s="589">
        <f>IF($AQ$9=0,0,$AQ$9)</f>
        <v>0</v>
      </c>
      <c r="V748" s="590"/>
      <c r="W748" s="589">
        <f>IF($AR$9=0,0,$AR$9)</f>
        <v>0</v>
      </c>
      <c r="X748" s="590"/>
      <c r="Y748" s="589">
        <f>IF($AS$9=0,0,$AS$9)</f>
        <v>0</v>
      </c>
      <c r="Z748" s="590"/>
      <c r="AA748" s="589">
        <f>IF($AT$9=0,0,$AT$9)</f>
        <v>0</v>
      </c>
      <c r="AB748" s="590"/>
      <c r="AC748" s="723">
        <f>IF($AU$9=0,0,$AU$9)</f>
        <v>0</v>
      </c>
      <c r="AD748" s="588"/>
      <c r="AE748" s="599">
        <f>IF($AV$9=0,0,$AV$9)</f>
        <v>0</v>
      </c>
      <c r="AF748" s="600"/>
      <c r="AG748" s="81"/>
    </row>
    <row r="749" spans="1:48" s="46" customFormat="1" ht="12" customHeight="1" x14ac:dyDescent="0.2">
      <c r="A749" s="615" t="str">
        <f>$A$56</f>
        <v xml:space="preserve">   Kurse</v>
      </c>
      <c r="B749" s="616"/>
      <c r="C749" s="616"/>
      <c r="D749" s="616"/>
      <c r="E749" s="616"/>
      <c r="F749" s="268" t="str">
        <f>$F$56</f>
        <v>ku</v>
      </c>
      <c r="G749" s="608">
        <f>IF($AJ$10=0,0,$AJ$10)</f>
        <v>0</v>
      </c>
      <c r="H749" s="609"/>
      <c r="I749" s="608">
        <f>IF($AK$10=0,0,$AK$10)</f>
        <v>0</v>
      </c>
      <c r="J749" s="609"/>
      <c r="K749" s="608">
        <f>IF($AL$10=0,0,$AL$10)</f>
        <v>0</v>
      </c>
      <c r="L749" s="609"/>
      <c r="M749" s="608">
        <f>IF($AM$10=0,0,$AM$10)</f>
        <v>0</v>
      </c>
      <c r="N749" s="609"/>
      <c r="O749" s="608">
        <f>IF($AN$10=0,0,$AN$10)</f>
        <v>0</v>
      </c>
      <c r="P749" s="609"/>
      <c r="Q749" s="608">
        <f>IF($AO$10=0,0,$AO$10)</f>
        <v>0</v>
      </c>
      <c r="R749" s="609"/>
      <c r="S749" s="608">
        <f>IF($AP$10=0,0,$AP$10)</f>
        <v>0</v>
      </c>
      <c r="T749" s="609"/>
      <c r="U749" s="608">
        <f>IF($AQ$10=0,0,$AQ$10)</f>
        <v>0</v>
      </c>
      <c r="V749" s="609"/>
      <c r="W749" s="608">
        <f>IF($AR$10=0,0,$AR$10)</f>
        <v>0</v>
      </c>
      <c r="X749" s="609"/>
      <c r="Y749" s="608">
        <f>IF($AS$10=0,0,$AS$10)</f>
        <v>0</v>
      </c>
      <c r="Z749" s="609"/>
      <c r="AA749" s="608">
        <f>IF($AT$10=0,0,$AT$10)</f>
        <v>0</v>
      </c>
      <c r="AB749" s="609"/>
      <c r="AC749" s="725">
        <f>IF($AU$10=0,0,$AU$10)</f>
        <v>0</v>
      </c>
      <c r="AD749" s="618"/>
      <c r="AE749" s="610">
        <f>IF($AV$10=0,0,$AV$10)</f>
        <v>0</v>
      </c>
      <c r="AF749" s="611"/>
      <c r="AG749" s="81"/>
    </row>
    <row r="750" spans="1:48" s="46" customFormat="1" ht="12" customHeight="1" x14ac:dyDescent="0.2">
      <c r="A750" s="265" t="str">
        <f>$A$57</f>
        <v>Kompensations-Std</v>
      </c>
      <c r="B750" s="612" t="str">
        <f>$B$57</f>
        <v>aus Vorjahr</v>
      </c>
      <c r="C750" s="612"/>
      <c r="D750" s="612"/>
      <c r="E750" s="612"/>
      <c r="F750" s="266" t="str">
        <f>$F$57</f>
        <v>kv</v>
      </c>
      <c r="G750" s="604">
        <f>IF($AJ$12=0,0,$AJ$12)</f>
        <v>0</v>
      </c>
      <c r="H750" s="605"/>
      <c r="I750" s="604">
        <f>IF($AK$12=0,0,$AK$12)</f>
        <v>0</v>
      </c>
      <c r="J750" s="605"/>
      <c r="K750" s="604">
        <f>IF($AL$12=0,0,$AL$12)</f>
        <v>0</v>
      </c>
      <c r="L750" s="605"/>
      <c r="M750" s="604">
        <f>IF($AM$12=0,0,$AM$12)</f>
        <v>0</v>
      </c>
      <c r="N750" s="605"/>
      <c r="O750" s="604">
        <f>IF($AN$12=0,0,$AN$12)</f>
        <v>0</v>
      </c>
      <c r="P750" s="605"/>
      <c r="Q750" s="604">
        <f>IF($AO$12=0,0,$AO$12)</f>
        <v>0</v>
      </c>
      <c r="R750" s="605"/>
      <c r="S750" s="604">
        <f>IF($AP$12=0,0,$AP$12)</f>
        <v>0</v>
      </c>
      <c r="T750" s="605"/>
      <c r="U750" s="604">
        <f>IF($AQ$12=0,0,$AQ$12)</f>
        <v>0</v>
      </c>
      <c r="V750" s="605"/>
      <c r="W750" s="604">
        <f>IF($AR$12=0,0,$AR$12)</f>
        <v>0</v>
      </c>
      <c r="X750" s="605"/>
      <c r="Y750" s="604"/>
      <c r="Z750" s="605"/>
      <c r="AA750" s="604"/>
      <c r="AB750" s="605"/>
      <c r="AC750" s="727"/>
      <c r="AD750" s="614"/>
      <c r="AE750" s="606">
        <f>IF($AV$12=0,0,$AV$12)</f>
        <v>0</v>
      </c>
      <c r="AF750" s="607"/>
      <c r="AG750" s="81"/>
    </row>
    <row r="751" spans="1:48" s="46" customFormat="1" ht="12" customHeight="1" x14ac:dyDescent="0.2">
      <c r="A751" s="269"/>
      <c r="B751" s="632" t="str">
        <f>$B$58</f>
        <v>aus laufendem Jahr (Kontrolle)</v>
      </c>
      <c r="C751" s="632"/>
      <c r="D751" s="632"/>
      <c r="E751" s="632"/>
      <c r="F751" s="270" t="str">
        <f>$F$58</f>
        <v>kj</v>
      </c>
      <c r="G751" s="627">
        <f>IF($AJ$14=0,0,$AJ$14)</f>
        <v>0</v>
      </c>
      <c r="H751" s="628"/>
      <c r="I751" s="627">
        <f>IF($AK$14=0,0,$AK$14)</f>
        <v>0</v>
      </c>
      <c r="J751" s="628"/>
      <c r="K751" s="627">
        <f>IF($AL$14=0,0,$AL$14)</f>
        <v>0</v>
      </c>
      <c r="L751" s="628"/>
      <c r="M751" s="627">
        <f>IF($AM$14=0,0,$AM$14)</f>
        <v>0</v>
      </c>
      <c r="N751" s="628"/>
      <c r="O751" s="627">
        <f>IF($AN$14=0,0,$AN$14)</f>
        <v>0</v>
      </c>
      <c r="P751" s="628"/>
      <c r="Q751" s="627">
        <f>IF($AO$14=0,0,$AO$14)</f>
        <v>0</v>
      </c>
      <c r="R751" s="628"/>
      <c r="S751" s="627">
        <f>IF($AP$14=0,0,$AP$14)</f>
        <v>0</v>
      </c>
      <c r="T751" s="628"/>
      <c r="U751" s="627">
        <f>IF($AQ$14=0,0,$AQ$14)</f>
        <v>0</v>
      </c>
      <c r="V751" s="628"/>
      <c r="W751" s="627">
        <f>IF($AR$14=0,0,$AR$14)</f>
        <v>0</v>
      </c>
      <c r="X751" s="628"/>
      <c r="Y751" s="627">
        <f>IF($AS$14=0,0,$AS$14)</f>
        <v>0</v>
      </c>
      <c r="Z751" s="628"/>
      <c r="AA751" s="627">
        <f>IF($AT$14=0,0,$AT$14)</f>
        <v>0</v>
      </c>
      <c r="AB751" s="628"/>
      <c r="AC751" s="726">
        <f>IF($AU$14=0,0,$AU$14)</f>
        <v>0</v>
      </c>
      <c r="AD751" s="634"/>
      <c r="AE751" s="629">
        <f>IF($AV$14=0,0,$AV$14)</f>
        <v>0</v>
      </c>
      <c r="AF751" s="630"/>
      <c r="AG751" s="81"/>
    </row>
    <row r="752" spans="1:48" s="46" customFormat="1" ht="12" customHeight="1" x14ac:dyDescent="0.2">
      <c r="A752" s="271" t="str">
        <f>$A$59</f>
        <v>Auszahlung</v>
      </c>
      <c r="B752" s="612" t="str">
        <f>$B$59</f>
        <v>Stunden Vorjahressaldo</v>
      </c>
      <c r="C752" s="612"/>
      <c r="D752" s="612"/>
      <c r="E752" s="612"/>
      <c r="F752" s="631"/>
      <c r="G752" s="604">
        <f>IF($AJ$18=0,0,$AJ$18)</f>
        <v>0</v>
      </c>
      <c r="H752" s="605"/>
      <c r="I752" s="604">
        <f>IF($AK$18=0,0,$AK$18)</f>
        <v>0</v>
      </c>
      <c r="J752" s="605"/>
      <c r="K752" s="604">
        <f>IF($AL$18=0,0,$AL$18)</f>
        <v>0</v>
      </c>
      <c r="L752" s="605"/>
      <c r="M752" s="604">
        <f>IF($AM$18=0,0,$AM$18)</f>
        <v>0</v>
      </c>
      <c r="N752" s="605"/>
      <c r="O752" s="604">
        <f>IF($AN$18=0,0,$AN$18)</f>
        <v>0</v>
      </c>
      <c r="P752" s="605"/>
      <c r="Q752" s="604">
        <f>IF($AO$18=0,0,$AO$18)</f>
        <v>0</v>
      </c>
      <c r="R752" s="605"/>
      <c r="S752" s="604">
        <f>IF($AP$18=0,0,$AP$18)</f>
        <v>0</v>
      </c>
      <c r="T752" s="605"/>
      <c r="U752" s="604">
        <f>IF($AQ$18=0,0,$AQ$18)</f>
        <v>0</v>
      </c>
      <c r="V752" s="605"/>
      <c r="W752" s="604">
        <f>IF($AR$18=0,0,$AR$18)</f>
        <v>0</v>
      </c>
      <c r="X752" s="605"/>
      <c r="Y752" s="619"/>
      <c r="Z752" s="620"/>
      <c r="AA752" s="620"/>
      <c r="AB752" s="620"/>
      <c r="AC752" s="620"/>
      <c r="AD752" s="621"/>
      <c r="AE752" s="606">
        <f>IF($AV$18=0,0,$AV$18)</f>
        <v>0</v>
      </c>
      <c r="AF752" s="607"/>
      <c r="AG752" s="81"/>
    </row>
    <row r="753" spans="1:47" s="46" customFormat="1" ht="12" customHeight="1" x14ac:dyDescent="0.2">
      <c r="A753" s="169" t="str">
        <f>$A$60</f>
        <v>Differenz</v>
      </c>
      <c r="B753" s="586" t="str">
        <f>$B$60</f>
        <v>nach Kompensation und Auszahlung</v>
      </c>
      <c r="C753" s="586"/>
      <c r="D753" s="586"/>
      <c r="E753" s="586"/>
      <c r="F753" s="622"/>
      <c r="G753" s="589">
        <f>IF(ROUND($P$4,3)=0,0,$P$4-SUM(G687+G689))</f>
        <v>0</v>
      </c>
      <c r="H753" s="590"/>
      <c r="I753" s="623">
        <f>IF(ROUND(G690,3)=0,0,G690-(SUM(I689+I687)))</f>
        <v>0</v>
      </c>
      <c r="J753" s="624"/>
      <c r="K753" s="623">
        <f>IF(ROUND(I690,3)=0,0,I690-(SUM(K689+K687)))</f>
        <v>0</v>
      </c>
      <c r="L753" s="624"/>
      <c r="M753" s="589">
        <f t="shared" ref="M753" si="232">IF(ROUND(K690,3)=0,0,K690-(SUM(M689+M687)))</f>
        <v>0</v>
      </c>
      <c r="N753" s="590"/>
      <c r="O753" s="589">
        <f t="shared" ref="O753" si="233">IF(ROUND(M690,3)=0,0,M690-(SUM(O689+O687)))</f>
        <v>0</v>
      </c>
      <c r="P753" s="590"/>
      <c r="Q753" s="589">
        <f t="shared" ref="Q753" si="234">IF(ROUND(O690,3)=0,0,O690-(SUM(Q689+Q687)))</f>
        <v>0</v>
      </c>
      <c r="R753" s="590"/>
      <c r="S753" s="623">
        <f t="shared" ref="S753" si="235">IF(ROUND(Q690,3)=0,0,Q690-(SUM(S689+S687)))</f>
        <v>0</v>
      </c>
      <c r="T753" s="624"/>
      <c r="U753" s="589">
        <f t="shared" ref="U753" si="236">IF(ROUND(S690,3)=0,0,S690-(SUM(U689+U687)))</f>
        <v>0</v>
      </c>
      <c r="V753" s="590"/>
      <c r="W753" s="589">
        <f t="shared" ref="W753" si="237">IF(ROUND(U690,3)=0,0,U690-(SUM(W689+W687)))</f>
        <v>0</v>
      </c>
      <c r="X753" s="590"/>
      <c r="Y753" s="636" t="str">
        <f>$Y$60</f>
        <v/>
      </c>
      <c r="Z753" s="637"/>
      <c r="AA753" s="637"/>
      <c r="AB753" s="637"/>
      <c r="AC753" s="637"/>
      <c r="AD753" s="637"/>
      <c r="AE753" s="637"/>
      <c r="AF753" s="638"/>
      <c r="AG753" s="81"/>
    </row>
    <row r="754" spans="1:47" s="46" customFormat="1" ht="12" customHeight="1" x14ac:dyDescent="0.2">
      <c r="A754" s="169" t="str">
        <f>$A$61</f>
        <v>Auszahlung</v>
      </c>
      <c r="B754" s="639" t="str">
        <f>$B$61</f>
        <v>Stunden laufendes Jahr</v>
      </c>
      <c r="C754" s="639"/>
      <c r="D754" s="639"/>
      <c r="E754" s="639"/>
      <c r="F754" s="640"/>
      <c r="G754" s="589">
        <f>IF($AJ$19=0,0,$AJ$19)</f>
        <v>0</v>
      </c>
      <c r="H754" s="590"/>
      <c r="I754" s="589">
        <f>IF($AK$19=0,0,$AK$19)</f>
        <v>0</v>
      </c>
      <c r="J754" s="590"/>
      <c r="K754" s="589">
        <f>IF($AL$19=0,0,$AL$19)</f>
        <v>0</v>
      </c>
      <c r="L754" s="590"/>
      <c r="M754" s="589">
        <f>IF($AM$19=0,0,$AM$19)</f>
        <v>0</v>
      </c>
      <c r="N754" s="590"/>
      <c r="O754" s="589">
        <f>IF($AN$19=0,0,$AN$19)</f>
        <v>0</v>
      </c>
      <c r="P754" s="590"/>
      <c r="Q754" s="589">
        <f>IF($AO$19=0,0,$AO$19)</f>
        <v>0</v>
      </c>
      <c r="R754" s="590"/>
      <c r="S754" s="589">
        <f>IF($AP$19=0,0,$AP$19)</f>
        <v>0</v>
      </c>
      <c r="T754" s="590"/>
      <c r="U754" s="589">
        <f>IF($AQ$19=0,0,$AQ$19)</f>
        <v>0</v>
      </c>
      <c r="V754" s="590"/>
      <c r="W754" s="589">
        <f>IF($AR$19=0,0,$AR$19)</f>
        <v>0</v>
      </c>
      <c r="X754" s="590"/>
      <c r="Y754" s="589">
        <f>IF($AS$19=0,0,$AS$19)</f>
        <v>0</v>
      </c>
      <c r="Z754" s="590"/>
      <c r="AA754" s="589">
        <f>IF($AT$19=0,0,$AT$19)</f>
        <v>0</v>
      </c>
      <c r="AB754" s="590"/>
      <c r="AC754" s="723">
        <f>IF($AU$19=0,0,$AU$19)</f>
        <v>0</v>
      </c>
      <c r="AD754" s="588"/>
      <c r="AE754" s="599">
        <f>IF($AV$19=0,0,$AV$19)</f>
        <v>0</v>
      </c>
      <c r="AF754" s="600"/>
      <c r="AG754" s="81"/>
    </row>
    <row r="755" spans="1:47" s="46" customFormat="1" ht="12" customHeight="1" x14ac:dyDescent="0.2">
      <c r="A755" s="170" t="str">
        <f>$A$62</f>
        <v>Fehlstunden</v>
      </c>
      <c r="B755" s="635" t="str">
        <f>$B$62</f>
        <v>laufendes Jahr (Kontrolle)</v>
      </c>
      <c r="C755" s="635"/>
      <c r="D755" s="635"/>
      <c r="E755" s="635"/>
      <c r="F755" s="267" t="str">
        <f>$F$62</f>
        <v>fe</v>
      </c>
      <c r="G755" s="627">
        <f>IF($AJ$13=0,0,$AJ$13)</f>
        <v>0</v>
      </c>
      <c r="H755" s="628"/>
      <c r="I755" s="627">
        <f>IF($AK$13=0,0,$AK$13)</f>
        <v>0</v>
      </c>
      <c r="J755" s="628"/>
      <c r="K755" s="627">
        <f>IF($AL$13=0,0,$AL$13)</f>
        <v>0</v>
      </c>
      <c r="L755" s="628"/>
      <c r="M755" s="627">
        <f>IF($AM$13=0,0,$AM$13)</f>
        <v>0</v>
      </c>
      <c r="N755" s="628"/>
      <c r="O755" s="627">
        <f>IF($AN$13=0,0,$AN$13)</f>
        <v>0</v>
      </c>
      <c r="P755" s="628"/>
      <c r="Q755" s="627">
        <f>IF($AO$13=0,0,$AO$13)</f>
        <v>0</v>
      </c>
      <c r="R755" s="628"/>
      <c r="S755" s="627">
        <f>IF($AP$13=0,0,$AP$13)</f>
        <v>0</v>
      </c>
      <c r="T755" s="628"/>
      <c r="U755" s="627">
        <f>IF($AQ$13=0,0,$AQ$13)</f>
        <v>0</v>
      </c>
      <c r="V755" s="628"/>
      <c r="W755" s="627">
        <f>IF($AR$13=0,0,$AR$13)</f>
        <v>0</v>
      </c>
      <c r="X755" s="628"/>
      <c r="Y755" s="627">
        <f>IF($AS$13=0,0,$AS$13)</f>
        <v>0</v>
      </c>
      <c r="Z755" s="628"/>
      <c r="AA755" s="627">
        <f>IF($AT$13=0,0,$AT$13)</f>
        <v>0</v>
      </c>
      <c r="AB755" s="628"/>
      <c r="AC755" s="726">
        <f>IF($AU$13=0,0,$AU$13)</f>
        <v>0</v>
      </c>
      <c r="AD755" s="634"/>
      <c r="AE755" s="629">
        <f>IF($AV$13=0,0,$AV$13)</f>
        <v>0</v>
      </c>
      <c r="AF755" s="630"/>
      <c r="AG755" s="81"/>
    </row>
    <row r="756" spans="1:47" s="46" customFormat="1" ht="12" customHeight="1" x14ac:dyDescent="0.2">
      <c r="A756" s="171" t="str">
        <f>$A$63</f>
        <v>Total inkl. Zeitzuschläge</v>
      </c>
      <c r="B756" s="651" t="str">
        <f>$B$63</f>
        <v>Stunden produktiv und unproduktiv</v>
      </c>
      <c r="C756" s="651"/>
      <c r="D756" s="651"/>
      <c r="E756" s="651"/>
      <c r="F756" s="731"/>
      <c r="G756" s="732">
        <f>IF($AG$36=0,0,$AG$36)</f>
        <v>0</v>
      </c>
      <c r="H756" s="657"/>
      <c r="I756" s="656">
        <f>IF($AG$99=0,0,$AG$99)</f>
        <v>0</v>
      </c>
      <c r="J756" s="657"/>
      <c r="K756" s="641">
        <f>IF($AG$162=0,0,$AG$162)</f>
        <v>0</v>
      </c>
      <c r="L756" s="642"/>
      <c r="M756" s="641">
        <f>IF($AG$225=0,0,$AG$225)</f>
        <v>0</v>
      </c>
      <c r="N756" s="642"/>
      <c r="O756" s="641">
        <f>IF($AG$288=0,0,$AG$288)</f>
        <v>0</v>
      </c>
      <c r="P756" s="642"/>
      <c r="Q756" s="641">
        <f>IF($AG$351=0,0,$AG$351)</f>
        <v>0</v>
      </c>
      <c r="R756" s="642"/>
      <c r="S756" s="641">
        <f>IF($AG$414=0,0,$AG$414)</f>
        <v>0</v>
      </c>
      <c r="T756" s="642"/>
      <c r="U756" s="641">
        <f>IF($AG$477=0,0,$AG$477)</f>
        <v>0</v>
      </c>
      <c r="V756" s="642"/>
      <c r="W756" s="641">
        <f>IF($AG$540=0,0,$AG$540)</f>
        <v>0</v>
      </c>
      <c r="X756" s="642"/>
      <c r="Y756" s="641">
        <f>IF($AG$603=0,0,$AG$603)</f>
        <v>0</v>
      </c>
      <c r="Z756" s="642"/>
      <c r="AA756" s="641">
        <f>IF($AG$666=0,0,$AG$666)</f>
        <v>0</v>
      </c>
      <c r="AB756" s="642"/>
      <c r="AC756" s="733">
        <f>IF($AG$729=0,0,$AG$729)</f>
        <v>0</v>
      </c>
      <c r="AD756" s="655"/>
      <c r="AE756" s="570">
        <f>SUM($G$63:$AD$63)</f>
        <v>0</v>
      </c>
      <c r="AF756" s="571"/>
      <c r="AG756" s="81"/>
    </row>
    <row r="757" spans="1:47" s="46" customFormat="1" ht="24.95" customHeight="1" x14ac:dyDescent="0.2">
      <c r="A757" s="173" t="str">
        <f>$A$64</f>
        <v>Vergleich</v>
      </c>
      <c r="B757" s="643" t="str">
        <f>$B$64</f>
        <v>Stunden zu Soll-Stunden (inkl. allfälli-
ge Minusstunden Vorjahr)</v>
      </c>
      <c r="C757" s="643"/>
      <c r="D757" s="643"/>
      <c r="E757" s="643"/>
      <c r="F757" s="644"/>
      <c r="G757" s="728">
        <f>$G$64</f>
        <v>-184</v>
      </c>
      <c r="H757" s="650"/>
      <c r="I757" s="647">
        <f>$I$64</f>
        <v>-160</v>
      </c>
      <c r="J757" s="648"/>
      <c r="K757" s="649">
        <f>$K$64</f>
        <v>-176</v>
      </c>
      <c r="L757" s="650"/>
      <c r="M757" s="649">
        <f>$M$64</f>
        <v>-176</v>
      </c>
      <c r="N757" s="650"/>
      <c r="O757" s="649">
        <f>$O$64</f>
        <v>-168</v>
      </c>
      <c r="P757" s="650"/>
      <c r="Q757" s="649">
        <f>$Q$64</f>
        <v>-176</v>
      </c>
      <c r="R757" s="650"/>
      <c r="S757" s="649">
        <f>$S$64</f>
        <v>-184</v>
      </c>
      <c r="T757" s="650"/>
      <c r="U757" s="649">
        <f>$U$64</f>
        <v>-168</v>
      </c>
      <c r="V757" s="650"/>
      <c r="W757" s="649">
        <f>$W$64</f>
        <v>-176</v>
      </c>
      <c r="X757" s="650"/>
      <c r="Y757" s="649">
        <f>$Y$64</f>
        <v>-176</v>
      </c>
      <c r="Z757" s="650"/>
      <c r="AA757" s="649">
        <f>$AA$64</f>
        <v>-168</v>
      </c>
      <c r="AB757" s="650"/>
      <c r="AC757" s="748">
        <f>$AC$64</f>
        <v>-184</v>
      </c>
      <c r="AD757" s="646"/>
      <c r="AE757" s="683">
        <f>$AE$64</f>
        <v>-2096</v>
      </c>
      <c r="AF757" s="684"/>
      <c r="AG757" s="81"/>
    </row>
    <row r="758" spans="1:47" s="46" customFormat="1" ht="12" customHeight="1" x14ac:dyDescent="0.2">
      <c r="A758" s="172"/>
      <c r="B758" s="685" t="str">
        <f>$B$65</f>
        <v>Stunden zu Soll-Stunden (kumuliert)</v>
      </c>
      <c r="C758" s="685"/>
      <c r="D758" s="685"/>
      <c r="E758" s="685"/>
      <c r="F758" s="686"/>
      <c r="G758" s="749">
        <f>$G$65</f>
        <v>-184</v>
      </c>
      <c r="H758" s="718"/>
      <c r="I758" s="566">
        <f>$I$65</f>
        <v>-344</v>
      </c>
      <c r="J758" s="567"/>
      <c r="K758" s="566">
        <f>$K$65</f>
        <v>-520</v>
      </c>
      <c r="L758" s="567"/>
      <c r="M758" s="566">
        <f>$M$65</f>
        <v>-696</v>
      </c>
      <c r="N758" s="567"/>
      <c r="O758" s="566">
        <f>$O$65</f>
        <v>-864</v>
      </c>
      <c r="P758" s="567"/>
      <c r="Q758" s="566">
        <f>$Q$65</f>
        <v>-1040</v>
      </c>
      <c r="R758" s="567"/>
      <c r="S758" s="566">
        <f>$S$65</f>
        <v>-1224</v>
      </c>
      <c r="T758" s="567"/>
      <c r="U758" s="566">
        <f>$U$65</f>
        <v>-1392</v>
      </c>
      <c r="V758" s="567"/>
      <c r="W758" s="566">
        <f>$W$65</f>
        <v>-1568</v>
      </c>
      <c r="X758" s="567"/>
      <c r="Y758" s="566">
        <f>$Y$65</f>
        <v>-1744</v>
      </c>
      <c r="Z758" s="567"/>
      <c r="AA758" s="566">
        <f>$AA$65</f>
        <v>-1912</v>
      </c>
      <c r="AB758" s="567"/>
      <c r="AC758" s="719">
        <f>$AC$65</f>
        <v>-2096</v>
      </c>
      <c r="AD758" s="575"/>
      <c r="AE758" s="568">
        <f>$AE$65</f>
        <v>0</v>
      </c>
      <c r="AF758" s="569"/>
      <c r="AG758" s="81"/>
    </row>
    <row r="759" spans="1:47" s="46" customFormat="1" ht="12.75" customHeight="1" x14ac:dyDescent="0.2">
      <c r="A759" s="658" t="str">
        <f>$A$66</f>
        <v>Ferienkontrolle</v>
      </c>
      <c r="B759" s="660" t="str">
        <f>$B$66</f>
        <v>Ferienguthaben Vorjahr</v>
      </c>
      <c r="C759" s="660"/>
      <c r="D759" s="660"/>
      <c r="E759" s="660"/>
      <c r="F759" s="661"/>
      <c r="G759" s="681">
        <f>IF($AA$4=0,0,$AA$4)</f>
        <v>0</v>
      </c>
      <c r="H759" s="665"/>
      <c r="I759" s="576" t="str">
        <f>$I$66</f>
        <v>Ferienguthaben nach 
Art. 12.1 GAV</v>
      </c>
      <c r="J759" s="577"/>
      <c r="K759" s="577"/>
      <c r="L759" s="578"/>
      <c r="M759" s="671">
        <f>IF($AA$5=0,0,$AA$5)</f>
        <v>0</v>
      </c>
      <c r="N759" s="672"/>
      <c r="O759" s="675" t="str">
        <f>$O$66</f>
        <v>Ferienguthaben total</v>
      </c>
      <c r="P759" s="676"/>
      <c r="Q759" s="676"/>
      <c r="R759" s="677"/>
      <c r="S759" s="681">
        <f>SUM(G759+M759)</f>
        <v>0</v>
      </c>
      <c r="T759" s="665"/>
      <c r="U759" s="675" t="str">
        <f>$U$66</f>
        <v>Ferien bezogen</v>
      </c>
      <c r="V759" s="676"/>
      <c r="W759" s="676"/>
      <c r="X759" s="677"/>
      <c r="Y759" s="681">
        <f>IF($AV$4=0,0,$AV$4)</f>
        <v>0</v>
      </c>
      <c r="Z759" s="665"/>
      <c r="AA759" s="576" t="str">
        <f>$AA$66</f>
        <v>Aktuelles Ferienguthaben</v>
      </c>
      <c r="AB759" s="577"/>
      <c r="AC759" s="577"/>
      <c r="AD759" s="578"/>
      <c r="AE759" s="681">
        <f>IF(S759=0,0,S759-Y759)</f>
        <v>0</v>
      </c>
      <c r="AF759" s="665"/>
      <c r="AG759" s="81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</row>
    <row r="760" spans="1:47" s="46" customFormat="1" ht="12.75" customHeight="1" x14ac:dyDescent="0.2">
      <c r="A760" s="659"/>
      <c r="B760" s="662"/>
      <c r="C760" s="662"/>
      <c r="D760" s="662"/>
      <c r="E760" s="662"/>
      <c r="F760" s="663"/>
      <c r="G760" s="682"/>
      <c r="H760" s="667"/>
      <c r="I760" s="668"/>
      <c r="J760" s="669"/>
      <c r="K760" s="669"/>
      <c r="L760" s="670"/>
      <c r="M760" s="673"/>
      <c r="N760" s="674"/>
      <c r="O760" s="678"/>
      <c r="P760" s="679"/>
      <c r="Q760" s="679"/>
      <c r="R760" s="680"/>
      <c r="S760" s="682"/>
      <c r="T760" s="667"/>
      <c r="U760" s="678"/>
      <c r="V760" s="679"/>
      <c r="W760" s="679"/>
      <c r="X760" s="680"/>
      <c r="Y760" s="682"/>
      <c r="Z760" s="667"/>
      <c r="AA760" s="668"/>
      <c r="AB760" s="669"/>
      <c r="AC760" s="669"/>
      <c r="AD760" s="670"/>
      <c r="AE760" s="682"/>
      <c r="AF760" s="667"/>
      <c r="AG760" s="81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</row>
    <row r="761" spans="1:47" x14ac:dyDescent="0.25"/>
    <row r="762" spans="1:47" x14ac:dyDescent="0.25"/>
    <row r="763" spans="1:47" x14ac:dyDescent="0.25"/>
    <row r="764" spans="1:47" x14ac:dyDescent="0.25"/>
    <row r="765" spans="1:47" x14ac:dyDescent="0.25"/>
    <row r="766" spans="1:47" x14ac:dyDescent="0.25"/>
    <row r="767" spans="1:47" x14ac:dyDescent="0.25"/>
    <row r="768" spans="1:47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spans="1:43" x14ac:dyDescent="0.25"/>
    <row r="786" spans="1:43" x14ac:dyDescent="0.25"/>
    <row r="787" spans="1:43" x14ac:dyDescent="0.25"/>
    <row r="788" spans="1:43" x14ac:dyDescent="0.25"/>
    <row r="789" spans="1:43" x14ac:dyDescent="0.25"/>
    <row r="790" spans="1:43" x14ac:dyDescent="0.25"/>
    <row r="791" spans="1:43" x14ac:dyDescent="0.25"/>
    <row r="792" spans="1:43" x14ac:dyDescent="0.25"/>
    <row r="793" spans="1:43" hidden="1" x14ac:dyDescent="0.25"/>
    <row r="794" spans="1:43" hidden="1" x14ac:dyDescent="0.25">
      <c r="A794" s="337" t="s">
        <v>170</v>
      </c>
    </row>
    <row r="795" spans="1:43" hidden="1" x14ac:dyDescent="0.25">
      <c r="B795" s="335">
        <f>B819</f>
        <v>0</v>
      </c>
      <c r="C795" s="335">
        <f>C819</f>
        <v>0</v>
      </c>
    </row>
    <row r="796" spans="1:43" hidden="1" x14ac:dyDescent="0.25">
      <c r="B796" s="336" t="str">
        <f>IF(B819&lt;&gt;0,IF(MAX(B806:B818)&lt;B819,"div",INDEX($AH$806:$AH$818,MATCH(MAX(B806:B818),B806:B818,0))),"")</f>
        <v/>
      </c>
      <c r="C796" s="336" t="str">
        <f>IF(C819&lt;&gt;0,IF(MAX(C806:C818)&lt;C819,"div",INDEX($AH$806:$AH$818,MATCH(MAX(C806:C818),C806:C818,0))),"")</f>
        <v/>
      </c>
      <c r="K796" s="339"/>
    </row>
    <row r="797" spans="1:43" hidden="1" x14ac:dyDescent="0.25">
      <c r="AP797" s="479"/>
      <c r="AQ797" s="479"/>
    </row>
    <row r="798" spans="1:43" hidden="1" x14ac:dyDescent="0.25">
      <c r="A798" s="11" t="s">
        <v>171</v>
      </c>
      <c r="B798" s="338" t="e">
        <f>INDEX($AH$806:$AH$818,MATCH(MAX(B806:B818),B806:B818,0))</f>
        <v>#N/A</v>
      </c>
      <c r="E798" s="15" t="s">
        <v>186</v>
      </c>
      <c r="F798" s="15"/>
      <c r="H798" s="776">
        <f>D5</f>
        <v>-2096</v>
      </c>
      <c r="I798" s="776"/>
      <c r="J798" s="776"/>
      <c r="K798" s="776"/>
    </row>
    <row r="799" spans="1:43" hidden="1" x14ac:dyDescent="0.25">
      <c r="AL799" s="479"/>
      <c r="AM799" s="479"/>
    </row>
    <row r="800" spans="1:43" s="1" customFormat="1" ht="21" customHeight="1" x14ac:dyDescent="0.25">
      <c r="A800" s="211" t="str">
        <f>A9</f>
        <v>Januar</v>
      </c>
      <c r="B800" s="506" t="str">
        <f>Labels!B32</f>
        <v>Saldo Monat + / -</v>
      </c>
      <c r="C800" s="507"/>
      <c r="D800" s="507"/>
      <c r="E800" s="508"/>
      <c r="F800" s="509">
        <f>F9</f>
        <v>-184</v>
      </c>
      <c r="G800" s="510"/>
      <c r="H800" s="78"/>
      <c r="I800" s="323"/>
      <c r="J800" s="282"/>
      <c r="K800" s="31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511" t="str">
        <f>Labels!B38</f>
        <v>Absenz in Std</v>
      </c>
      <c r="AC800" s="511"/>
      <c r="AD800" s="511"/>
      <c r="AE800" s="511" t="str">
        <f>Labels!B77</f>
        <v>Jan</v>
      </c>
      <c r="AF800" s="512"/>
      <c r="AG800" s="83"/>
      <c r="AN800" s="481"/>
    </row>
    <row r="801" spans="1:45" s="16" customFormat="1" ht="15.75" x14ac:dyDescent="0.25">
      <c r="A801" s="213" t="str">
        <f>Labels!B35</f>
        <v>Tag</v>
      </c>
      <c r="B801" s="214">
        <f>B10</f>
        <v>43831</v>
      </c>
      <c r="C801" s="215">
        <f t="shared" ref="C801:AF801" si="238">B801+1</f>
        <v>43832</v>
      </c>
      <c r="D801" s="214">
        <f t="shared" si="238"/>
        <v>43833</v>
      </c>
      <c r="E801" s="214">
        <f t="shared" si="238"/>
        <v>43834</v>
      </c>
      <c r="F801" s="214">
        <f t="shared" si="238"/>
        <v>43835</v>
      </c>
      <c r="G801" s="214">
        <f t="shared" si="238"/>
        <v>43836</v>
      </c>
      <c r="H801" s="214">
        <f t="shared" si="238"/>
        <v>43837</v>
      </c>
      <c r="I801" s="214">
        <f t="shared" si="238"/>
        <v>43838</v>
      </c>
      <c r="J801" s="214">
        <f t="shared" si="238"/>
        <v>43839</v>
      </c>
      <c r="K801" s="214">
        <f t="shared" si="238"/>
        <v>43840</v>
      </c>
      <c r="L801" s="214">
        <f t="shared" si="238"/>
        <v>43841</v>
      </c>
      <c r="M801" s="214">
        <f t="shared" si="238"/>
        <v>43842</v>
      </c>
      <c r="N801" s="214">
        <f t="shared" si="238"/>
        <v>43843</v>
      </c>
      <c r="O801" s="214">
        <f t="shared" si="238"/>
        <v>43844</v>
      </c>
      <c r="P801" s="214">
        <f t="shared" si="238"/>
        <v>43845</v>
      </c>
      <c r="Q801" s="214">
        <f t="shared" si="238"/>
        <v>43846</v>
      </c>
      <c r="R801" s="214">
        <f t="shared" si="238"/>
        <v>43847</v>
      </c>
      <c r="S801" s="214">
        <f t="shared" si="238"/>
        <v>43848</v>
      </c>
      <c r="T801" s="214">
        <f t="shared" si="238"/>
        <v>43849</v>
      </c>
      <c r="U801" s="214">
        <f t="shared" si="238"/>
        <v>43850</v>
      </c>
      <c r="V801" s="214">
        <f t="shared" si="238"/>
        <v>43851</v>
      </c>
      <c r="W801" s="214">
        <f t="shared" si="238"/>
        <v>43852</v>
      </c>
      <c r="X801" s="214">
        <f t="shared" si="238"/>
        <v>43853</v>
      </c>
      <c r="Y801" s="214">
        <f t="shared" si="238"/>
        <v>43854</v>
      </c>
      <c r="Z801" s="214">
        <f t="shared" si="238"/>
        <v>43855</v>
      </c>
      <c r="AA801" s="214">
        <f t="shared" si="238"/>
        <v>43856</v>
      </c>
      <c r="AB801" s="214">
        <f t="shared" si="238"/>
        <v>43857</v>
      </c>
      <c r="AC801" s="214">
        <f t="shared" si="238"/>
        <v>43858</v>
      </c>
      <c r="AD801" s="214">
        <f t="shared" si="238"/>
        <v>43859</v>
      </c>
      <c r="AE801" s="214">
        <f t="shared" si="238"/>
        <v>43860</v>
      </c>
      <c r="AF801" s="214">
        <f t="shared" si="238"/>
        <v>43861</v>
      </c>
      <c r="AG801" s="431" t="str">
        <f>COUNT(B803:AF803)&amp;" "&amp;Labels!$B$63</f>
        <v>23 Tage</v>
      </c>
    </row>
    <row r="802" spans="1:45" s="16" customFormat="1" ht="12" customHeight="1" x14ac:dyDescent="0.2">
      <c r="A802" s="177" t="str">
        <f>Labels!B36</f>
        <v>Kalenderwoche</v>
      </c>
      <c r="B802" s="341">
        <f>IF(B801="","",TRUNC((B801-DATE(YEAR(B801+3-MOD(B801-2,7)),1,MOD(B801-2,7)-9))/7))</f>
        <v>1</v>
      </c>
      <c r="C802" s="342">
        <f t="shared" ref="C802:AF802" si="239">IF(C801="","",TRUNC((C801-DATE(YEAR(C801+3-MOD(C801-2,7)),1,MOD(C801-2,7)-9))/7))</f>
        <v>1</v>
      </c>
      <c r="D802" s="342">
        <f t="shared" si="239"/>
        <v>1</v>
      </c>
      <c r="E802" s="342">
        <f t="shared" si="239"/>
        <v>1</v>
      </c>
      <c r="F802" s="342">
        <f t="shared" si="239"/>
        <v>1</v>
      </c>
      <c r="G802" s="342">
        <f t="shared" si="239"/>
        <v>2</v>
      </c>
      <c r="H802" s="342">
        <f t="shared" si="239"/>
        <v>2</v>
      </c>
      <c r="I802" s="342">
        <f t="shared" si="239"/>
        <v>2</v>
      </c>
      <c r="J802" s="342">
        <f t="shared" si="239"/>
        <v>2</v>
      </c>
      <c r="K802" s="342">
        <f t="shared" si="239"/>
        <v>2</v>
      </c>
      <c r="L802" s="342">
        <f t="shared" si="239"/>
        <v>2</v>
      </c>
      <c r="M802" s="342">
        <f t="shared" si="239"/>
        <v>2</v>
      </c>
      <c r="N802" s="342">
        <f t="shared" si="239"/>
        <v>3</v>
      </c>
      <c r="O802" s="342">
        <f t="shared" si="239"/>
        <v>3</v>
      </c>
      <c r="P802" s="342">
        <f t="shared" si="239"/>
        <v>3</v>
      </c>
      <c r="Q802" s="342">
        <f t="shared" si="239"/>
        <v>3</v>
      </c>
      <c r="R802" s="342">
        <f t="shared" si="239"/>
        <v>3</v>
      </c>
      <c r="S802" s="342">
        <f t="shared" si="239"/>
        <v>3</v>
      </c>
      <c r="T802" s="342">
        <f t="shared" si="239"/>
        <v>3</v>
      </c>
      <c r="U802" s="342">
        <f t="shared" si="239"/>
        <v>4</v>
      </c>
      <c r="V802" s="342">
        <f t="shared" si="239"/>
        <v>4</v>
      </c>
      <c r="W802" s="342">
        <f t="shared" si="239"/>
        <v>4</v>
      </c>
      <c r="X802" s="342">
        <f t="shared" si="239"/>
        <v>4</v>
      </c>
      <c r="Y802" s="342">
        <f t="shared" si="239"/>
        <v>4</v>
      </c>
      <c r="Z802" s="342">
        <f t="shared" si="239"/>
        <v>4</v>
      </c>
      <c r="AA802" s="342">
        <f t="shared" si="239"/>
        <v>4</v>
      </c>
      <c r="AB802" s="342">
        <f t="shared" si="239"/>
        <v>5</v>
      </c>
      <c r="AC802" s="342">
        <f t="shared" si="239"/>
        <v>5</v>
      </c>
      <c r="AD802" s="342">
        <f t="shared" si="239"/>
        <v>5</v>
      </c>
      <c r="AE802" s="342">
        <f t="shared" si="239"/>
        <v>5</v>
      </c>
      <c r="AF802" s="343">
        <f t="shared" si="239"/>
        <v>5</v>
      </c>
      <c r="AG802" s="307"/>
    </row>
    <row r="803" spans="1:45" s="16" customFormat="1" ht="12" customHeight="1" x14ac:dyDescent="0.2">
      <c r="A803" s="177" t="str">
        <f>Labels!B37</f>
        <v>Sollstunden</v>
      </c>
      <c r="B803" s="344">
        <f t="shared" ref="B803:AF803" si="240">IF(MOD(B801,7)&gt;=2,$J$7*$B$4%,"")</f>
        <v>8</v>
      </c>
      <c r="C803" s="345">
        <f t="shared" si="240"/>
        <v>8</v>
      </c>
      <c r="D803" s="345">
        <f t="shared" si="240"/>
        <v>8</v>
      </c>
      <c r="E803" s="345" t="str">
        <f t="shared" si="240"/>
        <v/>
      </c>
      <c r="F803" s="345" t="str">
        <f t="shared" si="240"/>
        <v/>
      </c>
      <c r="G803" s="345">
        <f t="shared" si="240"/>
        <v>8</v>
      </c>
      <c r="H803" s="345">
        <f t="shared" si="240"/>
        <v>8</v>
      </c>
      <c r="I803" s="345">
        <f t="shared" si="240"/>
        <v>8</v>
      </c>
      <c r="J803" s="345">
        <f t="shared" si="240"/>
        <v>8</v>
      </c>
      <c r="K803" s="345">
        <f t="shared" si="240"/>
        <v>8</v>
      </c>
      <c r="L803" s="345" t="str">
        <f t="shared" si="240"/>
        <v/>
      </c>
      <c r="M803" s="345" t="str">
        <f t="shared" si="240"/>
        <v/>
      </c>
      <c r="N803" s="345">
        <f t="shared" si="240"/>
        <v>8</v>
      </c>
      <c r="O803" s="345">
        <f t="shared" si="240"/>
        <v>8</v>
      </c>
      <c r="P803" s="345">
        <f t="shared" si="240"/>
        <v>8</v>
      </c>
      <c r="Q803" s="345">
        <f t="shared" si="240"/>
        <v>8</v>
      </c>
      <c r="R803" s="345">
        <f t="shared" si="240"/>
        <v>8</v>
      </c>
      <c r="S803" s="345" t="str">
        <f t="shared" si="240"/>
        <v/>
      </c>
      <c r="T803" s="345" t="str">
        <f t="shared" si="240"/>
        <v/>
      </c>
      <c r="U803" s="345">
        <f t="shared" si="240"/>
        <v>8</v>
      </c>
      <c r="V803" s="345">
        <f t="shared" si="240"/>
        <v>8</v>
      </c>
      <c r="W803" s="345">
        <f t="shared" si="240"/>
        <v>8</v>
      </c>
      <c r="X803" s="345">
        <f t="shared" si="240"/>
        <v>8</v>
      </c>
      <c r="Y803" s="345">
        <f t="shared" si="240"/>
        <v>8</v>
      </c>
      <c r="Z803" s="345" t="str">
        <f t="shared" si="240"/>
        <v/>
      </c>
      <c r="AA803" s="345" t="str">
        <f t="shared" si="240"/>
        <v/>
      </c>
      <c r="AB803" s="345">
        <f t="shared" si="240"/>
        <v>8</v>
      </c>
      <c r="AC803" s="345">
        <f t="shared" si="240"/>
        <v>8</v>
      </c>
      <c r="AD803" s="345">
        <f t="shared" si="240"/>
        <v>8</v>
      </c>
      <c r="AE803" s="345">
        <f t="shared" si="240"/>
        <v>8</v>
      </c>
      <c r="AF803" s="346">
        <f t="shared" si="240"/>
        <v>8</v>
      </c>
      <c r="AG803" s="299">
        <f>SUM(B803:AF803)</f>
        <v>184</v>
      </c>
    </row>
    <row r="804" spans="1:45" s="16" customFormat="1" ht="12" customHeight="1" thickBot="1" x14ac:dyDescent="0.3">
      <c r="A804" s="347" t="str">
        <f>Labels!B165</f>
        <v>Produktivstunden</v>
      </c>
      <c r="B804" s="348">
        <f>SUM(B15:B17)</f>
        <v>0</v>
      </c>
      <c r="C804" s="349">
        <f t="shared" ref="C804:AF804" si="241">SUM(C15:C17)</f>
        <v>0</v>
      </c>
      <c r="D804" s="349">
        <f t="shared" si="241"/>
        <v>0</v>
      </c>
      <c r="E804" s="349">
        <f t="shared" si="241"/>
        <v>0</v>
      </c>
      <c r="F804" s="349">
        <f t="shared" si="241"/>
        <v>0</v>
      </c>
      <c r="G804" s="349">
        <f t="shared" si="241"/>
        <v>0</v>
      </c>
      <c r="H804" s="349">
        <f t="shared" si="241"/>
        <v>0</v>
      </c>
      <c r="I804" s="349">
        <f t="shared" si="241"/>
        <v>0</v>
      </c>
      <c r="J804" s="349">
        <f t="shared" si="241"/>
        <v>0</v>
      </c>
      <c r="K804" s="349">
        <f t="shared" si="241"/>
        <v>0</v>
      </c>
      <c r="L804" s="349">
        <f t="shared" si="241"/>
        <v>0</v>
      </c>
      <c r="M804" s="349">
        <f t="shared" si="241"/>
        <v>0</v>
      </c>
      <c r="N804" s="349">
        <f t="shared" si="241"/>
        <v>0</v>
      </c>
      <c r="O804" s="349">
        <f t="shared" si="241"/>
        <v>0</v>
      </c>
      <c r="P804" s="349">
        <f t="shared" si="241"/>
        <v>0</v>
      </c>
      <c r="Q804" s="349">
        <f t="shared" si="241"/>
        <v>0</v>
      </c>
      <c r="R804" s="349">
        <f t="shared" si="241"/>
        <v>0</v>
      </c>
      <c r="S804" s="349">
        <f t="shared" si="241"/>
        <v>0</v>
      </c>
      <c r="T804" s="349">
        <f t="shared" si="241"/>
        <v>0</v>
      </c>
      <c r="U804" s="349">
        <f t="shared" si="241"/>
        <v>0</v>
      </c>
      <c r="V804" s="349">
        <f t="shared" si="241"/>
        <v>0</v>
      </c>
      <c r="W804" s="349">
        <f t="shared" si="241"/>
        <v>0</v>
      </c>
      <c r="X804" s="349">
        <f t="shared" si="241"/>
        <v>0</v>
      </c>
      <c r="Y804" s="349">
        <f t="shared" si="241"/>
        <v>0</v>
      </c>
      <c r="Z804" s="349">
        <f t="shared" si="241"/>
        <v>0</v>
      </c>
      <c r="AA804" s="349">
        <f t="shared" si="241"/>
        <v>0</v>
      </c>
      <c r="AB804" s="349">
        <f t="shared" si="241"/>
        <v>0</v>
      </c>
      <c r="AC804" s="349">
        <f t="shared" si="241"/>
        <v>0</v>
      </c>
      <c r="AD804" s="349">
        <f t="shared" si="241"/>
        <v>0</v>
      </c>
      <c r="AE804" s="349">
        <f t="shared" si="241"/>
        <v>0</v>
      </c>
      <c r="AF804" s="350">
        <f t="shared" si="241"/>
        <v>0</v>
      </c>
      <c r="AG804" s="333"/>
      <c r="AJ804" s="3" t="s">
        <v>354</v>
      </c>
      <c r="AK804" s="3"/>
      <c r="AL804" s="39"/>
      <c r="AM804" s="39"/>
      <c r="AN804" s="39"/>
      <c r="AO804" s="39"/>
      <c r="AP804" s="39"/>
      <c r="AQ804" s="39"/>
      <c r="AR804" s="39"/>
      <c r="AS804" s="39"/>
    </row>
    <row r="805" spans="1:45" s="16" customFormat="1" ht="12" customHeight="1" x14ac:dyDescent="0.2">
      <c r="A805" s="361" t="str">
        <f>Labels!B166</f>
        <v>Feiertage [ft]</v>
      </c>
      <c r="B805" s="362" t="str">
        <f>B18</f>
        <v/>
      </c>
      <c r="C805" s="363" t="str">
        <f t="shared" ref="C805:AF805" si="242">C18</f>
        <v/>
      </c>
      <c r="D805" s="363" t="str">
        <f t="shared" si="242"/>
        <v/>
      </c>
      <c r="E805" s="363" t="str">
        <f t="shared" si="242"/>
        <v/>
      </c>
      <c r="F805" s="363" t="str">
        <f t="shared" si="242"/>
        <v/>
      </c>
      <c r="G805" s="363" t="str">
        <f t="shared" si="242"/>
        <v/>
      </c>
      <c r="H805" s="363" t="str">
        <f t="shared" si="242"/>
        <v/>
      </c>
      <c r="I805" s="363" t="str">
        <f t="shared" si="242"/>
        <v/>
      </c>
      <c r="J805" s="363" t="str">
        <f t="shared" si="242"/>
        <v/>
      </c>
      <c r="K805" s="363" t="str">
        <f t="shared" si="242"/>
        <v/>
      </c>
      <c r="L805" s="363" t="str">
        <f t="shared" si="242"/>
        <v/>
      </c>
      <c r="M805" s="363" t="str">
        <f t="shared" si="242"/>
        <v/>
      </c>
      <c r="N805" s="363" t="str">
        <f t="shared" si="242"/>
        <v/>
      </c>
      <c r="O805" s="363" t="str">
        <f t="shared" si="242"/>
        <v/>
      </c>
      <c r="P805" s="363" t="str">
        <f t="shared" si="242"/>
        <v/>
      </c>
      <c r="Q805" s="363" t="str">
        <f t="shared" si="242"/>
        <v/>
      </c>
      <c r="R805" s="363" t="str">
        <f t="shared" si="242"/>
        <v/>
      </c>
      <c r="S805" s="363" t="str">
        <f t="shared" si="242"/>
        <v/>
      </c>
      <c r="T805" s="363" t="str">
        <f t="shared" si="242"/>
        <v/>
      </c>
      <c r="U805" s="363" t="str">
        <f t="shared" si="242"/>
        <v/>
      </c>
      <c r="V805" s="363" t="str">
        <f t="shared" si="242"/>
        <v/>
      </c>
      <c r="W805" s="363" t="str">
        <f t="shared" si="242"/>
        <v/>
      </c>
      <c r="X805" s="363" t="str">
        <f t="shared" si="242"/>
        <v/>
      </c>
      <c r="Y805" s="363" t="str">
        <f t="shared" si="242"/>
        <v/>
      </c>
      <c r="Z805" s="363" t="str">
        <f t="shared" si="242"/>
        <v/>
      </c>
      <c r="AA805" s="363" t="str">
        <f t="shared" si="242"/>
        <v/>
      </c>
      <c r="AB805" s="363" t="str">
        <f t="shared" si="242"/>
        <v/>
      </c>
      <c r="AC805" s="363" t="str">
        <f t="shared" si="242"/>
        <v/>
      </c>
      <c r="AD805" s="363" t="str">
        <f t="shared" si="242"/>
        <v/>
      </c>
      <c r="AE805" s="363" t="str">
        <f t="shared" si="242"/>
        <v/>
      </c>
      <c r="AF805" s="364" t="str">
        <f t="shared" si="242"/>
        <v/>
      </c>
      <c r="AG805" s="331">
        <f>SUM(B805:AF805)</f>
        <v>0</v>
      </c>
      <c r="AJ805" s="49"/>
      <c r="AK805" s="49"/>
      <c r="AL805" s="39"/>
      <c r="AM805" s="39"/>
      <c r="AN805" s="39"/>
      <c r="AO805" s="39"/>
      <c r="AP805" s="39"/>
      <c r="AQ805" s="39"/>
      <c r="AR805" s="39"/>
      <c r="AS805" s="39"/>
    </row>
    <row r="806" spans="1:45" s="16" customFormat="1" ht="12" customHeight="1" x14ac:dyDescent="0.2">
      <c r="A806" s="351" t="str">
        <f>Labels!B167</f>
        <v>Ferien [f]</v>
      </c>
      <c r="B806" s="393"/>
      <c r="C806" s="394"/>
      <c r="D806" s="394"/>
      <c r="E806" s="394"/>
      <c r="F806" s="394"/>
      <c r="G806" s="394"/>
      <c r="H806" s="394"/>
      <c r="I806" s="394"/>
      <c r="J806" s="394"/>
      <c r="K806" s="394"/>
      <c r="L806" s="394"/>
      <c r="M806" s="394"/>
      <c r="N806" s="394"/>
      <c r="O806" s="394"/>
      <c r="P806" s="394"/>
      <c r="Q806" s="394"/>
      <c r="R806" s="394"/>
      <c r="S806" s="394"/>
      <c r="T806" s="394"/>
      <c r="U806" s="394"/>
      <c r="V806" s="394"/>
      <c r="W806" s="394"/>
      <c r="X806" s="394"/>
      <c r="Y806" s="394"/>
      <c r="Z806" s="394"/>
      <c r="AA806" s="394"/>
      <c r="AB806" s="394"/>
      <c r="AC806" s="394"/>
      <c r="AD806" s="394"/>
      <c r="AE806" s="394"/>
      <c r="AF806" s="395"/>
      <c r="AG806" s="332">
        <f t="shared" ref="AG806:AG818" si="243">SUM(B806:AF806)</f>
        <v>0</v>
      </c>
      <c r="AH806" s="334" t="str">
        <f>Labels!B115</f>
        <v>f</v>
      </c>
      <c r="AJ806" s="122" t="s">
        <v>39</v>
      </c>
      <c r="AK806" s="482" t="s">
        <v>137</v>
      </c>
      <c r="AP806" s="480"/>
      <c r="AQ806" s="480"/>
      <c r="AR806" s="480"/>
      <c r="AS806" s="480"/>
    </row>
    <row r="807" spans="1:45" s="16" customFormat="1" ht="12" customHeight="1" x14ac:dyDescent="0.2">
      <c r="A807" s="352" t="str">
        <f>Labels!B168</f>
        <v>Kompensation (Vorjahr) [kv]</v>
      </c>
      <c r="B807" s="396"/>
      <c r="C807" s="397"/>
      <c r="D807" s="397"/>
      <c r="E807" s="397"/>
      <c r="F807" s="397"/>
      <c r="G807" s="397"/>
      <c r="H807" s="397"/>
      <c r="I807" s="397"/>
      <c r="J807" s="397"/>
      <c r="K807" s="397"/>
      <c r="L807" s="397"/>
      <c r="M807" s="397"/>
      <c r="N807" s="397"/>
      <c r="O807" s="397"/>
      <c r="P807" s="397"/>
      <c r="Q807" s="397"/>
      <c r="R807" s="397"/>
      <c r="S807" s="397"/>
      <c r="T807" s="397"/>
      <c r="U807" s="397"/>
      <c r="V807" s="397"/>
      <c r="W807" s="397"/>
      <c r="X807" s="397"/>
      <c r="Y807" s="397"/>
      <c r="Z807" s="397"/>
      <c r="AA807" s="397"/>
      <c r="AB807" s="397"/>
      <c r="AC807" s="397"/>
      <c r="AD807" s="397"/>
      <c r="AE807" s="397"/>
      <c r="AF807" s="398"/>
      <c r="AG807" s="328">
        <f t="shared" si="243"/>
        <v>0</v>
      </c>
      <c r="AH807" s="334" t="str">
        <f>Labels!B135</f>
        <v>kv</v>
      </c>
      <c r="AJ807" s="122" t="s">
        <v>49</v>
      </c>
      <c r="AK807" s="777" t="s">
        <v>141</v>
      </c>
      <c r="AL807" s="777"/>
      <c r="AM807" s="777"/>
      <c r="AN807" s="777"/>
      <c r="AO807" s="777"/>
      <c r="AP807" s="777"/>
      <c r="AQ807" s="777"/>
      <c r="AR807" s="777"/>
      <c r="AS807" s="777"/>
    </row>
    <row r="808" spans="1:45" s="16" customFormat="1" ht="12" customHeight="1" x14ac:dyDescent="0.2">
      <c r="A808" s="353" t="str">
        <f>Labels!B169</f>
        <v>Kompensation (laufend) [kj]</v>
      </c>
      <c r="B808" s="399"/>
      <c r="C808" s="400"/>
      <c r="D808" s="400"/>
      <c r="E808" s="400"/>
      <c r="F808" s="400"/>
      <c r="G808" s="400"/>
      <c r="H808" s="400"/>
      <c r="I808" s="400"/>
      <c r="J808" s="400"/>
      <c r="K808" s="400"/>
      <c r="L808" s="400"/>
      <c r="M808" s="400"/>
      <c r="N808" s="400"/>
      <c r="O808" s="400"/>
      <c r="P808" s="400"/>
      <c r="Q808" s="400"/>
      <c r="R808" s="400"/>
      <c r="S808" s="400"/>
      <c r="T808" s="400"/>
      <c r="U808" s="400"/>
      <c r="V808" s="400"/>
      <c r="W808" s="400"/>
      <c r="X808" s="400"/>
      <c r="Y808" s="400"/>
      <c r="Z808" s="400"/>
      <c r="AA808" s="400"/>
      <c r="AB808" s="400"/>
      <c r="AC808" s="400"/>
      <c r="AD808" s="400"/>
      <c r="AE808" s="400"/>
      <c r="AF808" s="401"/>
      <c r="AG808" s="327">
        <f t="shared" si="243"/>
        <v>0</v>
      </c>
      <c r="AH808" s="334" t="str">
        <f>Labels!B137</f>
        <v>kj</v>
      </c>
      <c r="AJ808" s="122" t="s">
        <v>48</v>
      </c>
      <c r="AK808" s="480" t="s">
        <v>140</v>
      </c>
      <c r="AL808" s="480"/>
      <c r="AM808" s="480"/>
      <c r="AN808" s="480"/>
      <c r="AO808" s="480"/>
      <c r="AP808" s="480"/>
      <c r="AQ808" s="480"/>
      <c r="AR808" s="483"/>
      <c r="AS808" s="483"/>
    </row>
    <row r="809" spans="1:45" s="16" customFormat="1" ht="12" customHeight="1" x14ac:dyDescent="0.2">
      <c r="A809" s="354" t="str">
        <f>Labels!B170</f>
        <v>Absenzen, Kurzabsenzen [a]</v>
      </c>
      <c r="B809" s="393"/>
      <c r="C809" s="394"/>
      <c r="D809" s="394"/>
      <c r="E809" s="394"/>
      <c r="F809" s="394"/>
      <c r="G809" s="394"/>
      <c r="H809" s="394"/>
      <c r="I809" s="394"/>
      <c r="J809" s="394"/>
      <c r="K809" s="394"/>
      <c r="L809" s="394"/>
      <c r="M809" s="394"/>
      <c r="N809" s="394"/>
      <c r="O809" s="394"/>
      <c r="P809" s="394"/>
      <c r="Q809" s="394"/>
      <c r="R809" s="394"/>
      <c r="S809" s="394"/>
      <c r="T809" s="394"/>
      <c r="U809" s="394"/>
      <c r="V809" s="394"/>
      <c r="W809" s="394"/>
      <c r="X809" s="394"/>
      <c r="Y809" s="394"/>
      <c r="Z809" s="394"/>
      <c r="AA809" s="394"/>
      <c r="AB809" s="394"/>
      <c r="AC809" s="394"/>
      <c r="AD809" s="394"/>
      <c r="AE809" s="394"/>
      <c r="AF809" s="395"/>
      <c r="AG809" s="326">
        <f>SUM(B809:AF809)</f>
        <v>0</v>
      </c>
      <c r="AH809" s="334" t="str">
        <f>Labels!B113</f>
        <v>a</v>
      </c>
      <c r="AJ809" s="122" t="s">
        <v>38</v>
      </c>
      <c r="AK809" s="480" t="s">
        <v>97</v>
      </c>
      <c r="AL809" s="480"/>
      <c r="AM809" s="480"/>
      <c r="AN809" s="480"/>
      <c r="AO809" s="480"/>
      <c r="AP809" s="479"/>
      <c r="AQ809" s="479"/>
      <c r="AR809" s="479"/>
      <c r="AS809" s="479"/>
    </row>
    <row r="810" spans="1:45" s="16" customFormat="1" ht="12" customHeight="1" x14ac:dyDescent="0.2">
      <c r="A810" s="355" t="str">
        <f>Labels!B171</f>
        <v>Krankheit [k]</v>
      </c>
      <c r="B810" s="396"/>
      <c r="C810" s="397"/>
      <c r="D810" s="397"/>
      <c r="E810" s="397"/>
      <c r="F810" s="397"/>
      <c r="G810" s="397"/>
      <c r="H810" s="397"/>
      <c r="I810" s="397"/>
      <c r="J810" s="397"/>
      <c r="K810" s="397"/>
      <c r="L810" s="397"/>
      <c r="M810" s="397"/>
      <c r="N810" s="397"/>
      <c r="O810" s="397"/>
      <c r="P810" s="397"/>
      <c r="Q810" s="397"/>
      <c r="R810" s="397"/>
      <c r="S810" s="397"/>
      <c r="T810" s="397"/>
      <c r="U810" s="397"/>
      <c r="V810" s="397"/>
      <c r="W810" s="397"/>
      <c r="X810" s="397"/>
      <c r="Y810" s="397"/>
      <c r="Z810" s="397"/>
      <c r="AA810" s="397"/>
      <c r="AB810" s="397"/>
      <c r="AC810" s="397"/>
      <c r="AD810" s="397"/>
      <c r="AE810" s="397"/>
      <c r="AF810" s="398"/>
      <c r="AG810" s="328">
        <f t="shared" si="243"/>
        <v>0</v>
      </c>
      <c r="AH810" s="334" t="str">
        <f>Labels!B120</f>
        <v>k</v>
      </c>
      <c r="AJ810" s="122" t="s">
        <v>47</v>
      </c>
      <c r="AK810" s="123" t="s">
        <v>138</v>
      </c>
      <c r="AQ810" s="479"/>
      <c r="AR810" s="479"/>
      <c r="AS810" s="479"/>
    </row>
    <row r="811" spans="1:45" s="16" customFormat="1" ht="12" customHeight="1" x14ac:dyDescent="0.2">
      <c r="A811" s="355" t="str">
        <f>Labels!B172</f>
        <v>Unfall [u]</v>
      </c>
      <c r="B811" s="396"/>
      <c r="C811" s="397"/>
      <c r="D811" s="397"/>
      <c r="E811" s="397"/>
      <c r="F811" s="397"/>
      <c r="G811" s="397"/>
      <c r="H811" s="397"/>
      <c r="I811" s="397"/>
      <c r="J811" s="397"/>
      <c r="K811" s="397"/>
      <c r="L811" s="397"/>
      <c r="M811" s="397"/>
      <c r="N811" s="397"/>
      <c r="O811" s="397"/>
      <c r="P811" s="397"/>
      <c r="Q811" s="397"/>
      <c r="R811" s="397"/>
      <c r="S811" s="397"/>
      <c r="T811" s="397"/>
      <c r="U811" s="397"/>
      <c r="V811" s="397"/>
      <c r="W811" s="397"/>
      <c r="X811" s="397"/>
      <c r="Y811" s="397"/>
      <c r="Z811" s="397"/>
      <c r="AA811" s="397"/>
      <c r="AB811" s="397"/>
      <c r="AC811" s="397"/>
      <c r="AD811" s="397"/>
      <c r="AE811" s="397"/>
      <c r="AF811" s="398"/>
      <c r="AG811" s="328">
        <f t="shared" si="243"/>
        <v>0</v>
      </c>
      <c r="AH811" s="334" t="str">
        <f>Labels!B122</f>
        <v>u</v>
      </c>
      <c r="AJ811" s="122" t="s">
        <v>42</v>
      </c>
      <c r="AK811" s="479" t="s">
        <v>139</v>
      </c>
      <c r="AL811" s="479"/>
      <c r="AM811" s="479"/>
      <c r="AN811" s="479"/>
      <c r="AO811" s="479"/>
      <c r="AP811" s="479"/>
      <c r="AQ811" s="479"/>
      <c r="AR811" s="479"/>
      <c r="AS811" s="479"/>
    </row>
    <row r="812" spans="1:45" s="16" customFormat="1" ht="12" customHeight="1" x14ac:dyDescent="0.2">
      <c r="A812" s="355" t="str">
        <f>Labels!B173</f>
        <v>Schwangerschaft/Mutterschaft [s]</v>
      </c>
      <c r="B812" s="396"/>
      <c r="C812" s="397"/>
      <c r="D812" s="397"/>
      <c r="E812" s="397"/>
      <c r="F812" s="397"/>
      <c r="G812" s="397"/>
      <c r="H812" s="397"/>
      <c r="I812" s="397"/>
      <c r="J812" s="397"/>
      <c r="K812" s="397"/>
      <c r="L812" s="397"/>
      <c r="M812" s="397"/>
      <c r="N812" s="397"/>
      <c r="O812" s="397"/>
      <c r="P812" s="397"/>
      <c r="Q812" s="397"/>
      <c r="R812" s="397"/>
      <c r="S812" s="397"/>
      <c r="T812" s="397"/>
      <c r="U812" s="397"/>
      <c r="V812" s="397"/>
      <c r="W812" s="397"/>
      <c r="X812" s="397"/>
      <c r="Y812" s="397"/>
      <c r="Z812" s="397"/>
      <c r="AA812" s="397"/>
      <c r="AB812" s="397"/>
      <c r="AC812" s="397"/>
      <c r="AD812" s="397"/>
      <c r="AE812" s="397"/>
      <c r="AF812" s="398"/>
      <c r="AG812" s="328">
        <f t="shared" si="243"/>
        <v>0</v>
      </c>
      <c r="AH812" s="334" t="str">
        <f>Labels!B124</f>
        <v>s</v>
      </c>
      <c r="AJ812" s="122" t="s">
        <v>41</v>
      </c>
      <c r="AK812" s="479" t="s">
        <v>99</v>
      </c>
      <c r="AL812" s="479"/>
      <c r="AM812" s="479"/>
      <c r="AN812" s="479"/>
      <c r="AO812" s="479"/>
      <c r="AP812" s="479"/>
      <c r="AQ812" s="479"/>
      <c r="AR812" s="479"/>
      <c r="AS812" s="479"/>
    </row>
    <row r="813" spans="1:45" s="16" customFormat="1" ht="12" customHeight="1" x14ac:dyDescent="0.2">
      <c r="A813" s="355" t="str">
        <f>Labels!B174</f>
        <v>Militär/Beförderung/Zivilschutz [m]</v>
      </c>
      <c r="B813" s="396"/>
      <c r="C813" s="397"/>
      <c r="D813" s="397"/>
      <c r="E813" s="397"/>
      <c r="F813" s="397"/>
      <c r="G813" s="397"/>
      <c r="H813" s="397"/>
      <c r="I813" s="397"/>
      <c r="J813" s="397"/>
      <c r="K813" s="397"/>
      <c r="L813" s="397"/>
      <c r="M813" s="397"/>
      <c r="N813" s="397"/>
      <c r="O813" s="397"/>
      <c r="P813" s="397"/>
      <c r="Q813" s="397"/>
      <c r="R813" s="397"/>
      <c r="S813" s="397"/>
      <c r="T813" s="397"/>
      <c r="U813" s="397"/>
      <c r="V813" s="397"/>
      <c r="W813" s="397"/>
      <c r="X813" s="397"/>
      <c r="Y813" s="397"/>
      <c r="Z813" s="397"/>
      <c r="AA813" s="397"/>
      <c r="AB813" s="397"/>
      <c r="AC813" s="397"/>
      <c r="AD813" s="397"/>
      <c r="AE813" s="397"/>
      <c r="AF813" s="398"/>
      <c r="AG813" s="328">
        <f t="shared" si="243"/>
        <v>0</v>
      </c>
      <c r="AH813" s="334" t="str">
        <f>Labels!B126</f>
        <v>m</v>
      </c>
      <c r="AJ813" s="122" t="s">
        <v>40</v>
      </c>
      <c r="AK813" s="479" t="s">
        <v>98</v>
      </c>
      <c r="AL813" s="479"/>
      <c r="AQ813" s="480"/>
      <c r="AR813" s="480"/>
      <c r="AS813" s="480"/>
    </row>
    <row r="814" spans="1:45" s="16" customFormat="1" ht="12" customHeight="1" x14ac:dyDescent="0.2">
      <c r="A814" s="355" t="str">
        <f>Labels!B175</f>
        <v>Berufsschule [bs]</v>
      </c>
      <c r="B814" s="396"/>
      <c r="C814" s="397"/>
      <c r="D814" s="397"/>
      <c r="E814" s="397"/>
      <c r="F814" s="397"/>
      <c r="G814" s="397"/>
      <c r="H814" s="397"/>
      <c r="I814" s="397"/>
      <c r="J814" s="397"/>
      <c r="K814" s="397"/>
      <c r="L814" s="397"/>
      <c r="M814" s="397"/>
      <c r="N814" s="397"/>
      <c r="O814" s="397"/>
      <c r="P814" s="397"/>
      <c r="Q814" s="397"/>
      <c r="R814" s="397"/>
      <c r="S814" s="397"/>
      <c r="T814" s="397"/>
      <c r="U814" s="397"/>
      <c r="V814" s="397"/>
      <c r="W814" s="397"/>
      <c r="X814" s="397"/>
      <c r="Y814" s="397"/>
      <c r="Z814" s="397"/>
      <c r="AA814" s="397"/>
      <c r="AB814" s="397"/>
      <c r="AC814" s="397"/>
      <c r="AD814" s="397"/>
      <c r="AE814" s="397"/>
      <c r="AF814" s="398"/>
      <c r="AG814" s="328">
        <f t="shared" si="243"/>
        <v>0</v>
      </c>
      <c r="AH814" s="334" t="str">
        <f>Labels!B130</f>
        <v>bs</v>
      </c>
      <c r="AJ814" s="123" t="s">
        <v>73</v>
      </c>
      <c r="AK814" s="479" t="s">
        <v>68</v>
      </c>
      <c r="AN814" s="481"/>
      <c r="AO814" s="481"/>
      <c r="AP814" s="481"/>
      <c r="AQ814" s="481"/>
      <c r="AR814" s="481"/>
      <c r="AS814" s="481"/>
    </row>
    <row r="815" spans="1:45" s="16" customFormat="1" ht="12" customHeight="1" x14ac:dyDescent="0.2">
      <c r="A815" s="356" t="str">
        <f>Labels!B176</f>
        <v>Kurse [ku]</v>
      </c>
      <c r="B815" s="399"/>
      <c r="C815" s="400"/>
      <c r="D815" s="400"/>
      <c r="E815" s="400"/>
      <c r="F815" s="400"/>
      <c r="G815" s="400"/>
      <c r="H815" s="400"/>
      <c r="I815" s="400"/>
      <c r="J815" s="400"/>
      <c r="K815" s="400"/>
      <c r="L815" s="400"/>
      <c r="M815" s="400"/>
      <c r="N815" s="400"/>
      <c r="O815" s="400"/>
      <c r="P815" s="400"/>
      <c r="Q815" s="400"/>
      <c r="R815" s="400"/>
      <c r="S815" s="400"/>
      <c r="T815" s="400"/>
      <c r="U815" s="400"/>
      <c r="V815" s="400"/>
      <c r="W815" s="400"/>
      <c r="X815" s="400"/>
      <c r="Y815" s="400"/>
      <c r="Z815" s="400"/>
      <c r="AA815" s="400"/>
      <c r="AB815" s="400"/>
      <c r="AC815" s="400"/>
      <c r="AD815" s="400"/>
      <c r="AE815" s="400"/>
      <c r="AF815" s="401"/>
      <c r="AG815" s="327">
        <f t="shared" si="243"/>
        <v>0</v>
      </c>
      <c r="AH815" s="334" t="str">
        <f>Labels!B132</f>
        <v>ku</v>
      </c>
      <c r="AJ815" s="123" t="s">
        <v>76</v>
      </c>
      <c r="AK815" s="480" t="s">
        <v>75</v>
      </c>
      <c r="AR815" s="480"/>
      <c r="AS815" s="480"/>
    </row>
    <row r="816" spans="1:45" s="16" customFormat="1" ht="12" customHeight="1" x14ac:dyDescent="0.2">
      <c r="A816" s="357" t="str">
        <f>Labels!B177</f>
        <v>Kurzarbeit und Schlechtwetter [ka]</v>
      </c>
      <c r="B816" s="402"/>
      <c r="C816" s="403"/>
      <c r="D816" s="403"/>
      <c r="E816" s="403"/>
      <c r="F816" s="403"/>
      <c r="G816" s="403"/>
      <c r="H816" s="403"/>
      <c r="I816" s="403"/>
      <c r="J816" s="403"/>
      <c r="K816" s="403"/>
      <c r="L816" s="403"/>
      <c r="M816" s="403"/>
      <c r="N816" s="403"/>
      <c r="O816" s="403"/>
      <c r="P816" s="403"/>
      <c r="Q816" s="403"/>
      <c r="R816" s="403"/>
      <c r="S816" s="403"/>
      <c r="T816" s="403"/>
      <c r="U816" s="403"/>
      <c r="V816" s="403"/>
      <c r="W816" s="403"/>
      <c r="X816" s="403"/>
      <c r="Y816" s="403"/>
      <c r="Z816" s="403"/>
      <c r="AA816" s="403"/>
      <c r="AB816" s="403"/>
      <c r="AC816" s="403"/>
      <c r="AD816" s="403"/>
      <c r="AE816" s="403"/>
      <c r="AF816" s="404"/>
      <c r="AG816" s="86">
        <f t="shared" si="243"/>
        <v>0</v>
      </c>
      <c r="AH816" s="334" t="str">
        <f>Labels!B128</f>
        <v>ka</v>
      </c>
      <c r="AJ816" s="19" t="s">
        <v>95</v>
      </c>
      <c r="AK816" s="481" t="s">
        <v>96</v>
      </c>
      <c r="AL816" s="481"/>
      <c r="AM816" s="480"/>
      <c r="AN816" s="480"/>
      <c r="AO816" s="480"/>
      <c r="AP816" s="480"/>
      <c r="AQ816" s="480"/>
      <c r="AR816" s="480"/>
      <c r="AS816" s="480"/>
    </row>
    <row r="817" spans="1:42" s="16" customFormat="1" ht="12" customHeight="1" x14ac:dyDescent="0.2">
      <c r="A817" s="358"/>
      <c r="B817" s="405"/>
      <c r="C817" s="406"/>
      <c r="D817" s="406"/>
      <c r="E817" s="406"/>
      <c r="F817" s="406"/>
      <c r="G817" s="406"/>
      <c r="H817" s="406"/>
      <c r="I817" s="406"/>
      <c r="J817" s="406"/>
      <c r="K817" s="406"/>
      <c r="L817" s="406"/>
      <c r="M817" s="406"/>
      <c r="N817" s="406"/>
      <c r="O817" s="406"/>
      <c r="P817" s="406"/>
      <c r="Q817" s="406"/>
      <c r="R817" s="406"/>
      <c r="S817" s="406"/>
      <c r="T817" s="406"/>
      <c r="U817" s="406"/>
      <c r="V817" s="406"/>
      <c r="W817" s="406"/>
      <c r="X817" s="406"/>
      <c r="Y817" s="406"/>
      <c r="Z817" s="406"/>
      <c r="AA817" s="406"/>
      <c r="AB817" s="406"/>
      <c r="AC817" s="406"/>
      <c r="AD817" s="406"/>
      <c r="AE817" s="406"/>
      <c r="AF817" s="407"/>
      <c r="AG817" s="329">
        <f t="shared" si="243"/>
        <v>0</v>
      </c>
      <c r="AH817" s="334"/>
    </row>
    <row r="818" spans="1:42" s="16" customFormat="1" ht="12" customHeight="1" thickBot="1" x14ac:dyDescent="0.25">
      <c r="A818" s="359" t="str">
        <f>Labels!B178</f>
        <v>Fehlstunden (unbezahlt) [fe]</v>
      </c>
      <c r="B818" s="408"/>
      <c r="C818" s="409"/>
      <c r="D818" s="409"/>
      <c r="E818" s="409"/>
      <c r="F818" s="409"/>
      <c r="G818" s="409"/>
      <c r="H818" s="409"/>
      <c r="I818" s="409"/>
      <c r="J818" s="409"/>
      <c r="K818" s="409"/>
      <c r="L818" s="409"/>
      <c r="M818" s="409"/>
      <c r="N818" s="409"/>
      <c r="O818" s="409"/>
      <c r="P818" s="409"/>
      <c r="Q818" s="409"/>
      <c r="R818" s="409"/>
      <c r="S818" s="409"/>
      <c r="T818" s="409"/>
      <c r="U818" s="409"/>
      <c r="V818" s="409"/>
      <c r="W818" s="409"/>
      <c r="X818" s="409"/>
      <c r="Y818" s="409"/>
      <c r="Z818" s="409"/>
      <c r="AA818" s="409"/>
      <c r="AB818" s="409"/>
      <c r="AC818" s="409"/>
      <c r="AD818" s="409"/>
      <c r="AE818" s="409"/>
      <c r="AF818" s="410"/>
      <c r="AG818" s="330">
        <f t="shared" si="243"/>
        <v>0</v>
      </c>
      <c r="AH818" s="334" t="str">
        <f>Labels!B145</f>
        <v>fe</v>
      </c>
      <c r="AJ818" s="122" t="s">
        <v>91</v>
      </c>
      <c r="AK818" s="480" t="s">
        <v>113</v>
      </c>
      <c r="AL818" s="480"/>
      <c r="AM818" s="480"/>
      <c r="AN818" s="480"/>
      <c r="AO818" s="480"/>
      <c r="AP818" s="480"/>
    </row>
    <row r="819" spans="1:42" s="2" customFormat="1" ht="12" customHeight="1" thickBot="1" x14ac:dyDescent="0.25">
      <c r="A819" s="360" t="str">
        <f>Labels!B102</f>
        <v>Total</v>
      </c>
      <c r="B819" s="417">
        <f>SUM(B806:B818)</f>
        <v>0</v>
      </c>
      <c r="C819" s="418">
        <f t="shared" ref="C819:AF819" si="244">SUM(C806:C818)</f>
        <v>0</v>
      </c>
      <c r="D819" s="418">
        <f t="shared" si="244"/>
        <v>0</v>
      </c>
      <c r="E819" s="418">
        <f t="shared" si="244"/>
        <v>0</v>
      </c>
      <c r="F819" s="418">
        <f t="shared" si="244"/>
        <v>0</v>
      </c>
      <c r="G819" s="418">
        <f t="shared" si="244"/>
        <v>0</v>
      </c>
      <c r="H819" s="418">
        <f t="shared" si="244"/>
        <v>0</v>
      </c>
      <c r="I819" s="418">
        <f t="shared" si="244"/>
        <v>0</v>
      </c>
      <c r="J819" s="418">
        <f t="shared" si="244"/>
        <v>0</v>
      </c>
      <c r="K819" s="418">
        <f t="shared" si="244"/>
        <v>0</v>
      </c>
      <c r="L819" s="418">
        <f t="shared" si="244"/>
        <v>0</v>
      </c>
      <c r="M819" s="418">
        <f t="shared" si="244"/>
        <v>0</v>
      </c>
      <c r="N819" s="418">
        <f t="shared" si="244"/>
        <v>0</v>
      </c>
      <c r="O819" s="418">
        <f t="shared" si="244"/>
        <v>0</v>
      </c>
      <c r="P819" s="418">
        <f t="shared" si="244"/>
        <v>0</v>
      </c>
      <c r="Q819" s="418">
        <f t="shared" si="244"/>
        <v>0</v>
      </c>
      <c r="R819" s="418">
        <f t="shared" si="244"/>
        <v>0</v>
      </c>
      <c r="S819" s="418">
        <f t="shared" si="244"/>
        <v>0</v>
      </c>
      <c r="T819" s="418">
        <f t="shared" si="244"/>
        <v>0</v>
      </c>
      <c r="U819" s="418">
        <f t="shared" si="244"/>
        <v>0</v>
      </c>
      <c r="V819" s="418">
        <f t="shared" si="244"/>
        <v>0</v>
      </c>
      <c r="W819" s="418">
        <f t="shared" si="244"/>
        <v>0</v>
      </c>
      <c r="X819" s="418">
        <f t="shared" si="244"/>
        <v>0</v>
      </c>
      <c r="Y819" s="418">
        <f t="shared" si="244"/>
        <v>0</v>
      </c>
      <c r="Z819" s="418">
        <f t="shared" si="244"/>
        <v>0</v>
      </c>
      <c r="AA819" s="418">
        <f t="shared" si="244"/>
        <v>0</v>
      </c>
      <c r="AB819" s="418">
        <f t="shared" si="244"/>
        <v>0</v>
      </c>
      <c r="AC819" s="418">
        <f t="shared" si="244"/>
        <v>0</v>
      </c>
      <c r="AD819" s="418">
        <f t="shared" si="244"/>
        <v>0</v>
      </c>
      <c r="AE819" s="418">
        <f t="shared" si="244"/>
        <v>0</v>
      </c>
      <c r="AF819" s="419">
        <f t="shared" si="244"/>
        <v>0</v>
      </c>
      <c r="AG819" s="325"/>
    </row>
    <row r="820" spans="1:42" x14ac:dyDescent="0.25">
      <c r="AM820" s="479"/>
      <c r="AN820" s="479"/>
      <c r="AO820" s="479"/>
    </row>
    <row r="821" spans="1:42" x14ac:dyDescent="0.25">
      <c r="W821" s="30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</row>
    <row r="822" spans="1:42" x14ac:dyDescent="0.25">
      <c r="W822" s="30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</row>
    <row r="823" spans="1:42" s="1" customFormat="1" ht="21" customHeight="1" x14ac:dyDescent="0.25">
      <c r="A823" s="211" t="str">
        <f>A72</f>
        <v>Februar</v>
      </c>
      <c r="B823" s="506" t="str">
        <f>$B$800</f>
        <v>Saldo Monat + / -</v>
      </c>
      <c r="C823" s="507"/>
      <c r="D823" s="507"/>
      <c r="E823" s="508"/>
      <c r="F823" s="509">
        <f>F72</f>
        <v>-160</v>
      </c>
      <c r="G823" s="510"/>
      <c r="H823" s="78"/>
      <c r="I823" s="323"/>
      <c r="J823" s="282"/>
      <c r="K823" s="31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511" t="str">
        <f>$AB$800</f>
        <v>Absenz in Std</v>
      </c>
      <c r="AC823" s="511"/>
      <c r="AD823" s="511"/>
      <c r="AE823" s="511" t="str">
        <f>Labels!B78</f>
        <v>Feb</v>
      </c>
      <c r="AF823" s="512"/>
      <c r="AG823" s="83"/>
    </row>
    <row r="824" spans="1:42" s="16" customFormat="1" ht="15.75" x14ac:dyDescent="0.25">
      <c r="A824" s="213" t="str">
        <f>$A$801</f>
        <v>Tag</v>
      </c>
      <c r="B824" s="214">
        <f>B73</f>
        <v>43862</v>
      </c>
      <c r="C824" s="215">
        <f t="shared" ref="C824:AC824" si="245">B824+1</f>
        <v>43863</v>
      </c>
      <c r="D824" s="214">
        <f t="shared" si="245"/>
        <v>43864</v>
      </c>
      <c r="E824" s="214">
        <f t="shared" si="245"/>
        <v>43865</v>
      </c>
      <c r="F824" s="214">
        <f t="shared" si="245"/>
        <v>43866</v>
      </c>
      <c r="G824" s="214">
        <f t="shared" si="245"/>
        <v>43867</v>
      </c>
      <c r="H824" s="214">
        <f t="shared" si="245"/>
        <v>43868</v>
      </c>
      <c r="I824" s="214">
        <f t="shared" si="245"/>
        <v>43869</v>
      </c>
      <c r="J824" s="214">
        <f t="shared" si="245"/>
        <v>43870</v>
      </c>
      <c r="K824" s="214">
        <f t="shared" si="245"/>
        <v>43871</v>
      </c>
      <c r="L824" s="214">
        <f t="shared" si="245"/>
        <v>43872</v>
      </c>
      <c r="M824" s="214">
        <f t="shared" si="245"/>
        <v>43873</v>
      </c>
      <c r="N824" s="214">
        <f t="shared" si="245"/>
        <v>43874</v>
      </c>
      <c r="O824" s="214">
        <f t="shared" si="245"/>
        <v>43875</v>
      </c>
      <c r="P824" s="214">
        <f t="shared" si="245"/>
        <v>43876</v>
      </c>
      <c r="Q824" s="214">
        <f t="shared" si="245"/>
        <v>43877</v>
      </c>
      <c r="R824" s="214">
        <f t="shared" si="245"/>
        <v>43878</v>
      </c>
      <c r="S824" s="214">
        <f t="shared" si="245"/>
        <v>43879</v>
      </c>
      <c r="T824" s="214">
        <f t="shared" si="245"/>
        <v>43880</v>
      </c>
      <c r="U824" s="214">
        <f t="shared" si="245"/>
        <v>43881</v>
      </c>
      <c r="V824" s="214">
        <f t="shared" si="245"/>
        <v>43882</v>
      </c>
      <c r="W824" s="214">
        <f t="shared" si="245"/>
        <v>43883</v>
      </c>
      <c r="X824" s="214">
        <f t="shared" si="245"/>
        <v>43884</v>
      </c>
      <c r="Y824" s="214">
        <f t="shared" si="245"/>
        <v>43885</v>
      </c>
      <c r="Z824" s="214">
        <f t="shared" si="245"/>
        <v>43886</v>
      </c>
      <c r="AA824" s="214">
        <f t="shared" si="245"/>
        <v>43887</v>
      </c>
      <c r="AB824" s="214">
        <f t="shared" si="245"/>
        <v>43888</v>
      </c>
      <c r="AC824" s="214">
        <f t="shared" si="245"/>
        <v>43889</v>
      </c>
      <c r="AD824" s="365">
        <f>IF(AD73="","",AC824+1)</f>
        <v>43890</v>
      </c>
      <c r="AE824" s="377"/>
      <c r="AF824" s="378"/>
      <c r="AG824" s="431" t="str">
        <f>COUNT(B826:AF826)&amp;" "&amp;Labels!$B$63</f>
        <v>20 Tage</v>
      </c>
    </row>
    <row r="825" spans="1:42" s="16" customFormat="1" ht="12" customHeight="1" x14ac:dyDescent="0.2">
      <c r="A825" s="177" t="str">
        <f>$A$802</f>
        <v>Kalenderwoche</v>
      </c>
      <c r="B825" s="341">
        <f>IF(B824="","",TRUNC((B824-DATE(YEAR(B824+3-MOD(B824-2,7)),1,MOD(B824-2,7)-9))/7))</f>
        <v>5</v>
      </c>
      <c r="C825" s="342">
        <f t="shared" ref="C825:AD825" si="246">IF(C824="","",TRUNC((C824-DATE(YEAR(C824+3-MOD(C824-2,7)),1,MOD(C824-2,7)-9))/7))</f>
        <v>5</v>
      </c>
      <c r="D825" s="342">
        <f t="shared" si="246"/>
        <v>6</v>
      </c>
      <c r="E825" s="342">
        <f t="shared" si="246"/>
        <v>6</v>
      </c>
      <c r="F825" s="342">
        <f t="shared" si="246"/>
        <v>6</v>
      </c>
      <c r="G825" s="342">
        <f t="shared" si="246"/>
        <v>6</v>
      </c>
      <c r="H825" s="342">
        <f t="shared" si="246"/>
        <v>6</v>
      </c>
      <c r="I825" s="342">
        <f t="shared" si="246"/>
        <v>6</v>
      </c>
      <c r="J825" s="342">
        <f t="shared" si="246"/>
        <v>6</v>
      </c>
      <c r="K825" s="342">
        <f t="shared" si="246"/>
        <v>7</v>
      </c>
      <c r="L825" s="342">
        <f t="shared" si="246"/>
        <v>7</v>
      </c>
      <c r="M825" s="342">
        <f t="shared" si="246"/>
        <v>7</v>
      </c>
      <c r="N825" s="342">
        <f t="shared" si="246"/>
        <v>7</v>
      </c>
      <c r="O825" s="342">
        <f t="shared" si="246"/>
        <v>7</v>
      </c>
      <c r="P825" s="342">
        <f t="shared" si="246"/>
        <v>7</v>
      </c>
      <c r="Q825" s="342">
        <f t="shared" si="246"/>
        <v>7</v>
      </c>
      <c r="R825" s="342">
        <f t="shared" si="246"/>
        <v>8</v>
      </c>
      <c r="S825" s="342">
        <f t="shared" si="246"/>
        <v>8</v>
      </c>
      <c r="T825" s="342">
        <f t="shared" si="246"/>
        <v>8</v>
      </c>
      <c r="U825" s="342">
        <f t="shared" si="246"/>
        <v>8</v>
      </c>
      <c r="V825" s="342">
        <f t="shared" si="246"/>
        <v>8</v>
      </c>
      <c r="W825" s="342">
        <f t="shared" si="246"/>
        <v>8</v>
      </c>
      <c r="X825" s="342">
        <f t="shared" si="246"/>
        <v>8</v>
      </c>
      <c r="Y825" s="342">
        <f t="shared" si="246"/>
        <v>9</v>
      </c>
      <c r="Z825" s="342">
        <f t="shared" si="246"/>
        <v>9</v>
      </c>
      <c r="AA825" s="342">
        <f t="shared" si="246"/>
        <v>9</v>
      </c>
      <c r="AB825" s="342">
        <f t="shared" si="246"/>
        <v>9</v>
      </c>
      <c r="AC825" s="342">
        <f t="shared" si="246"/>
        <v>9</v>
      </c>
      <c r="AD825" s="366">
        <f t="shared" si="246"/>
        <v>9</v>
      </c>
      <c r="AE825" s="379"/>
      <c r="AF825" s="380"/>
      <c r="AG825" s="307"/>
    </row>
    <row r="826" spans="1:42" s="16" customFormat="1" ht="12" customHeight="1" x14ac:dyDescent="0.2">
      <c r="A826" s="177" t="str">
        <f>$A$803</f>
        <v>Sollstunden</v>
      </c>
      <c r="B826" s="344" t="str">
        <f t="shared" ref="B826:AC826" si="247">IF(MOD(B824,7)&gt;=2,$J$7*$B$70%,"")</f>
        <v/>
      </c>
      <c r="C826" s="345" t="str">
        <f t="shared" si="247"/>
        <v/>
      </c>
      <c r="D826" s="345">
        <f t="shared" si="247"/>
        <v>8</v>
      </c>
      <c r="E826" s="345">
        <f t="shared" si="247"/>
        <v>8</v>
      </c>
      <c r="F826" s="345">
        <f t="shared" si="247"/>
        <v>8</v>
      </c>
      <c r="G826" s="345">
        <f t="shared" si="247"/>
        <v>8</v>
      </c>
      <c r="H826" s="345">
        <f t="shared" si="247"/>
        <v>8</v>
      </c>
      <c r="I826" s="345" t="str">
        <f t="shared" si="247"/>
        <v/>
      </c>
      <c r="J826" s="345" t="str">
        <f t="shared" si="247"/>
        <v/>
      </c>
      <c r="K826" s="345">
        <f t="shared" si="247"/>
        <v>8</v>
      </c>
      <c r="L826" s="345">
        <f t="shared" si="247"/>
        <v>8</v>
      </c>
      <c r="M826" s="345">
        <f t="shared" si="247"/>
        <v>8</v>
      </c>
      <c r="N826" s="345">
        <f t="shared" si="247"/>
        <v>8</v>
      </c>
      <c r="O826" s="345">
        <f t="shared" si="247"/>
        <v>8</v>
      </c>
      <c r="P826" s="345" t="str">
        <f t="shared" si="247"/>
        <v/>
      </c>
      <c r="Q826" s="345" t="str">
        <f t="shared" si="247"/>
        <v/>
      </c>
      <c r="R826" s="345">
        <f t="shared" si="247"/>
        <v>8</v>
      </c>
      <c r="S826" s="345">
        <f t="shared" si="247"/>
        <v>8</v>
      </c>
      <c r="T826" s="345">
        <f t="shared" si="247"/>
        <v>8</v>
      </c>
      <c r="U826" s="345">
        <f t="shared" si="247"/>
        <v>8</v>
      </c>
      <c r="V826" s="345">
        <f t="shared" si="247"/>
        <v>8</v>
      </c>
      <c r="W826" s="345" t="str">
        <f t="shared" si="247"/>
        <v/>
      </c>
      <c r="X826" s="345" t="str">
        <f t="shared" si="247"/>
        <v/>
      </c>
      <c r="Y826" s="345">
        <f t="shared" si="247"/>
        <v>8</v>
      </c>
      <c r="Z826" s="345">
        <f t="shared" si="247"/>
        <v>8</v>
      </c>
      <c r="AA826" s="345">
        <f t="shared" si="247"/>
        <v>8</v>
      </c>
      <c r="AB826" s="345">
        <f t="shared" si="247"/>
        <v>8</v>
      </c>
      <c r="AC826" s="345">
        <f t="shared" si="247"/>
        <v>8</v>
      </c>
      <c r="AD826" s="367" t="str">
        <f>IF(AD824="","",IF(MOD(AD824,7)&gt;=2,$J$7*$B$70%,""))</f>
        <v/>
      </c>
      <c r="AE826" s="381"/>
      <c r="AF826" s="317"/>
      <c r="AG826" s="299">
        <f>IF($AD$824="",SUM(A826:AC826),SUM(B826:AF826))</f>
        <v>160</v>
      </c>
    </row>
    <row r="827" spans="1:42" s="16" customFormat="1" ht="12" customHeight="1" thickBot="1" x14ac:dyDescent="0.25">
      <c r="A827" s="347" t="str">
        <f>$A$804</f>
        <v>Produktivstunden</v>
      </c>
      <c r="B827" s="348">
        <f>SUM(B78:B80)</f>
        <v>0</v>
      </c>
      <c r="C827" s="349">
        <f t="shared" ref="C827:AC827" si="248">SUM(C78:C80)</f>
        <v>0</v>
      </c>
      <c r="D827" s="349">
        <f t="shared" si="248"/>
        <v>0</v>
      </c>
      <c r="E827" s="349">
        <f t="shared" si="248"/>
        <v>0</v>
      </c>
      <c r="F827" s="349">
        <f t="shared" si="248"/>
        <v>0</v>
      </c>
      <c r="G827" s="349">
        <f t="shared" si="248"/>
        <v>0</v>
      </c>
      <c r="H827" s="349">
        <f t="shared" si="248"/>
        <v>0</v>
      </c>
      <c r="I827" s="349">
        <f t="shared" si="248"/>
        <v>0</v>
      </c>
      <c r="J827" s="349">
        <f t="shared" si="248"/>
        <v>0</v>
      </c>
      <c r="K827" s="349">
        <f t="shared" si="248"/>
        <v>0</v>
      </c>
      <c r="L827" s="349">
        <f t="shared" si="248"/>
        <v>0</v>
      </c>
      <c r="M827" s="349">
        <f t="shared" si="248"/>
        <v>0</v>
      </c>
      <c r="N827" s="349">
        <f t="shared" si="248"/>
        <v>0</v>
      </c>
      <c r="O827" s="349">
        <f t="shared" si="248"/>
        <v>0</v>
      </c>
      <c r="P827" s="349">
        <f t="shared" si="248"/>
        <v>0</v>
      </c>
      <c r="Q827" s="349">
        <f t="shared" si="248"/>
        <v>0</v>
      </c>
      <c r="R827" s="349">
        <f t="shared" si="248"/>
        <v>0</v>
      </c>
      <c r="S827" s="349">
        <f t="shared" si="248"/>
        <v>0</v>
      </c>
      <c r="T827" s="349">
        <f t="shared" si="248"/>
        <v>0</v>
      </c>
      <c r="U827" s="349">
        <f t="shared" si="248"/>
        <v>0</v>
      </c>
      <c r="V827" s="349">
        <f t="shared" si="248"/>
        <v>0</v>
      </c>
      <c r="W827" s="349">
        <f t="shared" si="248"/>
        <v>0</v>
      </c>
      <c r="X827" s="349">
        <f t="shared" si="248"/>
        <v>0</v>
      </c>
      <c r="Y827" s="349">
        <f t="shared" si="248"/>
        <v>0</v>
      </c>
      <c r="Z827" s="349">
        <f t="shared" si="248"/>
        <v>0</v>
      </c>
      <c r="AA827" s="349">
        <f t="shared" si="248"/>
        <v>0</v>
      </c>
      <c r="AB827" s="349">
        <f t="shared" si="248"/>
        <v>0</v>
      </c>
      <c r="AC827" s="349">
        <f t="shared" si="248"/>
        <v>0</v>
      </c>
      <c r="AD827" s="368">
        <f>IF(AD824="","",SUM(AD78:AD80))</f>
        <v>0</v>
      </c>
      <c r="AE827" s="386"/>
      <c r="AF827" s="387"/>
      <c r="AG827" s="390">
        <f t="shared" ref="AG827:AG842" si="249">IF($AD$824="",SUM(A827:AC827),SUM(B827:AF827))</f>
        <v>0</v>
      </c>
    </row>
    <row r="828" spans="1:42" s="16" customFormat="1" ht="12" customHeight="1" x14ac:dyDescent="0.2">
      <c r="A828" s="361" t="str">
        <f>$A$805</f>
        <v>Feiertage [ft]</v>
      </c>
      <c r="B828" s="362" t="str">
        <f>B81</f>
        <v/>
      </c>
      <c r="C828" s="363" t="str">
        <f t="shared" ref="C828:AC828" si="250">C81</f>
        <v/>
      </c>
      <c r="D828" s="363" t="str">
        <f t="shared" si="250"/>
        <v/>
      </c>
      <c r="E828" s="363" t="str">
        <f t="shared" si="250"/>
        <v/>
      </c>
      <c r="F828" s="363" t="str">
        <f t="shared" si="250"/>
        <v/>
      </c>
      <c r="G828" s="363" t="str">
        <f t="shared" si="250"/>
        <v/>
      </c>
      <c r="H828" s="363" t="str">
        <f t="shared" si="250"/>
        <v/>
      </c>
      <c r="I828" s="363" t="str">
        <f t="shared" si="250"/>
        <v/>
      </c>
      <c r="J828" s="363" t="str">
        <f t="shared" si="250"/>
        <v/>
      </c>
      <c r="K828" s="363" t="str">
        <f t="shared" si="250"/>
        <v/>
      </c>
      <c r="L828" s="363" t="str">
        <f t="shared" si="250"/>
        <v/>
      </c>
      <c r="M828" s="363" t="str">
        <f t="shared" si="250"/>
        <v/>
      </c>
      <c r="N828" s="363" t="str">
        <f t="shared" si="250"/>
        <v/>
      </c>
      <c r="O828" s="363" t="str">
        <f t="shared" si="250"/>
        <v/>
      </c>
      <c r="P828" s="363" t="str">
        <f t="shared" si="250"/>
        <v/>
      </c>
      <c r="Q828" s="363" t="str">
        <f t="shared" si="250"/>
        <v/>
      </c>
      <c r="R828" s="363" t="str">
        <f t="shared" si="250"/>
        <v/>
      </c>
      <c r="S828" s="363" t="str">
        <f t="shared" si="250"/>
        <v/>
      </c>
      <c r="T828" s="363" t="str">
        <f t="shared" si="250"/>
        <v/>
      </c>
      <c r="U828" s="363" t="str">
        <f t="shared" si="250"/>
        <v/>
      </c>
      <c r="V828" s="363" t="str">
        <f t="shared" si="250"/>
        <v/>
      </c>
      <c r="W828" s="363" t="str">
        <f t="shared" si="250"/>
        <v/>
      </c>
      <c r="X828" s="363" t="str">
        <f t="shared" si="250"/>
        <v/>
      </c>
      <c r="Y828" s="363" t="str">
        <f t="shared" si="250"/>
        <v/>
      </c>
      <c r="Z828" s="363" t="str">
        <f t="shared" si="250"/>
        <v/>
      </c>
      <c r="AA828" s="363" t="str">
        <f t="shared" si="250"/>
        <v/>
      </c>
      <c r="AB828" s="363" t="str">
        <f t="shared" si="250"/>
        <v/>
      </c>
      <c r="AC828" s="363" t="str">
        <f t="shared" si="250"/>
        <v/>
      </c>
      <c r="AD828" s="369" t="str">
        <f>IF(AD824="","",AD81)</f>
        <v/>
      </c>
      <c r="AE828" s="388"/>
      <c r="AF828" s="389"/>
      <c r="AG828" s="331">
        <f t="shared" si="249"/>
        <v>0</v>
      </c>
    </row>
    <row r="829" spans="1:42" s="16" customFormat="1" ht="12" customHeight="1" x14ac:dyDescent="0.2">
      <c r="A829" s="351" t="str">
        <f>$A$806</f>
        <v>Ferien [f]</v>
      </c>
      <c r="B829" s="393"/>
      <c r="C829" s="394"/>
      <c r="D829" s="394"/>
      <c r="E829" s="394"/>
      <c r="F829" s="394"/>
      <c r="G829" s="394"/>
      <c r="H829" s="394"/>
      <c r="I829" s="394"/>
      <c r="J829" s="394"/>
      <c r="K829" s="394"/>
      <c r="L829" s="394"/>
      <c r="M829" s="394"/>
      <c r="N829" s="394"/>
      <c r="O829" s="394"/>
      <c r="P829" s="394"/>
      <c r="Q829" s="394"/>
      <c r="R829" s="394"/>
      <c r="S829" s="394"/>
      <c r="T829" s="394"/>
      <c r="U829" s="394"/>
      <c r="V829" s="394"/>
      <c r="W829" s="394"/>
      <c r="X829" s="394"/>
      <c r="Y829" s="394"/>
      <c r="Z829" s="394"/>
      <c r="AA829" s="394"/>
      <c r="AB829" s="394"/>
      <c r="AC829" s="394"/>
      <c r="AD829" s="411"/>
      <c r="AE829" s="382"/>
      <c r="AF829" s="383"/>
      <c r="AG829" s="332">
        <f t="shared" si="249"/>
        <v>0</v>
      </c>
      <c r="AH829" s="334" t="str">
        <f>$AH$806</f>
        <v>f</v>
      </c>
    </row>
    <row r="830" spans="1:42" s="16" customFormat="1" ht="12" customHeight="1" x14ac:dyDescent="0.2">
      <c r="A830" s="352" t="str">
        <f>$A$807</f>
        <v>Kompensation (Vorjahr) [kv]</v>
      </c>
      <c r="B830" s="396"/>
      <c r="C830" s="397"/>
      <c r="D830" s="397"/>
      <c r="E830" s="397"/>
      <c r="F830" s="397"/>
      <c r="G830" s="397"/>
      <c r="H830" s="397"/>
      <c r="I830" s="397"/>
      <c r="J830" s="397"/>
      <c r="K830" s="397"/>
      <c r="L830" s="397"/>
      <c r="M830" s="397"/>
      <c r="N830" s="397"/>
      <c r="O830" s="397"/>
      <c r="P830" s="397"/>
      <c r="Q830" s="397"/>
      <c r="R830" s="397"/>
      <c r="S830" s="397"/>
      <c r="T830" s="397"/>
      <c r="U830" s="397"/>
      <c r="V830" s="397"/>
      <c r="W830" s="397"/>
      <c r="X830" s="397"/>
      <c r="Y830" s="397"/>
      <c r="Z830" s="397"/>
      <c r="AA830" s="397"/>
      <c r="AB830" s="397"/>
      <c r="AC830" s="397"/>
      <c r="AD830" s="412"/>
      <c r="AE830" s="382"/>
      <c r="AF830" s="383"/>
      <c r="AG830" s="328">
        <f t="shared" si="249"/>
        <v>0</v>
      </c>
      <c r="AH830" s="334" t="str">
        <f>$AH$807</f>
        <v>kv</v>
      </c>
    </row>
    <row r="831" spans="1:42" s="16" customFormat="1" ht="12" customHeight="1" x14ac:dyDescent="0.2">
      <c r="A831" s="353" t="str">
        <f>$A$808</f>
        <v>Kompensation (laufend) [kj]</v>
      </c>
      <c r="B831" s="399"/>
      <c r="C831" s="400"/>
      <c r="D831" s="400"/>
      <c r="E831" s="400"/>
      <c r="F831" s="400"/>
      <c r="G831" s="400"/>
      <c r="H831" s="400"/>
      <c r="I831" s="400"/>
      <c r="J831" s="400"/>
      <c r="K831" s="400"/>
      <c r="L831" s="400"/>
      <c r="M831" s="400"/>
      <c r="N831" s="400"/>
      <c r="O831" s="400"/>
      <c r="P831" s="400"/>
      <c r="Q831" s="400"/>
      <c r="R831" s="400"/>
      <c r="S831" s="400"/>
      <c r="T831" s="400"/>
      <c r="U831" s="400"/>
      <c r="V831" s="400"/>
      <c r="W831" s="400"/>
      <c r="X831" s="400"/>
      <c r="Y831" s="400"/>
      <c r="Z831" s="400"/>
      <c r="AA831" s="400"/>
      <c r="AB831" s="400"/>
      <c r="AC831" s="400"/>
      <c r="AD831" s="413"/>
      <c r="AE831" s="382"/>
      <c r="AF831" s="383"/>
      <c r="AG831" s="327">
        <f t="shared" si="249"/>
        <v>0</v>
      </c>
      <c r="AH831" s="334" t="str">
        <f>$AH$808</f>
        <v>kj</v>
      </c>
    </row>
    <row r="832" spans="1:42" s="16" customFormat="1" ht="12" customHeight="1" x14ac:dyDescent="0.2">
      <c r="A832" s="354" t="str">
        <f>$A$809</f>
        <v>Absenzen, Kurzabsenzen [a]</v>
      </c>
      <c r="B832" s="393"/>
      <c r="C832" s="394"/>
      <c r="D832" s="394"/>
      <c r="E832" s="394"/>
      <c r="F832" s="394"/>
      <c r="G832" s="394"/>
      <c r="H832" s="394"/>
      <c r="I832" s="394"/>
      <c r="J832" s="394"/>
      <c r="K832" s="394"/>
      <c r="L832" s="394"/>
      <c r="M832" s="394"/>
      <c r="N832" s="394"/>
      <c r="O832" s="394"/>
      <c r="P832" s="394"/>
      <c r="Q832" s="394"/>
      <c r="R832" s="394"/>
      <c r="S832" s="394"/>
      <c r="T832" s="394"/>
      <c r="U832" s="394"/>
      <c r="V832" s="394"/>
      <c r="W832" s="394"/>
      <c r="X832" s="394"/>
      <c r="Y832" s="394"/>
      <c r="Z832" s="394"/>
      <c r="AA832" s="394"/>
      <c r="AB832" s="394"/>
      <c r="AC832" s="394"/>
      <c r="AD832" s="411"/>
      <c r="AE832" s="382"/>
      <c r="AF832" s="383"/>
      <c r="AG832" s="326">
        <f t="shared" si="249"/>
        <v>0</v>
      </c>
      <c r="AH832" s="334" t="str">
        <f>$AH$809</f>
        <v>a</v>
      </c>
    </row>
    <row r="833" spans="1:34" s="16" customFormat="1" ht="12" customHeight="1" x14ac:dyDescent="0.2">
      <c r="A833" s="355" t="str">
        <f>$A$810</f>
        <v>Krankheit [k]</v>
      </c>
      <c r="B833" s="396"/>
      <c r="C833" s="397"/>
      <c r="D833" s="397"/>
      <c r="E833" s="397"/>
      <c r="F833" s="397"/>
      <c r="G833" s="397"/>
      <c r="H833" s="397"/>
      <c r="I833" s="397"/>
      <c r="J833" s="397"/>
      <c r="K833" s="397"/>
      <c r="L833" s="397"/>
      <c r="M833" s="397"/>
      <c r="N833" s="397"/>
      <c r="O833" s="397"/>
      <c r="P833" s="397"/>
      <c r="Q833" s="397"/>
      <c r="R833" s="397"/>
      <c r="S833" s="397"/>
      <c r="T833" s="397"/>
      <c r="U833" s="397"/>
      <c r="V833" s="397"/>
      <c r="W833" s="397"/>
      <c r="X833" s="397"/>
      <c r="Y833" s="397"/>
      <c r="Z833" s="397"/>
      <c r="AA833" s="397"/>
      <c r="AB833" s="397"/>
      <c r="AC833" s="397"/>
      <c r="AD833" s="412"/>
      <c r="AE833" s="382"/>
      <c r="AF833" s="383"/>
      <c r="AG833" s="328">
        <f t="shared" si="249"/>
        <v>0</v>
      </c>
      <c r="AH833" s="334" t="str">
        <f>$AH$810</f>
        <v>k</v>
      </c>
    </row>
    <row r="834" spans="1:34" s="16" customFormat="1" ht="12" customHeight="1" x14ac:dyDescent="0.2">
      <c r="A834" s="355" t="str">
        <f>$A$811</f>
        <v>Unfall [u]</v>
      </c>
      <c r="B834" s="396"/>
      <c r="C834" s="397"/>
      <c r="D834" s="397"/>
      <c r="E834" s="397"/>
      <c r="F834" s="397"/>
      <c r="G834" s="397"/>
      <c r="H834" s="397"/>
      <c r="I834" s="397"/>
      <c r="J834" s="397"/>
      <c r="K834" s="397"/>
      <c r="L834" s="397"/>
      <c r="M834" s="397"/>
      <c r="N834" s="397"/>
      <c r="O834" s="397"/>
      <c r="P834" s="397"/>
      <c r="Q834" s="397"/>
      <c r="R834" s="397"/>
      <c r="S834" s="397"/>
      <c r="T834" s="397"/>
      <c r="U834" s="397"/>
      <c r="V834" s="397"/>
      <c r="W834" s="397"/>
      <c r="X834" s="397"/>
      <c r="Y834" s="397"/>
      <c r="Z834" s="397"/>
      <c r="AA834" s="397"/>
      <c r="AB834" s="397"/>
      <c r="AC834" s="397"/>
      <c r="AD834" s="412"/>
      <c r="AE834" s="382"/>
      <c r="AF834" s="383"/>
      <c r="AG834" s="328">
        <f t="shared" si="249"/>
        <v>0</v>
      </c>
      <c r="AH834" s="334" t="str">
        <f>$AH$811</f>
        <v>u</v>
      </c>
    </row>
    <row r="835" spans="1:34" s="16" customFormat="1" ht="12" customHeight="1" x14ac:dyDescent="0.2">
      <c r="A835" s="355" t="str">
        <f>$A$812</f>
        <v>Schwangerschaft/Mutterschaft [s]</v>
      </c>
      <c r="B835" s="396"/>
      <c r="C835" s="397"/>
      <c r="D835" s="397"/>
      <c r="E835" s="397"/>
      <c r="F835" s="397"/>
      <c r="G835" s="397"/>
      <c r="H835" s="397"/>
      <c r="I835" s="397"/>
      <c r="J835" s="397"/>
      <c r="K835" s="397"/>
      <c r="L835" s="397"/>
      <c r="M835" s="397"/>
      <c r="N835" s="397"/>
      <c r="O835" s="397"/>
      <c r="P835" s="397"/>
      <c r="Q835" s="397"/>
      <c r="R835" s="397"/>
      <c r="S835" s="397"/>
      <c r="T835" s="397"/>
      <c r="U835" s="397"/>
      <c r="V835" s="397"/>
      <c r="W835" s="397"/>
      <c r="X835" s="397"/>
      <c r="Y835" s="397"/>
      <c r="Z835" s="397"/>
      <c r="AA835" s="397"/>
      <c r="AB835" s="397"/>
      <c r="AC835" s="397"/>
      <c r="AD835" s="412"/>
      <c r="AE835" s="382"/>
      <c r="AF835" s="383"/>
      <c r="AG835" s="328">
        <f t="shared" si="249"/>
        <v>0</v>
      </c>
      <c r="AH835" s="334" t="str">
        <f>$AH$812</f>
        <v>s</v>
      </c>
    </row>
    <row r="836" spans="1:34" s="16" customFormat="1" ht="12" customHeight="1" x14ac:dyDescent="0.2">
      <c r="A836" s="355" t="str">
        <f>$A$813</f>
        <v>Militär/Beförderung/Zivilschutz [m]</v>
      </c>
      <c r="B836" s="396"/>
      <c r="C836" s="397"/>
      <c r="D836" s="397"/>
      <c r="E836" s="397"/>
      <c r="F836" s="397"/>
      <c r="G836" s="397"/>
      <c r="H836" s="397"/>
      <c r="I836" s="397"/>
      <c r="J836" s="397"/>
      <c r="K836" s="397"/>
      <c r="L836" s="397"/>
      <c r="M836" s="397"/>
      <c r="N836" s="397"/>
      <c r="O836" s="397"/>
      <c r="P836" s="397"/>
      <c r="Q836" s="397"/>
      <c r="R836" s="397"/>
      <c r="S836" s="397"/>
      <c r="T836" s="397"/>
      <c r="U836" s="397"/>
      <c r="V836" s="397"/>
      <c r="W836" s="397"/>
      <c r="X836" s="397"/>
      <c r="Y836" s="397"/>
      <c r="Z836" s="397"/>
      <c r="AA836" s="397"/>
      <c r="AB836" s="397"/>
      <c r="AC836" s="397"/>
      <c r="AD836" s="412"/>
      <c r="AE836" s="382"/>
      <c r="AF836" s="383"/>
      <c r="AG836" s="328">
        <f t="shared" si="249"/>
        <v>0</v>
      </c>
      <c r="AH836" s="334" t="str">
        <f>$AH$813</f>
        <v>m</v>
      </c>
    </row>
    <row r="837" spans="1:34" s="16" customFormat="1" ht="12" customHeight="1" x14ac:dyDescent="0.2">
      <c r="A837" s="355" t="str">
        <f>$A$814</f>
        <v>Berufsschule [bs]</v>
      </c>
      <c r="B837" s="396"/>
      <c r="C837" s="397"/>
      <c r="D837" s="397"/>
      <c r="E837" s="397"/>
      <c r="F837" s="397"/>
      <c r="G837" s="397"/>
      <c r="H837" s="397"/>
      <c r="I837" s="397"/>
      <c r="J837" s="397"/>
      <c r="K837" s="397"/>
      <c r="L837" s="397"/>
      <c r="M837" s="397"/>
      <c r="N837" s="397"/>
      <c r="O837" s="397"/>
      <c r="P837" s="397"/>
      <c r="Q837" s="397"/>
      <c r="R837" s="397"/>
      <c r="S837" s="397"/>
      <c r="T837" s="397"/>
      <c r="U837" s="397"/>
      <c r="V837" s="397"/>
      <c r="W837" s="397"/>
      <c r="X837" s="397"/>
      <c r="Y837" s="397"/>
      <c r="Z837" s="397"/>
      <c r="AA837" s="397"/>
      <c r="AB837" s="397"/>
      <c r="AC837" s="397"/>
      <c r="AD837" s="412"/>
      <c r="AE837" s="382"/>
      <c r="AF837" s="383"/>
      <c r="AG837" s="328">
        <f t="shared" si="249"/>
        <v>0</v>
      </c>
      <c r="AH837" s="334" t="str">
        <f>$AH$814</f>
        <v>bs</v>
      </c>
    </row>
    <row r="838" spans="1:34" s="16" customFormat="1" ht="12" customHeight="1" x14ac:dyDescent="0.2">
      <c r="A838" s="356" t="str">
        <f>$A$815</f>
        <v>Kurse [ku]</v>
      </c>
      <c r="B838" s="399"/>
      <c r="C838" s="400"/>
      <c r="D838" s="400"/>
      <c r="E838" s="400"/>
      <c r="F838" s="400"/>
      <c r="G838" s="400"/>
      <c r="H838" s="400"/>
      <c r="I838" s="400"/>
      <c r="J838" s="400"/>
      <c r="K838" s="400"/>
      <c r="L838" s="400"/>
      <c r="M838" s="400"/>
      <c r="N838" s="400"/>
      <c r="O838" s="400"/>
      <c r="P838" s="400"/>
      <c r="Q838" s="400"/>
      <c r="R838" s="400"/>
      <c r="S838" s="400"/>
      <c r="T838" s="400"/>
      <c r="U838" s="400"/>
      <c r="V838" s="400"/>
      <c r="W838" s="400"/>
      <c r="X838" s="400"/>
      <c r="Y838" s="400"/>
      <c r="Z838" s="400"/>
      <c r="AA838" s="400"/>
      <c r="AB838" s="400"/>
      <c r="AC838" s="400"/>
      <c r="AD838" s="413"/>
      <c r="AE838" s="382"/>
      <c r="AF838" s="383"/>
      <c r="AG838" s="327">
        <f t="shared" si="249"/>
        <v>0</v>
      </c>
      <c r="AH838" s="334" t="str">
        <f>$AH$815</f>
        <v>ku</v>
      </c>
    </row>
    <row r="839" spans="1:34" s="16" customFormat="1" ht="12" customHeight="1" x14ac:dyDescent="0.2">
      <c r="A839" s="357" t="str">
        <f>$A$816</f>
        <v>Kurzarbeit und Schlechtwetter [ka]</v>
      </c>
      <c r="B839" s="402"/>
      <c r="C839" s="403"/>
      <c r="D839" s="403"/>
      <c r="E839" s="403"/>
      <c r="F839" s="403"/>
      <c r="G839" s="403"/>
      <c r="H839" s="403"/>
      <c r="I839" s="403"/>
      <c r="J839" s="403"/>
      <c r="K839" s="403"/>
      <c r="L839" s="403"/>
      <c r="M839" s="403"/>
      <c r="N839" s="403"/>
      <c r="O839" s="403"/>
      <c r="P839" s="403"/>
      <c r="Q839" s="403"/>
      <c r="R839" s="403"/>
      <c r="S839" s="403"/>
      <c r="T839" s="403"/>
      <c r="U839" s="403"/>
      <c r="V839" s="403"/>
      <c r="W839" s="403"/>
      <c r="X839" s="403"/>
      <c r="Y839" s="403"/>
      <c r="Z839" s="403"/>
      <c r="AA839" s="403"/>
      <c r="AB839" s="403"/>
      <c r="AC839" s="403"/>
      <c r="AD839" s="414"/>
      <c r="AE839" s="382"/>
      <c r="AF839" s="383"/>
      <c r="AG839" s="86">
        <f t="shared" si="249"/>
        <v>0</v>
      </c>
      <c r="AH839" s="334" t="str">
        <f>$AH$816</f>
        <v>ka</v>
      </c>
    </row>
    <row r="840" spans="1:34" s="16" customFormat="1" ht="12" customHeight="1" x14ac:dyDescent="0.2">
      <c r="A840" s="358">
        <f>$A$817</f>
        <v>0</v>
      </c>
      <c r="B840" s="405"/>
      <c r="C840" s="406"/>
      <c r="D840" s="406"/>
      <c r="E840" s="406"/>
      <c r="F840" s="406"/>
      <c r="G840" s="406"/>
      <c r="H840" s="406"/>
      <c r="I840" s="406"/>
      <c r="J840" s="406"/>
      <c r="K840" s="406"/>
      <c r="L840" s="406"/>
      <c r="M840" s="406"/>
      <c r="N840" s="406"/>
      <c r="O840" s="406"/>
      <c r="P840" s="406"/>
      <c r="Q840" s="406"/>
      <c r="R840" s="406"/>
      <c r="S840" s="406"/>
      <c r="T840" s="406"/>
      <c r="U840" s="406"/>
      <c r="V840" s="406"/>
      <c r="W840" s="406"/>
      <c r="X840" s="406"/>
      <c r="Y840" s="406"/>
      <c r="Z840" s="406"/>
      <c r="AA840" s="406"/>
      <c r="AB840" s="406"/>
      <c r="AC840" s="406"/>
      <c r="AD840" s="415"/>
      <c r="AE840" s="382"/>
      <c r="AF840" s="383"/>
      <c r="AG840" s="329">
        <f t="shared" si="249"/>
        <v>0</v>
      </c>
      <c r="AH840" s="334">
        <f>$AH$817</f>
        <v>0</v>
      </c>
    </row>
    <row r="841" spans="1:34" s="16" customFormat="1" ht="12" customHeight="1" thickBot="1" x14ac:dyDescent="0.25">
      <c r="A841" s="359" t="str">
        <f>$A$818</f>
        <v>Fehlstunden (unbezahlt) [fe]</v>
      </c>
      <c r="B841" s="408"/>
      <c r="C841" s="409"/>
      <c r="D841" s="409"/>
      <c r="E841" s="409"/>
      <c r="F841" s="409"/>
      <c r="G841" s="409"/>
      <c r="H841" s="409"/>
      <c r="I841" s="409"/>
      <c r="J841" s="409"/>
      <c r="K841" s="409"/>
      <c r="L841" s="409"/>
      <c r="M841" s="409"/>
      <c r="N841" s="409"/>
      <c r="O841" s="409"/>
      <c r="P841" s="409"/>
      <c r="Q841" s="409"/>
      <c r="R841" s="409"/>
      <c r="S841" s="409"/>
      <c r="T841" s="409"/>
      <c r="U841" s="409"/>
      <c r="V841" s="409"/>
      <c r="W841" s="409"/>
      <c r="X841" s="409"/>
      <c r="Y841" s="409"/>
      <c r="Z841" s="409"/>
      <c r="AA841" s="409"/>
      <c r="AB841" s="409"/>
      <c r="AC841" s="409"/>
      <c r="AD841" s="416"/>
      <c r="AE841" s="382"/>
      <c r="AF841" s="383"/>
      <c r="AG841" s="330">
        <f t="shared" si="249"/>
        <v>0</v>
      </c>
      <c r="AH841" s="334" t="str">
        <f>$AH$818</f>
        <v>fe</v>
      </c>
    </row>
    <row r="842" spans="1:34" s="2" customFormat="1" ht="12" customHeight="1" thickBot="1" x14ac:dyDescent="0.25">
      <c r="A842" s="360" t="str">
        <f>$A$819</f>
        <v>Total</v>
      </c>
      <c r="B842" s="417">
        <f>SUM(B829:B841)</f>
        <v>0</v>
      </c>
      <c r="C842" s="418">
        <f t="shared" ref="C842:AC842" si="251">SUM(C829:C841)</f>
        <v>0</v>
      </c>
      <c r="D842" s="418">
        <f t="shared" si="251"/>
        <v>0</v>
      </c>
      <c r="E842" s="418">
        <f t="shared" si="251"/>
        <v>0</v>
      </c>
      <c r="F842" s="418">
        <f t="shared" si="251"/>
        <v>0</v>
      </c>
      <c r="G842" s="418">
        <f t="shared" si="251"/>
        <v>0</v>
      </c>
      <c r="H842" s="418">
        <f t="shared" si="251"/>
        <v>0</v>
      </c>
      <c r="I842" s="418">
        <f t="shared" si="251"/>
        <v>0</v>
      </c>
      <c r="J842" s="418">
        <f t="shared" si="251"/>
        <v>0</v>
      </c>
      <c r="K842" s="418">
        <f t="shared" si="251"/>
        <v>0</v>
      </c>
      <c r="L842" s="418">
        <f t="shared" si="251"/>
        <v>0</v>
      </c>
      <c r="M842" s="418">
        <f t="shared" si="251"/>
        <v>0</v>
      </c>
      <c r="N842" s="418">
        <f t="shared" si="251"/>
        <v>0</v>
      </c>
      <c r="O842" s="418">
        <f t="shared" si="251"/>
        <v>0</v>
      </c>
      <c r="P842" s="418">
        <f t="shared" si="251"/>
        <v>0</v>
      </c>
      <c r="Q842" s="418">
        <f t="shared" si="251"/>
        <v>0</v>
      </c>
      <c r="R842" s="418">
        <f t="shared" si="251"/>
        <v>0</v>
      </c>
      <c r="S842" s="418">
        <f t="shared" si="251"/>
        <v>0</v>
      </c>
      <c r="T842" s="418">
        <f t="shared" si="251"/>
        <v>0</v>
      </c>
      <c r="U842" s="418">
        <f t="shared" si="251"/>
        <v>0</v>
      </c>
      <c r="V842" s="418">
        <f t="shared" si="251"/>
        <v>0</v>
      </c>
      <c r="W842" s="418">
        <f t="shared" si="251"/>
        <v>0</v>
      </c>
      <c r="X842" s="418">
        <f t="shared" si="251"/>
        <v>0</v>
      </c>
      <c r="Y842" s="418">
        <f t="shared" si="251"/>
        <v>0</v>
      </c>
      <c r="Z842" s="418">
        <f t="shared" si="251"/>
        <v>0</v>
      </c>
      <c r="AA842" s="418">
        <f t="shared" si="251"/>
        <v>0</v>
      </c>
      <c r="AB842" s="418">
        <f t="shared" si="251"/>
        <v>0</v>
      </c>
      <c r="AC842" s="418">
        <f t="shared" si="251"/>
        <v>0</v>
      </c>
      <c r="AD842" s="420">
        <f>IF(AD824="","",SUM(AD829:AD841))</f>
        <v>0</v>
      </c>
      <c r="AE842" s="384"/>
      <c r="AF842" s="385"/>
      <c r="AG842" s="325">
        <f t="shared" si="249"/>
        <v>0</v>
      </c>
    </row>
    <row r="843" spans="1:34" x14ac:dyDescent="0.25"/>
    <row r="844" spans="1:34" x14ac:dyDescent="0.25"/>
    <row r="845" spans="1:34" x14ac:dyDescent="0.25"/>
    <row r="846" spans="1:34" s="1" customFormat="1" ht="21" customHeight="1" x14ac:dyDescent="0.25">
      <c r="A846" s="211" t="str">
        <f>A135</f>
        <v>März</v>
      </c>
      <c r="B846" s="506" t="str">
        <f>$B$800</f>
        <v>Saldo Monat + / -</v>
      </c>
      <c r="C846" s="507"/>
      <c r="D846" s="507"/>
      <c r="E846" s="508"/>
      <c r="F846" s="509">
        <f>F135</f>
        <v>-176</v>
      </c>
      <c r="G846" s="510"/>
      <c r="H846" s="78"/>
      <c r="I846" s="323"/>
      <c r="J846" s="282"/>
      <c r="K846" s="31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511" t="str">
        <f>$AB$800</f>
        <v>Absenz in Std</v>
      </c>
      <c r="AC846" s="511"/>
      <c r="AD846" s="511"/>
      <c r="AE846" s="511" t="str">
        <f>Labels!B79</f>
        <v>Mrz</v>
      </c>
      <c r="AF846" s="512"/>
      <c r="AG846" s="83"/>
    </row>
    <row r="847" spans="1:34" s="16" customFormat="1" ht="15.75" x14ac:dyDescent="0.25">
      <c r="A847" s="213" t="str">
        <f>$A$801</f>
        <v>Tag</v>
      </c>
      <c r="B847" s="214">
        <f>B136</f>
        <v>43891</v>
      </c>
      <c r="C847" s="215">
        <f t="shared" ref="C847:AF847" si="252">B847+1</f>
        <v>43892</v>
      </c>
      <c r="D847" s="214">
        <f t="shared" si="252"/>
        <v>43893</v>
      </c>
      <c r="E847" s="214">
        <f t="shared" si="252"/>
        <v>43894</v>
      </c>
      <c r="F847" s="214">
        <f t="shared" si="252"/>
        <v>43895</v>
      </c>
      <c r="G847" s="214">
        <f t="shared" si="252"/>
        <v>43896</v>
      </c>
      <c r="H847" s="214">
        <f t="shared" si="252"/>
        <v>43897</v>
      </c>
      <c r="I847" s="214">
        <f t="shared" si="252"/>
        <v>43898</v>
      </c>
      <c r="J847" s="214">
        <f t="shared" si="252"/>
        <v>43899</v>
      </c>
      <c r="K847" s="214">
        <f t="shared" si="252"/>
        <v>43900</v>
      </c>
      <c r="L847" s="214">
        <f t="shared" si="252"/>
        <v>43901</v>
      </c>
      <c r="M847" s="214">
        <f t="shared" si="252"/>
        <v>43902</v>
      </c>
      <c r="N847" s="214">
        <f t="shared" si="252"/>
        <v>43903</v>
      </c>
      <c r="O847" s="214">
        <f t="shared" si="252"/>
        <v>43904</v>
      </c>
      <c r="P847" s="214">
        <f t="shared" si="252"/>
        <v>43905</v>
      </c>
      <c r="Q847" s="214">
        <f t="shared" si="252"/>
        <v>43906</v>
      </c>
      <c r="R847" s="214">
        <f t="shared" si="252"/>
        <v>43907</v>
      </c>
      <c r="S847" s="214">
        <f t="shared" si="252"/>
        <v>43908</v>
      </c>
      <c r="T847" s="214">
        <f t="shared" si="252"/>
        <v>43909</v>
      </c>
      <c r="U847" s="214">
        <f t="shared" si="252"/>
        <v>43910</v>
      </c>
      <c r="V847" s="214">
        <f t="shared" si="252"/>
        <v>43911</v>
      </c>
      <c r="W847" s="214">
        <f t="shared" si="252"/>
        <v>43912</v>
      </c>
      <c r="X847" s="214">
        <f t="shared" si="252"/>
        <v>43913</v>
      </c>
      <c r="Y847" s="214">
        <f t="shared" si="252"/>
        <v>43914</v>
      </c>
      <c r="Z847" s="214">
        <f t="shared" si="252"/>
        <v>43915</v>
      </c>
      <c r="AA847" s="214">
        <f t="shared" si="252"/>
        <v>43916</v>
      </c>
      <c r="AB847" s="214">
        <f t="shared" si="252"/>
        <v>43917</v>
      </c>
      <c r="AC847" s="214">
        <f t="shared" si="252"/>
        <v>43918</v>
      </c>
      <c r="AD847" s="214">
        <f t="shared" si="252"/>
        <v>43919</v>
      </c>
      <c r="AE847" s="214">
        <f t="shared" si="252"/>
        <v>43920</v>
      </c>
      <c r="AF847" s="214">
        <f t="shared" si="252"/>
        <v>43921</v>
      </c>
      <c r="AG847" s="431" t="str">
        <f>COUNT(B849:AF849)&amp;" "&amp;Labels!$B$63</f>
        <v>22 Tage</v>
      </c>
    </row>
    <row r="848" spans="1:34" s="16" customFormat="1" ht="12" customHeight="1" x14ac:dyDescent="0.2">
      <c r="A848" s="177" t="str">
        <f>$A$802</f>
        <v>Kalenderwoche</v>
      </c>
      <c r="B848" s="341">
        <f>IF(B847="","",TRUNC((B847-DATE(YEAR(B847+3-MOD(B847-2,7)),1,MOD(B847-2,7)-9))/7))</f>
        <v>9</v>
      </c>
      <c r="C848" s="342">
        <f t="shared" ref="C848:AF848" si="253">IF(C847="","",TRUNC((C847-DATE(YEAR(C847+3-MOD(C847-2,7)),1,MOD(C847-2,7)-9))/7))</f>
        <v>10</v>
      </c>
      <c r="D848" s="342">
        <f t="shared" si="253"/>
        <v>10</v>
      </c>
      <c r="E848" s="342">
        <f t="shared" si="253"/>
        <v>10</v>
      </c>
      <c r="F848" s="342">
        <f t="shared" si="253"/>
        <v>10</v>
      </c>
      <c r="G848" s="342">
        <f t="shared" si="253"/>
        <v>10</v>
      </c>
      <c r="H848" s="342">
        <f t="shared" si="253"/>
        <v>10</v>
      </c>
      <c r="I848" s="342">
        <f t="shared" si="253"/>
        <v>10</v>
      </c>
      <c r="J848" s="342">
        <f t="shared" si="253"/>
        <v>11</v>
      </c>
      <c r="K848" s="342">
        <f t="shared" si="253"/>
        <v>11</v>
      </c>
      <c r="L848" s="342">
        <f t="shared" si="253"/>
        <v>11</v>
      </c>
      <c r="M848" s="342">
        <f t="shared" si="253"/>
        <v>11</v>
      </c>
      <c r="N848" s="342">
        <f t="shared" si="253"/>
        <v>11</v>
      </c>
      <c r="O848" s="342">
        <f t="shared" si="253"/>
        <v>11</v>
      </c>
      <c r="P848" s="342">
        <f t="shared" si="253"/>
        <v>11</v>
      </c>
      <c r="Q848" s="342">
        <f t="shared" si="253"/>
        <v>12</v>
      </c>
      <c r="R848" s="342">
        <f t="shared" si="253"/>
        <v>12</v>
      </c>
      <c r="S848" s="342">
        <f t="shared" si="253"/>
        <v>12</v>
      </c>
      <c r="T848" s="342">
        <f t="shared" si="253"/>
        <v>12</v>
      </c>
      <c r="U848" s="342">
        <f t="shared" si="253"/>
        <v>12</v>
      </c>
      <c r="V848" s="342">
        <f t="shared" si="253"/>
        <v>12</v>
      </c>
      <c r="W848" s="342">
        <f t="shared" si="253"/>
        <v>12</v>
      </c>
      <c r="X848" s="342">
        <f t="shared" si="253"/>
        <v>13</v>
      </c>
      <c r="Y848" s="342">
        <f t="shared" si="253"/>
        <v>13</v>
      </c>
      <c r="Z848" s="342">
        <f t="shared" si="253"/>
        <v>13</v>
      </c>
      <c r="AA848" s="342">
        <f t="shared" si="253"/>
        <v>13</v>
      </c>
      <c r="AB848" s="342">
        <f t="shared" si="253"/>
        <v>13</v>
      </c>
      <c r="AC848" s="342">
        <f t="shared" si="253"/>
        <v>13</v>
      </c>
      <c r="AD848" s="342">
        <f t="shared" si="253"/>
        <v>13</v>
      </c>
      <c r="AE848" s="342">
        <f t="shared" si="253"/>
        <v>14</v>
      </c>
      <c r="AF848" s="343">
        <f t="shared" si="253"/>
        <v>14</v>
      </c>
      <c r="AG848" s="307"/>
    </row>
    <row r="849" spans="1:34" s="16" customFormat="1" ht="12" customHeight="1" x14ac:dyDescent="0.2">
      <c r="A849" s="177" t="str">
        <f>$A$803</f>
        <v>Sollstunden</v>
      </c>
      <c r="B849" s="344" t="str">
        <f t="shared" ref="B849:AF849" si="254">IF(MOD(B847,7)&gt;=2,$J$7*$B$133%,"")</f>
        <v/>
      </c>
      <c r="C849" s="345">
        <f t="shared" si="254"/>
        <v>8</v>
      </c>
      <c r="D849" s="345">
        <f t="shared" si="254"/>
        <v>8</v>
      </c>
      <c r="E849" s="345">
        <f t="shared" si="254"/>
        <v>8</v>
      </c>
      <c r="F849" s="345">
        <f t="shared" si="254"/>
        <v>8</v>
      </c>
      <c r="G849" s="345">
        <f t="shared" si="254"/>
        <v>8</v>
      </c>
      <c r="H849" s="345" t="str">
        <f t="shared" si="254"/>
        <v/>
      </c>
      <c r="I849" s="345" t="str">
        <f t="shared" si="254"/>
        <v/>
      </c>
      <c r="J849" s="345">
        <f t="shared" si="254"/>
        <v>8</v>
      </c>
      <c r="K849" s="345">
        <f t="shared" si="254"/>
        <v>8</v>
      </c>
      <c r="L849" s="345">
        <f t="shared" si="254"/>
        <v>8</v>
      </c>
      <c r="M849" s="345">
        <f t="shared" si="254"/>
        <v>8</v>
      </c>
      <c r="N849" s="345">
        <f t="shared" si="254"/>
        <v>8</v>
      </c>
      <c r="O849" s="345" t="str">
        <f t="shared" si="254"/>
        <v/>
      </c>
      <c r="P849" s="345" t="str">
        <f t="shared" si="254"/>
        <v/>
      </c>
      <c r="Q849" s="345">
        <f t="shared" si="254"/>
        <v>8</v>
      </c>
      <c r="R849" s="345">
        <f t="shared" si="254"/>
        <v>8</v>
      </c>
      <c r="S849" s="345">
        <f t="shared" si="254"/>
        <v>8</v>
      </c>
      <c r="T849" s="345">
        <f t="shared" si="254"/>
        <v>8</v>
      </c>
      <c r="U849" s="345">
        <f t="shared" si="254"/>
        <v>8</v>
      </c>
      <c r="V849" s="345" t="str">
        <f t="shared" si="254"/>
        <v/>
      </c>
      <c r="W849" s="345" t="str">
        <f t="shared" si="254"/>
        <v/>
      </c>
      <c r="X849" s="345">
        <f t="shared" si="254"/>
        <v>8</v>
      </c>
      <c r="Y849" s="345">
        <f t="shared" si="254"/>
        <v>8</v>
      </c>
      <c r="Z849" s="345">
        <f t="shared" si="254"/>
        <v>8</v>
      </c>
      <c r="AA849" s="345">
        <f t="shared" si="254"/>
        <v>8</v>
      </c>
      <c r="AB849" s="345">
        <f t="shared" si="254"/>
        <v>8</v>
      </c>
      <c r="AC849" s="345" t="str">
        <f t="shared" si="254"/>
        <v/>
      </c>
      <c r="AD849" s="345" t="str">
        <f t="shared" si="254"/>
        <v/>
      </c>
      <c r="AE849" s="345">
        <f t="shared" si="254"/>
        <v>8</v>
      </c>
      <c r="AF849" s="346">
        <f t="shared" si="254"/>
        <v>8</v>
      </c>
      <c r="AG849" s="299">
        <f>SUM(B849:AF849)</f>
        <v>176</v>
      </c>
    </row>
    <row r="850" spans="1:34" s="16" customFormat="1" ht="12" customHeight="1" thickBot="1" x14ac:dyDescent="0.25">
      <c r="A850" s="347" t="str">
        <f>$A$804</f>
        <v>Produktivstunden</v>
      </c>
      <c r="B850" s="348">
        <f>SUM(B141:B143)</f>
        <v>0</v>
      </c>
      <c r="C850" s="349">
        <f t="shared" ref="C850:AF850" si="255">SUM(C141:C143)</f>
        <v>0</v>
      </c>
      <c r="D850" s="349">
        <f t="shared" si="255"/>
        <v>0</v>
      </c>
      <c r="E850" s="349">
        <f t="shared" si="255"/>
        <v>0</v>
      </c>
      <c r="F850" s="349">
        <f t="shared" si="255"/>
        <v>0</v>
      </c>
      <c r="G850" s="349">
        <f t="shared" si="255"/>
        <v>0</v>
      </c>
      <c r="H850" s="349">
        <f t="shared" si="255"/>
        <v>0</v>
      </c>
      <c r="I850" s="349">
        <f t="shared" si="255"/>
        <v>0</v>
      </c>
      <c r="J850" s="349">
        <f t="shared" si="255"/>
        <v>0</v>
      </c>
      <c r="K850" s="349">
        <f t="shared" si="255"/>
        <v>0</v>
      </c>
      <c r="L850" s="349">
        <f t="shared" si="255"/>
        <v>0</v>
      </c>
      <c r="M850" s="349">
        <f t="shared" si="255"/>
        <v>0</v>
      </c>
      <c r="N850" s="349">
        <f t="shared" si="255"/>
        <v>0</v>
      </c>
      <c r="O850" s="349">
        <f t="shared" si="255"/>
        <v>0</v>
      </c>
      <c r="P850" s="349">
        <f t="shared" si="255"/>
        <v>0</v>
      </c>
      <c r="Q850" s="349">
        <f t="shared" si="255"/>
        <v>0</v>
      </c>
      <c r="R850" s="349">
        <f t="shared" si="255"/>
        <v>0</v>
      </c>
      <c r="S850" s="349">
        <f t="shared" si="255"/>
        <v>0</v>
      </c>
      <c r="T850" s="349">
        <f t="shared" si="255"/>
        <v>0</v>
      </c>
      <c r="U850" s="349">
        <f t="shared" si="255"/>
        <v>0</v>
      </c>
      <c r="V850" s="349">
        <f t="shared" si="255"/>
        <v>0</v>
      </c>
      <c r="W850" s="349">
        <f t="shared" si="255"/>
        <v>0</v>
      </c>
      <c r="X850" s="349">
        <f t="shared" si="255"/>
        <v>0</v>
      </c>
      <c r="Y850" s="349">
        <f t="shared" si="255"/>
        <v>0</v>
      </c>
      <c r="Z850" s="349">
        <f t="shared" si="255"/>
        <v>0</v>
      </c>
      <c r="AA850" s="349">
        <f t="shared" si="255"/>
        <v>0</v>
      </c>
      <c r="AB850" s="349">
        <f t="shared" si="255"/>
        <v>0</v>
      </c>
      <c r="AC850" s="349">
        <f t="shared" si="255"/>
        <v>0</v>
      </c>
      <c r="AD850" s="349">
        <f t="shared" si="255"/>
        <v>0</v>
      </c>
      <c r="AE850" s="349">
        <f t="shared" si="255"/>
        <v>0</v>
      </c>
      <c r="AF850" s="350">
        <f t="shared" si="255"/>
        <v>0</v>
      </c>
      <c r="AG850" s="333"/>
    </row>
    <row r="851" spans="1:34" s="16" customFormat="1" ht="12" customHeight="1" x14ac:dyDescent="0.2">
      <c r="A851" s="361" t="str">
        <f>$A$805</f>
        <v>Feiertage [ft]</v>
      </c>
      <c r="B851" s="362" t="str">
        <f>B144</f>
        <v/>
      </c>
      <c r="C851" s="363" t="str">
        <f t="shared" ref="C851:AF851" si="256">C144</f>
        <v/>
      </c>
      <c r="D851" s="363" t="str">
        <f t="shared" si="256"/>
        <v/>
      </c>
      <c r="E851" s="363" t="str">
        <f t="shared" si="256"/>
        <v/>
      </c>
      <c r="F851" s="363" t="str">
        <f t="shared" si="256"/>
        <v/>
      </c>
      <c r="G851" s="363" t="str">
        <f t="shared" si="256"/>
        <v/>
      </c>
      <c r="H851" s="363" t="str">
        <f t="shared" si="256"/>
        <v/>
      </c>
      <c r="I851" s="363" t="str">
        <f t="shared" si="256"/>
        <v/>
      </c>
      <c r="J851" s="363" t="str">
        <f t="shared" si="256"/>
        <v/>
      </c>
      <c r="K851" s="363" t="str">
        <f t="shared" si="256"/>
        <v/>
      </c>
      <c r="L851" s="363" t="str">
        <f t="shared" si="256"/>
        <v/>
      </c>
      <c r="M851" s="363" t="str">
        <f t="shared" si="256"/>
        <v/>
      </c>
      <c r="N851" s="363" t="str">
        <f t="shared" si="256"/>
        <v/>
      </c>
      <c r="O851" s="363" t="str">
        <f t="shared" si="256"/>
        <v/>
      </c>
      <c r="P851" s="363" t="str">
        <f t="shared" si="256"/>
        <v/>
      </c>
      <c r="Q851" s="363" t="str">
        <f t="shared" si="256"/>
        <v/>
      </c>
      <c r="R851" s="363" t="str">
        <f t="shared" si="256"/>
        <v/>
      </c>
      <c r="S851" s="363" t="str">
        <f t="shared" si="256"/>
        <v/>
      </c>
      <c r="T851" s="363" t="str">
        <f t="shared" si="256"/>
        <v/>
      </c>
      <c r="U851" s="363" t="str">
        <f t="shared" si="256"/>
        <v/>
      </c>
      <c r="V851" s="363" t="str">
        <f t="shared" si="256"/>
        <v/>
      </c>
      <c r="W851" s="363" t="str">
        <f t="shared" si="256"/>
        <v/>
      </c>
      <c r="X851" s="363" t="str">
        <f t="shared" si="256"/>
        <v/>
      </c>
      <c r="Y851" s="363" t="str">
        <f t="shared" si="256"/>
        <v/>
      </c>
      <c r="Z851" s="363" t="str">
        <f t="shared" si="256"/>
        <v/>
      </c>
      <c r="AA851" s="363" t="str">
        <f t="shared" si="256"/>
        <v/>
      </c>
      <c r="AB851" s="363" t="str">
        <f t="shared" si="256"/>
        <v/>
      </c>
      <c r="AC851" s="363" t="str">
        <f t="shared" si="256"/>
        <v/>
      </c>
      <c r="AD851" s="363" t="str">
        <f t="shared" si="256"/>
        <v/>
      </c>
      <c r="AE851" s="363" t="str">
        <f t="shared" si="256"/>
        <v/>
      </c>
      <c r="AF851" s="364" t="str">
        <f t="shared" si="256"/>
        <v/>
      </c>
      <c r="AG851" s="331">
        <f>SUM(B851:AF851)</f>
        <v>0</v>
      </c>
    </row>
    <row r="852" spans="1:34" s="16" customFormat="1" ht="12" customHeight="1" x14ac:dyDescent="0.2">
      <c r="A852" s="351" t="str">
        <f>$A$806</f>
        <v>Ferien [f]</v>
      </c>
      <c r="B852" s="393"/>
      <c r="C852" s="394"/>
      <c r="D852" s="394"/>
      <c r="E852" s="394"/>
      <c r="F852" s="394"/>
      <c r="G852" s="394"/>
      <c r="H852" s="394"/>
      <c r="I852" s="394"/>
      <c r="J852" s="394"/>
      <c r="K852" s="394"/>
      <c r="L852" s="394"/>
      <c r="M852" s="394"/>
      <c r="N852" s="394"/>
      <c r="O852" s="394"/>
      <c r="P852" s="394"/>
      <c r="Q852" s="394"/>
      <c r="R852" s="394"/>
      <c r="S852" s="394"/>
      <c r="T852" s="394"/>
      <c r="U852" s="394"/>
      <c r="V852" s="394"/>
      <c r="W852" s="394"/>
      <c r="X852" s="394"/>
      <c r="Y852" s="394"/>
      <c r="Z852" s="394"/>
      <c r="AA852" s="394"/>
      <c r="AB852" s="394"/>
      <c r="AC852" s="394"/>
      <c r="AD852" s="394"/>
      <c r="AE852" s="394"/>
      <c r="AF852" s="395"/>
      <c r="AG852" s="332">
        <f>SUM(B852:AF852)</f>
        <v>0</v>
      </c>
      <c r="AH852" s="334" t="str">
        <f>$AH$806</f>
        <v>f</v>
      </c>
    </row>
    <row r="853" spans="1:34" s="16" customFormat="1" ht="12" customHeight="1" x14ac:dyDescent="0.2">
      <c r="A853" s="352" t="str">
        <f>$A$807</f>
        <v>Kompensation (Vorjahr) [kv]</v>
      </c>
      <c r="B853" s="396"/>
      <c r="C853" s="397"/>
      <c r="D853" s="397"/>
      <c r="E853" s="397"/>
      <c r="F853" s="397"/>
      <c r="G853" s="397"/>
      <c r="H853" s="397"/>
      <c r="I853" s="397"/>
      <c r="J853" s="397"/>
      <c r="K853" s="397"/>
      <c r="L853" s="397"/>
      <c r="M853" s="397"/>
      <c r="N853" s="397"/>
      <c r="O853" s="397"/>
      <c r="P853" s="397"/>
      <c r="Q853" s="397"/>
      <c r="R853" s="397"/>
      <c r="S853" s="397"/>
      <c r="T853" s="397"/>
      <c r="U853" s="397"/>
      <c r="V853" s="397"/>
      <c r="W853" s="397"/>
      <c r="X853" s="397"/>
      <c r="Y853" s="397"/>
      <c r="Z853" s="397"/>
      <c r="AA853" s="397"/>
      <c r="AB853" s="397"/>
      <c r="AC853" s="397"/>
      <c r="AD853" s="397"/>
      <c r="AE853" s="397"/>
      <c r="AF853" s="398"/>
      <c r="AG853" s="328">
        <f>SUM(B853:AF853)</f>
        <v>0</v>
      </c>
      <c r="AH853" s="334" t="str">
        <f>$AH$807</f>
        <v>kv</v>
      </c>
    </row>
    <row r="854" spans="1:34" s="16" customFormat="1" ht="12" customHeight="1" x14ac:dyDescent="0.2">
      <c r="A854" s="353" t="str">
        <f>$A$808</f>
        <v>Kompensation (laufend) [kj]</v>
      </c>
      <c r="B854" s="399"/>
      <c r="C854" s="400"/>
      <c r="D854" s="400"/>
      <c r="E854" s="400"/>
      <c r="F854" s="400"/>
      <c r="G854" s="400"/>
      <c r="H854" s="400"/>
      <c r="I854" s="400"/>
      <c r="J854" s="400"/>
      <c r="K854" s="400"/>
      <c r="L854" s="400"/>
      <c r="M854" s="400"/>
      <c r="N854" s="400"/>
      <c r="O854" s="400"/>
      <c r="P854" s="400"/>
      <c r="Q854" s="400"/>
      <c r="R854" s="400"/>
      <c r="S854" s="400"/>
      <c r="T854" s="400"/>
      <c r="U854" s="400"/>
      <c r="V854" s="400"/>
      <c r="W854" s="400"/>
      <c r="X854" s="400"/>
      <c r="Y854" s="400"/>
      <c r="Z854" s="400"/>
      <c r="AA854" s="400"/>
      <c r="AB854" s="400"/>
      <c r="AC854" s="400"/>
      <c r="AD854" s="400"/>
      <c r="AE854" s="400"/>
      <c r="AF854" s="401"/>
      <c r="AG854" s="327">
        <f>SUM(B854:AF854)</f>
        <v>0</v>
      </c>
      <c r="AH854" s="334" t="str">
        <f>$AH$808</f>
        <v>kj</v>
      </c>
    </row>
    <row r="855" spans="1:34" s="16" customFormat="1" ht="12" customHeight="1" x14ac:dyDescent="0.2">
      <c r="A855" s="354" t="str">
        <f>$A$809</f>
        <v>Absenzen, Kurzabsenzen [a]</v>
      </c>
      <c r="B855" s="393"/>
      <c r="C855" s="394"/>
      <c r="D855" s="394"/>
      <c r="E855" s="394"/>
      <c r="F855" s="394"/>
      <c r="G855" s="394"/>
      <c r="H855" s="394"/>
      <c r="I855" s="394"/>
      <c r="J855" s="394"/>
      <c r="K855" s="394"/>
      <c r="L855" s="394"/>
      <c r="M855" s="394"/>
      <c r="N855" s="394"/>
      <c r="O855" s="394"/>
      <c r="P855" s="394"/>
      <c r="Q855" s="394"/>
      <c r="R855" s="394"/>
      <c r="S855" s="394"/>
      <c r="T855" s="394"/>
      <c r="U855" s="394"/>
      <c r="V855" s="394"/>
      <c r="W855" s="394"/>
      <c r="X855" s="394"/>
      <c r="Y855" s="394"/>
      <c r="Z855" s="394"/>
      <c r="AA855" s="394"/>
      <c r="AB855" s="394"/>
      <c r="AC855" s="394"/>
      <c r="AD855" s="394"/>
      <c r="AE855" s="394"/>
      <c r="AF855" s="395"/>
      <c r="AG855" s="326">
        <f>SUM(B855:AF855)</f>
        <v>0</v>
      </c>
      <c r="AH855" s="334" t="str">
        <f>$AH$809</f>
        <v>a</v>
      </c>
    </row>
    <row r="856" spans="1:34" s="16" customFormat="1" ht="12" customHeight="1" x14ac:dyDescent="0.2">
      <c r="A856" s="355" t="str">
        <f>$A$810</f>
        <v>Krankheit [k]</v>
      </c>
      <c r="B856" s="396"/>
      <c r="C856" s="397"/>
      <c r="D856" s="397"/>
      <c r="E856" s="397"/>
      <c r="F856" s="397"/>
      <c r="G856" s="397"/>
      <c r="H856" s="397"/>
      <c r="I856" s="397"/>
      <c r="J856" s="397"/>
      <c r="K856" s="397"/>
      <c r="L856" s="397"/>
      <c r="M856" s="397"/>
      <c r="N856" s="397"/>
      <c r="O856" s="397"/>
      <c r="P856" s="397"/>
      <c r="Q856" s="397"/>
      <c r="R856" s="397"/>
      <c r="S856" s="397"/>
      <c r="T856" s="397"/>
      <c r="U856" s="397"/>
      <c r="V856" s="397"/>
      <c r="W856" s="397"/>
      <c r="X856" s="397"/>
      <c r="Y856" s="397"/>
      <c r="Z856" s="397"/>
      <c r="AA856" s="397"/>
      <c r="AB856" s="397"/>
      <c r="AC856" s="397"/>
      <c r="AD856" s="397"/>
      <c r="AE856" s="397"/>
      <c r="AF856" s="398"/>
      <c r="AG856" s="328">
        <f t="shared" ref="AG856:AG864" si="257">SUM(B856:AF856)</f>
        <v>0</v>
      </c>
      <c r="AH856" s="334" t="str">
        <f>$AH$810</f>
        <v>k</v>
      </c>
    </row>
    <row r="857" spans="1:34" s="16" customFormat="1" ht="12" customHeight="1" x14ac:dyDescent="0.2">
      <c r="A857" s="355" t="str">
        <f>$A$811</f>
        <v>Unfall [u]</v>
      </c>
      <c r="B857" s="396"/>
      <c r="C857" s="397"/>
      <c r="D857" s="397"/>
      <c r="E857" s="397"/>
      <c r="F857" s="397"/>
      <c r="G857" s="397"/>
      <c r="H857" s="397"/>
      <c r="I857" s="397"/>
      <c r="J857" s="397"/>
      <c r="K857" s="397"/>
      <c r="L857" s="397"/>
      <c r="M857" s="397"/>
      <c r="N857" s="397"/>
      <c r="O857" s="397"/>
      <c r="P857" s="397"/>
      <c r="Q857" s="397"/>
      <c r="R857" s="397"/>
      <c r="S857" s="397"/>
      <c r="T857" s="397"/>
      <c r="U857" s="397"/>
      <c r="V857" s="397"/>
      <c r="W857" s="397"/>
      <c r="X857" s="397"/>
      <c r="Y857" s="397"/>
      <c r="Z857" s="397"/>
      <c r="AA857" s="397"/>
      <c r="AB857" s="397"/>
      <c r="AC857" s="397"/>
      <c r="AD857" s="397"/>
      <c r="AE857" s="397"/>
      <c r="AF857" s="398"/>
      <c r="AG857" s="328">
        <f t="shared" si="257"/>
        <v>0</v>
      </c>
      <c r="AH857" s="334" t="str">
        <f>$AH$811</f>
        <v>u</v>
      </c>
    </row>
    <row r="858" spans="1:34" s="16" customFormat="1" ht="12" customHeight="1" x14ac:dyDescent="0.2">
      <c r="A858" s="355" t="str">
        <f>$A$812</f>
        <v>Schwangerschaft/Mutterschaft [s]</v>
      </c>
      <c r="B858" s="396"/>
      <c r="C858" s="397"/>
      <c r="D858" s="397"/>
      <c r="E858" s="397"/>
      <c r="F858" s="397"/>
      <c r="G858" s="397"/>
      <c r="H858" s="397"/>
      <c r="I858" s="397"/>
      <c r="J858" s="397"/>
      <c r="K858" s="397"/>
      <c r="L858" s="397"/>
      <c r="M858" s="397"/>
      <c r="N858" s="397"/>
      <c r="O858" s="397"/>
      <c r="P858" s="397"/>
      <c r="Q858" s="397"/>
      <c r="R858" s="397"/>
      <c r="S858" s="397"/>
      <c r="T858" s="397"/>
      <c r="U858" s="397"/>
      <c r="V858" s="397"/>
      <c r="W858" s="397"/>
      <c r="X858" s="397"/>
      <c r="Y858" s="397"/>
      <c r="Z858" s="397"/>
      <c r="AA858" s="397"/>
      <c r="AB858" s="397"/>
      <c r="AC858" s="397"/>
      <c r="AD858" s="397"/>
      <c r="AE858" s="397"/>
      <c r="AF858" s="398"/>
      <c r="AG858" s="328">
        <f t="shared" si="257"/>
        <v>0</v>
      </c>
      <c r="AH858" s="334" t="str">
        <f>$AH$812</f>
        <v>s</v>
      </c>
    </row>
    <row r="859" spans="1:34" s="16" customFormat="1" ht="12" customHeight="1" x14ac:dyDescent="0.2">
      <c r="A859" s="355" t="str">
        <f>$A$813</f>
        <v>Militär/Beförderung/Zivilschutz [m]</v>
      </c>
      <c r="B859" s="396"/>
      <c r="C859" s="397"/>
      <c r="D859" s="397"/>
      <c r="E859" s="397"/>
      <c r="F859" s="397"/>
      <c r="G859" s="397"/>
      <c r="H859" s="397"/>
      <c r="I859" s="397"/>
      <c r="J859" s="397"/>
      <c r="K859" s="397"/>
      <c r="L859" s="397"/>
      <c r="M859" s="397"/>
      <c r="N859" s="397"/>
      <c r="O859" s="397"/>
      <c r="P859" s="397"/>
      <c r="Q859" s="397"/>
      <c r="R859" s="397"/>
      <c r="S859" s="397"/>
      <c r="T859" s="397"/>
      <c r="U859" s="397"/>
      <c r="V859" s="397"/>
      <c r="W859" s="397"/>
      <c r="X859" s="397"/>
      <c r="Y859" s="397"/>
      <c r="Z859" s="397"/>
      <c r="AA859" s="397"/>
      <c r="AB859" s="397"/>
      <c r="AC859" s="397"/>
      <c r="AD859" s="397"/>
      <c r="AE859" s="397"/>
      <c r="AF859" s="398"/>
      <c r="AG859" s="328">
        <f t="shared" si="257"/>
        <v>0</v>
      </c>
      <c r="AH859" s="334" t="str">
        <f>$AH$813</f>
        <v>m</v>
      </c>
    </row>
    <row r="860" spans="1:34" s="16" customFormat="1" ht="12" customHeight="1" x14ac:dyDescent="0.2">
      <c r="A860" s="355" t="str">
        <f>$A$814</f>
        <v>Berufsschule [bs]</v>
      </c>
      <c r="B860" s="396"/>
      <c r="C860" s="397"/>
      <c r="D860" s="397"/>
      <c r="E860" s="397"/>
      <c r="F860" s="397"/>
      <c r="G860" s="397"/>
      <c r="H860" s="397"/>
      <c r="I860" s="397"/>
      <c r="J860" s="397"/>
      <c r="K860" s="397"/>
      <c r="L860" s="397"/>
      <c r="M860" s="397"/>
      <c r="N860" s="397"/>
      <c r="O860" s="397"/>
      <c r="P860" s="397"/>
      <c r="Q860" s="397"/>
      <c r="R860" s="397"/>
      <c r="S860" s="397"/>
      <c r="T860" s="397"/>
      <c r="U860" s="397"/>
      <c r="V860" s="397"/>
      <c r="W860" s="397"/>
      <c r="X860" s="397"/>
      <c r="Y860" s="397"/>
      <c r="Z860" s="397"/>
      <c r="AA860" s="397"/>
      <c r="AB860" s="397"/>
      <c r="AC860" s="397"/>
      <c r="AD860" s="397"/>
      <c r="AE860" s="397"/>
      <c r="AF860" s="398"/>
      <c r="AG860" s="328">
        <f t="shared" si="257"/>
        <v>0</v>
      </c>
      <c r="AH860" s="334" t="str">
        <f>$AH$814</f>
        <v>bs</v>
      </c>
    </row>
    <row r="861" spans="1:34" s="16" customFormat="1" ht="12" customHeight="1" x14ac:dyDescent="0.2">
      <c r="A861" s="356" t="str">
        <f>$A$815</f>
        <v>Kurse [ku]</v>
      </c>
      <c r="B861" s="399"/>
      <c r="C861" s="400"/>
      <c r="D861" s="400"/>
      <c r="E861" s="400"/>
      <c r="F861" s="400"/>
      <c r="G861" s="400"/>
      <c r="H861" s="400"/>
      <c r="I861" s="400"/>
      <c r="J861" s="400"/>
      <c r="K861" s="400"/>
      <c r="L861" s="400"/>
      <c r="M861" s="400"/>
      <c r="N861" s="400"/>
      <c r="O861" s="400"/>
      <c r="P861" s="400"/>
      <c r="Q861" s="400"/>
      <c r="R861" s="400"/>
      <c r="S861" s="400"/>
      <c r="T861" s="400"/>
      <c r="U861" s="400"/>
      <c r="V861" s="400"/>
      <c r="W861" s="400"/>
      <c r="X861" s="400"/>
      <c r="Y861" s="400"/>
      <c r="Z861" s="400"/>
      <c r="AA861" s="400"/>
      <c r="AB861" s="400"/>
      <c r="AC861" s="400"/>
      <c r="AD861" s="400"/>
      <c r="AE861" s="400"/>
      <c r="AF861" s="401"/>
      <c r="AG861" s="327">
        <f t="shared" si="257"/>
        <v>0</v>
      </c>
      <c r="AH861" s="334" t="str">
        <f>$AH$815</f>
        <v>ku</v>
      </c>
    </row>
    <row r="862" spans="1:34" s="16" customFormat="1" ht="12" customHeight="1" x14ac:dyDescent="0.2">
      <c r="A862" s="357" t="str">
        <f>$A$816</f>
        <v>Kurzarbeit und Schlechtwetter [ka]</v>
      </c>
      <c r="B862" s="402"/>
      <c r="C862" s="403"/>
      <c r="D862" s="403"/>
      <c r="E862" s="403"/>
      <c r="F862" s="403"/>
      <c r="G862" s="403"/>
      <c r="H862" s="403"/>
      <c r="I862" s="403"/>
      <c r="J862" s="403"/>
      <c r="K862" s="403"/>
      <c r="L862" s="403"/>
      <c r="M862" s="403"/>
      <c r="N862" s="403"/>
      <c r="O862" s="403"/>
      <c r="P862" s="403"/>
      <c r="Q862" s="403"/>
      <c r="R862" s="403"/>
      <c r="S862" s="403"/>
      <c r="T862" s="403"/>
      <c r="U862" s="403"/>
      <c r="V862" s="403"/>
      <c r="W862" s="403"/>
      <c r="X862" s="403"/>
      <c r="Y862" s="403"/>
      <c r="Z862" s="403"/>
      <c r="AA862" s="403"/>
      <c r="AB862" s="403"/>
      <c r="AC862" s="403"/>
      <c r="AD862" s="403"/>
      <c r="AE862" s="403"/>
      <c r="AF862" s="404"/>
      <c r="AG862" s="86">
        <f t="shared" si="257"/>
        <v>0</v>
      </c>
      <c r="AH862" s="334" t="str">
        <f>$AH$816</f>
        <v>ka</v>
      </c>
    </row>
    <row r="863" spans="1:34" s="16" customFormat="1" ht="12" customHeight="1" x14ac:dyDescent="0.2">
      <c r="A863" s="358">
        <f>$A$817</f>
        <v>0</v>
      </c>
      <c r="B863" s="405"/>
      <c r="C863" s="406"/>
      <c r="D863" s="406"/>
      <c r="E863" s="406"/>
      <c r="F863" s="406"/>
      <c r="G863" s="406"/>
      <c r="H863" s="406"/>
      <c r="I863" s="406"/>
      <c r="J863" s="406"/>
      <c r="K863" s="406"/>
      <c r="L863" s="406"/>
      <c r="M863" s="406"/>
      <c r="N863" s="406"/>
      <c r="O863" s="406"/>
      <c r="P863" s="406"/>
      <c r="Q863" s="406"/>
      <c r="R863" s="406"/>
      <c r="S863" s="406"/>
      <c r="T863" s="406"/>
      <c r="U863" s="406"/>
      <c r="V863" s="406"/>
      <c r="W863" s="406"/>
      <c r="X863" s="406"/>
      <c r="Y863" s="406"/>
      <c r="Z863" s="406"/>
      <c r="AA863" s="406"/>
      <c r="AB863" s="406"/>
      <c r="AC863" s="406"/>
      <c r="AD863" s="406"/>
      <c r="AE863" s="406"/>
      <c r="AF863" s="407"/>
      <c r="AG863" s="329">
        <f t="shared" si="257"/>
        <v>0</v>
      </c>
      <c r="AH863" s="334">
        <f>$AH$817</f>
        <v>0</v>
      </c>
    </row>
    <row r="864" spans="1:34" s="16" customFormat="1" ht="12" customHeight="1" thickBot="1" x14ac:dyDescent="0.25">
      <c r="A864" s="359" t="str">
        <f>$A$818</f>
        <v>Fehlstunden (unbezahlt) [fe]</v>
      </c>
      <c r="B864" s="408"/>
      <c r="C864" s="409"/>
      <c r="D864" s="409"/>
      <c r="E864" s="409"/>
      <c r="F864" s="409"/>
      <c r="G864" s="409"/>
      <c r="H864" s="409"/>
      <c r="I864" s="409"/>
      <c r="J864" s="409"/>
      <c r="K864" s="409"/>
      <c r="L864" s="409"/>
      <c r="M864" s="409"/>
      <c r="N864" s="409"/>
      <c r="O864" s="409"/>
      <c r="P864" s="409"/>
      <c r="Q864" s="409"/>
      <c r="R864" s="409"/>
      <c r="S864" s="409"/>
      <c r="T864" s="409"/>
      <c r="U864" s="409"/>
      <c r="V864" s="409"/>
      <c r="W864" s="409"/>
      <c r="X864" s="409"/>
      <c r="Y864" s="409"/>
      <c r="Z864" s="409"/>
      <c r="AA864" s="409"/>
      <c r="AB864" s="409"/>
      <c r="AC864" s="409"/>
      <c r="AD864" s="409"/>
      <c r="AE864" s="409"/>
      <c r="AF864" s="410"/>
      <c r="AG864" s="330">
        <f t="shared" si="257"/>
        <v>0</v>
      </c>
      <c r="AH864" s="334" t="str">
        <f>$AH$818</f>
        <v>fe</v>
      </c>
    </row>
    <row r="865" spans="1:34" s="2" customFormat="1" ht="12" customHeight="1" thickBot="1" x14ac:dyDescent="0.25">
      <c r="A865" s="360" t="str">
        <f>$A$819</f>
        <v>Total</v>
      </c>
      <c r="B865" s="417">
        <f>SUM(B852:B864)</f>
        <v>0</v>
      </c>
      <c r="C865" s="418">
        <f t="shared" ref="C865:AF865" si="258">SUM(C852:C864)</f>
        <v>0</v>
      </c>
      <c r="D865" s="418">
        <f t="shared" si="258"/>
        <v>0</v>
      </c>
      <c r="E865" s="418">
        <f t="shared" si="258"/>
        <v>0</v>
      </c>
      <c r="F865" s="418">
        <f t="shared" si="258"/>
        <v>0</v>
      </c>
      <c r="G865" s="418">
        <f t="shared" si="258"/>
        <v>0</v>
      </c>
      <c r="H865" s="418">
        <f t="shared" si="258"/>
        <v>0</v>
      </c>
      <c r="I865" s="418">
        <f t="shared" si="258"/>
        <v>0</v>
      </c>
      <c r="J865" s="418">
        <f t="shared" si="258"/>
        <v>0</v>
      </c>
      <c r="K865" s="418">
        <f t="shared" si="258"/>
        <v>0</v>
      </c>
      <c r="L865" s="418">
        <f t="shared" si="258"/>
        <v>0</v>
      </c>
      <c r="M865" s="418">
        <f t="shared" si="258"/>
        <v>0</v>
      </c>
      <c r="N865" s="418">
        <f t="shared" si="258"/>
        <v>0</v>
      </c>
      <c r="O865" s="418">
        <f t="shared" si="258"/>
        <v>0</v>
      </c>
      <c r="P865" s="418">
        <f t="shared" si="258"/>
        <v>0</v>
      </c>
      <c r="Q865" s="418">
        <f t="shared" si="258"/>
        <v>0</v>
      </c>
      <c r="R865" s="418">
        <f t="shared" si="258"/>
        <v>0</v>
      </c>
      <c r="S865" s="418">
        <f t="shared" si="258"/>
        <v>0</v>
      </c>
      <c r="T865" s="418">
        <f t="shared" si="258"/>
        <v>0</v>
      </c>
      <c r="U865" s="418">
        <f t="shared" si="258"/>
        <v>0</v>
      </c>
      <c r="V865" s="418">
        <f t="shared" si="258"/>
        <v>0</v>
      </c>
      <c r="W865" s="418">
        <f t="shared" si="258"/>
        <v>0</v>
      </c>
      <c r="X865" s="418">
        <f t="shared" si="258"/>
        <v>0</v>
      </c>
      <c r="Y865" s="418">
        <f t="shared" si="258"/>
        <v>0</v>
      </c>
      <c r="Z865" s="418">
        <f t="shared" si="258"/>
        <v>0</v>
      </c>
      <c r="AA865" s="418">
        <f t="shared" si="258"/>
        <v>0</v>
      </c>
      <c r="AB865" s="418">
        <f t="shared" si="258"/>
        <v>0</v>
      </c>
      <c r="AC865" s="418">
        <f t="shared" si="258"/>
        <v>0</v>
      </c>
      <c r="AD865" s="418">
        <f t="shared" si="258"/>
        <v>0</v>
      </c>
      <c r="AE865" s="418">
        <f t="shared" si="258"/>
        <v>0</v>
      </c>
      <c r="AF865" s="419">
        <f t="shared" si="258"/>
        <v>0</v>
      </c>
      <c r="AG865" s="325"/>
    </row>
    <row r="866" spans="1:34" x14ac:dyDescent="0.25"/>
    <row r="867" spans="1:34" x14ac:dyDescent="0.25"/>
    <row r="868" spans="1:34" x14ac:dyDescent="0.25"/>
    <row r="869" spans="1:34" s="1" customFormat="1" ht="21" customHeight="1" x14ac:dyDescent="0.25">
      <c r="A869" s="211" t="str">
        <f>A198</f>
        <v>April</v>
      </c>
      <c r="B869" s="506" t="str">
        <f>$B$800</f>
        <v>Saldo Monat + / -</v>
      </c>
      <c r="C869" s="507"/>
      <c r="D869" s="507"/>
      <c r="E869" s="508"/>
      <c r="F869" s="509">
        <f>F198</f>
        <v>-176</v>
      </c>
      <c r="G869" s="510"/>
      <c r="H869" s="78"/>
      <c r="I869" s="323"/>
      <c r="J869" s="282"/>
      <c r="K869" s="31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511" t="str">
        <f>$AB$800</f>
        <v>Absenz in Std</v>
      </c>
      <c r="AC869" s="511"/>
      <c r="AD869" s="511"/>
      <c r="AE869" s="511" t="str">
        <f>Labels!B80</f>
        <v>Apr</v>
      </c>
      <c r="AF869" s="512"/>
      <c r="AG869" s="83"/>
    </row>
    <row r="870" spans="1:34" s="16" customFormat="1" ht="15.75" x14ac:dyDescent="0.25">
      <c r="A870" s="213" t="str">
        <f>$A$801</f>
        <v>Tag</v>
      </c>
      <c r="B870" s="214">
        <f>B199</f>
        <v>43922</v>
      </c>
      <c r="C870" s="215">
        <f t="shared" ref="C870:AE870" si="259">B870+1</f>
        <v>43923</v>
      </c>
      <c r="D870" s="214">
        <f t="shared" si="259"/>
        <v>43924</v>
      </c>
      <c r="E870" s="214">
        <f t="shared" si="259"/>
        <v>43925</v>
      </c>
      <c r="F870" s="214">
        <f t="shared" si="259"/>
        <v>43926</v>
      </c>
      <c r="G870" s="214">
        <f t="shared" si="259"/>
        <v>43927</v>
      </c>
      <c r="H870" s="214">
        <f t="shared" si="259"/>
        <v>43928</v>
      </c>
      <c r="I870" s="214">
        <f t="shared" si="259"/>
        <v>43929</v>
      </c>
      <c r="J870" s="214">
        <f t="shared" si="259"/>
        <v>43930</v>
      </c>
      <c r="K870" s="214">
        <f t="shared" si="259"/>
        <v>43931</v>
      </c>
      <c r="L870" s="214">
        <f t="shared" si="259"/>
        <v>43932</v>
      </c>
      <c r="M870" s="214">
        <f t="shared" si="259"/>
        <v>43933</v>
      </c>
      <c r="N870" s="214">
        <f t="shared" si="259"/>
        <v>43934</v>
      </c>
      <c r="O870" s="214">
        <f t="shared" si="259"/>
        <v>43935</v>
      </c>
      <c r="P870" s="214">
        <f t="shared" si="259"/>
        <v>43936</v>
      </c>
      <c r="Q870" s="214">
        <f t="shared" si="259"/>
        <v>43937</v>
      </c>
      <c r="R870" s="214">
        <f t="shared" si="259"/>
        <v>43938</v>
      </c>
      <c r="S870" s="214">
        <f t="shared" si="259"/>
        <v>43939</v>
      </c>
      <c r="T870" s="214">
        <f t="shared" si="259"/>
        <v>43940</v>
      </c>
      <c r="U870" s="214">
        <f t="shared" si="259"/>
        <v>43941</v>
      </c>
      <c r="V870" s="214">
        <f t="shared" si="259"/>
        <v>43942</v>
      </c>
      <c r="W870" s="214">
        <f t="shared" si="259"/>
        <v>43943</v>
      </c>
      <c r="X870" s="214">
        <f t="shared" si="259"/>
        <v>43944</v>
      </c>
      <c r="Y870" s="214">
        <f t="shared" si="259"/>
        <v>43945</v>
      </c>
      <c r="Z870" s="214">
        <f t="shared" si="259"/>
        <v>43946</v>
      </c>
      <c r="AA870" s="214">
        <f t="shared" si="259"/>
        <v>43947</v>
      </c>
      <c r="AB870" s="214">
        <f t="shared" si="259"/>
        <v>43948</v>
      </c>
      <c r="AC870" s="214">
        <f t="shared" si="259"/>
        <v>43949</v>
      </c>
      <c r="AD870" s="214">
        <f t="shared" si="259"/>
        <v>43950</v>
      </c>
      <c r="AE870" s="365">
        <f t="shared" si="259"/>
        <v>43951</v>
      </c>
      <c r="AF870" s="370"/>
      <c r="AG870" s="431" t="str">
        <f>COUNT(B872:AF872)&amp;" "&amp;Labels!$B$63</f>
        <v>22 Tage</v>
      </c>
    </row>
    <row r="871" spans="1:34" s="16" customFormat="1" ht="12" customHeight="1" x14ac:dyDescent="0.2">
      <c r="A871" s="177" t="str">
        <f>$A$802</f>
        <v>Kalenderwoche</v>
      </c>
      <c r="B871" s="341">
        <f>IF(B870="","",TRUNC((B870-DATE(YEAR(B870+3-MOD(B870-2,7)),1,MOD(B870-2,7)-9))/7))</f>
        <v>14</v>
      </c>
      <c r="C871" s="342">
        <f t="shared" ref="C871:AE871" si="260">IF(C870="","",TRUNC((C870-DATE(YEAR(C870+3-MOD(C870-2,7)),1,MOD(C870-2,7)-9))/7))</f>
        <v>14</v>
      </c>
      <c r="D871" s="342">
        <f t="shared" si="260"/>
        <v>14</v>
      </c>
      <c r="E871" s="342">
        <f t="shared" si="260"/>
        <v>14</v>
      </c>
      <c r="F871" s="342">
        <f t="shared" si="260"/>
        <v>14</v>
      </c>
      <c r="G871" s="342">
        <f t="shared" si="260"/>
        <v>15</v>
      </c>
      <c r="H871" s="342">
        <f t="shared" si="260"/>
        <v>15</v>
      </c>
      <c r="I871" s="342">
        <f t="shared" si="260"/>
        <v>15</v>
      </c>
      <c r="J871" s="342">
        <f t="shared" si="260"/>
        <v>15</v>
      </c>
      <c r="K871" s="342">
        <f t="shared" si="260"/>
        <v>15</v>
      </c>
      <c r="L871" s="342">
        <f t="shared" si="260"/>
        <v>15</v>
      </c>
      <c r="M871" s="342">
        <f t="shared" si="260"/>
        <v>15</v>
      </c>
      <c r="N871" s="342">
        <f t="shared" si="260"/>
        <v>16</v>
      </c>
      <c r="O871" s="342">
        <f t="shared" si="260"/>
        <v>16</v>
      </c>
      <c r="P871" s="342">
        <f t="shared" si="260"/>
        <v>16</v>
      </c>
      <c r="Q871" s="342">
        <f t="shared" si="260"/>
        <v>16</v>
      </c>
      <c r="R871" s="342">
        <f t="shared" si="260"/>
        <v>16</v>
      </c>
      <c r="S871" s="342">
        <f t="shared" si="260"/>
        <v>16</v>
      </c>
      <c r="T871" s="342">
        <f t="shared" si="260"/>
        <v>16</v>
      </c>
      <c r="U871" s="342">
        <f t="shared" si="260"/>
        <v>17</v>
      </c>
      <c r="V871" s="342">
        <f t="shared" si="260"/>
        <v>17</v>
      </c>
      <c r="W871" s="342">
        <f t="shared" si="260"/>
        <v>17</v>
      </c>
      <c r="X871" s="342">
        <f t="shared" si="260"/>
        <v>17</v>
      </c>
      <c r="Y871" s="342">
        <f t="shared" si="260"/>
        <v>17</v>
      </c>
      <c r="Z871" s="342">
        <f t="shared" si="260"/>
        <v>17</v>
      </c>
      <c r="AA871" s="342">
        <f t="shared" si="260"/>
        <v>17</v>
      </c>
      <c r="AB871" s="342">
        <f t="shared" si="260"/>
        <v>18</v>
      </c>
      <c r="AC871" s="342">
        <f t="shared" si="260"/>
        <v>18</v>
      </c>
      <c r="AD871" s="342">
        <f t="shared" si="260"/>
        <v>18</v>
      </c>
      <c r="AE871" s="342">
        <f t="shared" si="260"/>
        <v>18</v>
      </c>
      <c r="AF871" s="371"/>
      <c r="AG871" s="307"/>
    </row>
    <row r="872" spans="1:34" s="16" customFormat="1" ht="12" customHeight="1" x14ac:dyDescent="0.2">
      <c r="A872" s="177" t="str">
        <f>$A$803</f>
        <v>Sollstunden</v>
      </c>
      <c r="B872" s="344">
        <f t="shared" ref="B872:AE872" si="261">IF(MOD(B870,7)&gt;=2,$J$7*$B$196%,"")</f>
        <v>8</v>
      </c>
      <c r="C872" s="345">
        <f t="shared" si="261"/>
        <v>8</v>
      </c>
      <c r="D872" s="345">
        <f t="shared" si="261"/>
        <v>8</v>
      </c>
      <c r="E872" s="345" t="str">
        <f t="shared" si="261"/>
        <v/>
      </c>
      <c r="F872" s="345" t="str">
        <f t="shared" si="261"/>
        <v/>
      </c>
      <c r="G872" s="345">
        <f t="shared" si="261"/>
        <v>8</v>
      </c>
      <c r="H872" s="345">
        <f t="shared" si="261"/>
        <v>8</v>
      </c>
      <c r="I872" s="345">
        <f t="shared" si="261"/>
        <v>8</v>
      </c>
      <c r="J872" s="345">
        <f t="shared" si="261"/>
        <v>8</v>
      </c>
      <c r="K872" s="345">
        <f t="shared" si="261"/>
        <v>8</v>
      </c>
      <c r="L872" s="345" t="str">
        <f t="shared" si="261"/>
        <v/>
      </c>
      <c r="M872" s="345" t="str">
        <f t="shared" si="261"/>
        <v/>
      </c>
      <c r="N872" s="345">
        <f t="shared" si="261"/>
        <v>8</v>
      </c>
      <c r="O872" s="345">
        <f t="shared" si="261"/>
        <v>8</v>
      </c>
      <c r="P872" s="345">
        <f t="shared" si="261"/>
        <v>8</v>
      </c>
      <c r="Q872" s="345">
        <f t="shared" si="261"/>
        <v>8</v>
      </c>
      <c r="R872" s="345">
        <f t="shared" si="261"/>
        <v>8</v>
      </c>
      <c r="S872" s="345" t="str">
        <f t="shared" si="261"/>
        <v/>
      </c>
      <c r="T872" s="345" t="str">
        <f t="shared" si="261"/>
        <v/>
      </c>
      <c r="U872" s="345">
        <f t="shared" si="261"/>
        <v>8</v>
      </c>
      <c r="V872" s="345">
        <f t="shared" si="261"/>
        <v>8</v>
      </c>
      <c r="W872" s="345">
        <f t="shared" si="261"/>
        <v>8</v>
      </c>
      <c r="X872" s="345">
        <f t="shared" si="261"/>
        <v>8</v>
      </c>
      <c r="Y872" s="345">
        <f t="shared" si="261"/>
        <v>8</v>
      </c>
      <c r="Z872" s="345" t="str">
        <f t="shared" si="261"/>
        <v/>
      </c>
      <c r="AA872" s="345" t="str">
        <f t="shared" si="261"/>
        <v/>
      </c>
      <c r="AB872" s="345">
        <f t="shared" si="261"/>
        <v>8</v>
      </c>
      <c r="AC872" s="345">
        <f t="shared" si="261"/>
        <v>8</v>
      </c>
      <c r="AD872" s="345">
        <f t="shared" si="261"/>
        <v>8</v>
      </c>
      <c r="AE872" s="345">
        <f t="shared" si="261"/>
        <v>8</v>
      </c>
      <c r="AF872" s="372"/>
      <c r="AG872" s="299">
        <f>SUM(B872:AF872)</f>
        <v>176</v>
      </c>
    </row>
    <row r="873" spans="1:34" s="16" customFormat="1" ht="12" customHeight="1" thickBot="1" x14ac:dyDescent="0.25">
      <c r="A873" s="347" t="str">
        <f>$A$804</f>
        <v>Produktivstunden</v>
      </c>
      <c r="B873" s="348">
        <f>SUM(B204:B206)</f>
        <v>0</v>
      </c>
      <c r="C873" s="349">
        <f t="shared" ref="C873:AE873" si="262">SUM(C204:C206)</f>
        <v>0</v>
      </c>
      <c r="D873" s="349">
        <f t="shared" si="262"/>
        <v>0</v>
      </c>
      <c r="E873" s="349">
        <f t="shared" si="262"/>
        <v>0</v>
      </c>
      <c r="F873" s="349">
        <f t="shared" si="262"/>
        <v>0</v>
      </c>
      <c r="G873" s="349">
        <f t="shared" si="262"/>
        <v>0</v>
      </c>
      <c r="H873" s="349">
        <f t="shared" si="262"/>
        <v>0</v>
      </c>
      <c r="I873" s="349">
        <f t="shared" si="262"/>
        <v>0</v>
      </c>
      <c r="J873" s="349">
        <f t="shared" si="262"/>
        <v>0</v>
      </c>
      <c r="K873" s="349">
        <f t="shared" si="262"/>
        <v>0</v>
      </c>
      <c r="L873" s="349">
        <f t="shared" si="262"/>
        <v>0</v>
      </c>
      <c r="M873" s="349">
        <f t="shared" si="262"/>
        <v>0</v>
      </c>
      <c r="N873" s="349">
        <f t="shared" si="262"/>
        <v>0</v>
      </c>
      <c r="O873" s="349">
        <f t="shared" si="262"/>
        <v>0</v>
      </c>
      <c r="P873" s="349">
        <f t="shared" si="262"/>
        <v>0</v>
      </c>
      <c r="Q873" s="349">
        <f t="shared" si="262"/>
        <v>0</v>
      </c>
      <c r="R873" s="349">
        <f t="shared" si="262"/>
        <v>0</v>
      </c>
      <c r="S873" s="349">
        <f t="shared" si="262"/>
        <v>0</v>
      </c>
      <c r="T873" s="349">
        <f t="shared" si="262"/>
        <v>0</v>
      </c>
      <c r="U873" s="349">
        <f t="shared" si="262"/>
        <v>0</v>
      </c>
      <c r="V873" s="349">
        <f t="shared" si="262"/>
        <v>0</v>
      </c>
      <c r="W873" s="349">
        <f t="shared" si="262"/>
        <v>0</v>
      </c>
      <c r="X873" s="349">
        <f t="shared" si="262"/>
        <v>0</v>
      </c>
      <c r="Y873" s="349">
        <f t="shared" si="262"/>
        <v>0</v>
      </c>
      <c r="Z873" s="349">
        <f t="shared" si="262"/>
        <v>0</v>
      </c>
      <c r="AA873" s="349">
        <f t="shared" si="262"/>
        <v>0</v>
      </c>
      <c r="AB873" s="349">
        <f t="shared" si="262"/>
        <v>0</v>
      </c>
      <c r="AC873" s="349">
        <f t="shared" si="262"/>
        <v>0</v>
      </c>
      <c r="AD873" s="349">
        <f t="shared" si="262"/>
        <v>0</v>
      </c>
      <c r="AE873" s="349">
        <f t="shared" si="262"/>
        <v>0</v>
      </c>
      <c r="AF873" s="373"/>
      <c r="AG873" s="333"/>
    </row>
    <row r="874" spans="1:34" s="16" customFormat="1" ht="12" customHeight="1" x14ac:dyDescent="0.2">
      <c r="A874" s="361" t="str">
        <f>$A$805</f>
        <v>Feiertage [ft]</v>
      </c>
      <c r="B874" s="362" t="str">
        <f>B207</f>
        <v/>
      </c>
      <c r="C874" s="363" t="str">
        <f t="shared" ref="C874:AE874" si="263">C207</f>
        <v/>
      </c>
      <c r="D874" s="363" t="str">
        <f t="shared" si="263"/>
        <v/>
      </c>
      <c r="E874" s="363" t="str">
        <f t="shared" si="263"/>
        <v/>
      </c>
      <c r="F874" s="363" t="str">
        <f t="shared" si="263"/>
        <v/>
      </c>
      <c r="G874" s="363" t="str">
        <f t="shared" si="263"/>
        <v/>
      </c>
      <c r="H874" s="363" t="str">
        <f t="shared" si="263"/>
        <v/>
      </c>
      <c r="I874" s="363" t="str">
        <f t="shared" si="263"/>
        <v/>
      </c>
      <c r="J874" s="363" t="str">
        <f t="shared" si="263"/>
        <v/>
      </c>
      <c r="K874" s="363" t="str">
        <f t="shared" si="263"/>
        <v/>
      </c>
      <c r="L874" s="363" t="str">
        <f t="shared" si="263"/>
        <v/>
      </c>
      <c r="M874" s="363" t="str">
        <f t="shared" si="263"/>
        <v/>
      </c>
      <c r="N874" s="363" t="str">
        <f t="shared" si="263"/>
        <v/>
      </c>
      <c r="O874" s="363" t="str">
        <f t="shared" si="263"/>
        <v/>
      </c>
      <c r="P874" s="363" t="str">
        <f t="shared" si="263"/>
        <v/>
      </c>
      <c r="Q874" s="363" t="str">
        <f t="shared" si="263"/>
        <v/>
      </c>
      <c r="R874" s="363" t="str">
        <f t="shared" si="263"/>
        <v/>
      </c>
      <c r="S874" s="363" t="str">
        <f t="shared" si="263"/>
        <v/>
      </c>
      <c r="T874" s="363" t="str">
        <f t="shared" si="263"/>
        <v/>
      </c>
      <c r="U874" s="363" t="str">
        <f t="shared" si="263"/>
        <v/>
      </c>
      <c r="V874" s="363" t="str">
        <f t="shared" si="263"/>
        <v/>
      </c>
      <c r="W874" s="363" t="str">
        <f t="shared" si="263"/>
        <v/>
      </c>
      <c r="X874" s="363" t="str">
        <f t="shared" si="263"/>
        <v/>
      </c>
      <c r="Y874" s="363" t="str">
        <f t="shared" si="263"/>
        <v/>
      </c>
      <c r="Z874" s="363" t="str">
        <f t="shared" si="263"/>
        <v/>
      </c>
      <c r="AA874" s="363" t="str">
        <f t="shared" si="263"/>
        <v/>
      </c>
      <c r="AB874" s="363" t="str">
        <f t="shared" si="263"/>
        <v/>
      </c>
      <c r="AC874" s="363" t="str">
        <f t="shared" si="263"/>
        <v/>
      </c>
      <c r="AD874" s="363" t="str">
        <f t="shared" si="263"/>
        <v/>
      </c>
      <c r="AE874" s="363" t="str">
        <f t="shared" si="263"/>
        <v/>
      </c>
      <c r="AF874" s="374"/>
      <c r="AG874" s="331">
        <f>SUM(B874:AF874)</f>
        <v>0</v>
      </c>
    </row>
    <row r="875" spans="1:34" s="16" customFormat="1" ht="12" customHeight="1" x14ac:dyDescent="0.2">
      <c r="A875" s="351" t="str">
        <f>$A$806</f>
        <v>Ferien [f]</v>
      </c>
      <c r="B875" s="393"/>
      <c r="C875" s="394"/>
      <c r="D875" s="394"/>
      <c r="E875" s="394"/>
      <c r="F875" s="394"/>
      <c r="G875" s="394"/>
      <c r="H875" s="394"/>
      <c r="I875" s="394"/>
      <c r="J875" s="394"/>
      <c r="K875" s="394"/>
      <c r="L875" s="394"/>
      <c r="M875" s="394"/>
      <c r="N875" s="394"/>
      <c r="O875" s="394"/>
      <c r="P875" s="394"/>
      <c r="Q875" s="394"/>
      <c r="R875" s="394"/>
      <c r="S875" s="394"/>
      <c r="T875" s="394"/>
      <c r="U875" s="394"/>
      <c r="V875" s="394"/>
      <c r="W875" s="394"/>
      <c r="X875" s="394"/>
      <c r="Y875" s="394"/>
      <c r="Z875" s="394"/>
      <c r="AA875" s="394"/>
      <c r="AB875" s="394"/>
      <c r="AC875" s="394"/>
      <c r="AD875" s="394"/>
      <c r="AE875" s="394"/>
      <c r="AF875" s="375"/>
      <c r="AG875" s="332">
        <f>SUM(B875:AF875)</f>
        <v>0</v>
      </c>
      <c r="AH875" s="334" t="str">
        <f>$AH$806</f>
        <v>f</v>
      </c>
    </row>
    <row r="876" spans="1:34" s="16" customFormat="1" ht="12" customHeight="1" x14ac:dyDescent="0.2">
      <c r="A876" s="352" t="str">
        <f>$A$807</f>
        <v>Kompensation (Vorjahr) [kv]</v>
      </c>
      <c r="B876" s="396"/>
      <c r="C876" s="397"/>
      <c r="D876" s="397"/>
      <c r="E876" s="397"/>
      <c r="F876" s="397"/>
      <c r="G876" s="397"/>
      <c r="H876" s="397"/>
      <c r="I876" s="397"/>
      <c r="J876" s="397"/>
      <c r="K876" s="397"/>
      <c r="L876" s="397"/>
      <c r="M876" s="397"/>
      <c r="N876" s="397"/>
      <c r="O876" s="397"/>
      <c r="P876" s="397"/>
      <c r="Q876" s="397"/>
      <c r="R876" s="397"/>
      <c r="S876" s="397"/>
      <c r="T876" s="397"/>
      <c r="U876" s="397"/>
      <c r="V876" s="397"/>
      <c r="W876" s="397"/>
      <c r="X876" s="397"/>
      <c r="Y876" s="397"/>
      <c r="Z876" s="397"/>
      <c r="AA876" s="397"/>
      <c r="AB876" s="397"/>
      <c r="AC876" s="397"/>
      <c r="AD876" s="397"/>
      <c r="AE876" s="397"/>
      <c r="AF876" s="375"/>
      <c r="AG876" s="328">
        <f>SUM(B876:AF876)</f>
        <v>0</v>
      </c>
      <c r="AH876" s="334" t="str">
        <f>$AH$807</f>
        <v>kv</v>
      </c>
    </row>
    <row r="877" spans="1:34" s="16" customFormat="1" ht="12" customHeight="1" x14ac:dyDescent="0.2">
      <c r="A877" s="353" t="str">
        <f>$A$808</f>
        <v>Kompensation (laufend) [kj]</v>
      </c>
      <c r="B877" s="399"/>
      <c r="C877" s="400"/>
      <c r="D877" s="400"/>
      <c r="E877" s="400"/>
      <c r="F877" s="400"/>
      <c r="G877" s="400"/>
      <c r="H877" s="400"/>
      <c r="I877" s="400"/>
      <c r="J877" s="400"/>
      <c r="K877" s="400"/>
      <c r="L877" s="400"/>
      <c r="M877" s="400"/>
      <c r="N877" s="400"/>
      <c r="O877" s="400"/>
      <c r="P877" s="400"/>
      <c r="Q877" s="400"/>
      <c r="R877" s="400"/>
      <c r="S877" s="400"/>
      <c r="T877" s="400"/>
      <c r="U877" s="400"/>
      <c r="V877" s="400"/>
      <c r="W877" s="400"/>
      <c r="X877" s="400"/>
      <c r="Y877" s="400"/>
      <c r="Z877" s="400"/>
      <c r="AA877" s="400"/>
      <c r="AB877" s="400"/>
      <c r="AC877" s="400"/>
      <c r="AD877" s="400"/>
      <c r="AE877" s="400"/>
      <c r="AF877" s="375"/>
      <c r="AG877" s="327">
        <f>SUM(B877:AF877)</f>
        <v>0</v>
      </c>
      <c r="AH877" s="334" t="str">
        <f>$AH$808</f>
        <v>kj</v>
      </c>
    </row>
    <row r="878" spans="1:34" s="16" customFormat="1" ht="12" customHeight="1" x14ac:dyDescent="0.2">
      <c r="A878" s="354" t="str">
        <f>$A$809</f>
        <v>Absenzen, Kurzabsenzen [a]</v>
      </c>
      <c r="B878" s="393"/>
      <c r="C878" s="394"/>
      <c r="D878" s="394"/>
      <c r="E878" s="394"/>
      <c r="F878" s="394"/>
      <c r="G878" s="394"/>
      <c r="H878" s="394"/>
      <c r="I878" s="394"/>
      <c r="J878" s="394"/>
      <c r="K878" s="394"/>
      <c r="L878" s="394"/>
      <c r="M878" s="394"/>
      <c r="N878" s="394"/>
      <c r="O878" s="394"/>
      <c r="P878" s="394"/>
      <c r="Q878" s="394"/>
      <c r="R878" s="394"/>
      <c r="S878" s="394"/>
      <c r="T878" s="394"/>
      <c r="U878" s="394"/>
      <c r="V878" s="394"/>
      <c r="W878" s="394"/>
      <c r="X878" s="394"/>
      <c r="Y878" s="394"/>
      <c r="Z878" s="394"/>
      <c r="AA878" s="394"/>
      <c r="AB878" s="394"/>
      <c r="AC878" s="394"/>
      <c r="AD878" s="394"/>
      <c r="AE878" s="394"/>
      <c r="AF878" s="375"/>
      <c r="AG878" s="326">
        <f>SUM(B878:AF878)</f>
        <v>0</v>
      </c>
      <c r="AH878" s="334" t="str">
        <f>$AH$809</f>
        <v>a</v>
      </c>
    </row>
    <row r="879" spans="1:34" s="16" customFormat="1" ht="12" customHeight="1" x14ac:dyDescent="0.2">
      <c r="A879" s="355" t="str">
        <f>$A$810</f>
        <v>Krankheit [k]</v>
      </c>
      <c r="B879" s="396"/>
      <c r="C879" s="397"/>
      <c r="D879" s="397"/>
      <c r="E879" s="397"/>
      <c r="F879" s="397"/>
      <c r="G879" s="397"/>
      <c r="H879" s="397"/>
      <c r="I879" s="397"/>
      <c r="J879" s="397"/>
      <c r="K879" s="397"/>
      <c r="L879" s="397"/>
      <c r="M879" s="397"/>
      <c r="N879" s="397"/>
      <c r="O879" s="397"/>
      <c r="P879" s="397"/>
      <c r="Q879" s="397"/>
      <c r="R879" s="397"/>
      <c r="S879" s="397"/>
      <c r="T879" s="397"/>
      <c r="U879" s="397"/>
      <c r="V879" s="397"/>
      <c r="W879" s="397"/>
      <c r="X879" s="397"/>
      <c r="Y879" s="397"/>
      <c r="Z879" s="397"/>
      <c r="AA879" s="397"/>
      <c r="AB879" s="397"/>
      <c r="AC879" s="397"/>
      <c r="AD879" s="397"/>
      <c r="AE879" s="397"/>
      <c r="AF879" s="375"/>
      <c r="AG879" s="328">
        <f t="shared" ref="AG879:AG887" si="264">SUM(B879:AF879)</f>
        <v>0</v>
      </c>
      <c r="AH879" s="334" t="str">
        <f>$AH$810</f>
        <v>k</v>
      </c>
    </row>
    <row r="880" spans="1:34" s="16" customFormat="1" ht="12" customHeight="1" x14ac:dyDescent="0.2">
      <c r="A880" s="355" t="str">
        <f>$A$811</f>
        <v>Unfall [u]</v>
      </c>
      <c r="B880" s="396"/>
      <c r="C880" s="397"/>
      <c r="D880" s="397"/>
      <c r="E880" s="397"/>
      <c r="F880" s="397"/>
      <c r="G880" s="397"/>
      <c r="H880" s="397"/>
      <c r="I880" s="397"/>
      <c r="J880" s="397"/>
      <c r="K880" s="397"/>
      <c r="L880" s="397"/>
      <c r="M880" s="397"/>
      <c r="N880" s="397"/>
      <c r="O880" s="397"/>
      <c r="P880" s="397"/>
      <c r="Q880" s="397"/>
      <c r="R880" s="397"/>
      <c r="S880" s="397"/>
      <c r="T880" s="397"/>
      <c r="U880" s="397"/>
      <c r="V880" s="397"/>
      <c r="W880" s="397"/>
      <c r="X880" s="397"/>
      <c r="Y880" s="397"/>
      <c r="Z880" s="397"/>
      <c r="AA880" s="397"/>
      <c r="AB880" s="397"/>
      <c r="AC880" s="397"/>
      <c r="AD880" s="397"/>
      <c r="AE880" s="397"/>
      <c r="AF880" s="375"/>
      <c r="AG880" s="328">
        <f t="shared" si="264"/>
        <v>0</v>
      </c>
      <c r="AH880" s="334" t="str">
        <f>$AH$811</f>
        <v>u</v>
      </c>
    </row>
    <row r="881" spans="1:34" s="16" customFormat="1" ht="12" customHeight="1" x14ac:dyDescent="0.2">
      <c r="A881" s="355" t="str">
        <f>$A$812</f>
        <v>Schwangerschaft/Mutterschaft [s]</v>
      </c>
      <c r="B881" s="396"/>
      <c r="C881" s="397"/>
      <c r="D881" s="397"/>
      <c r="E881" s="397"/>
      <c r="F881" s="397"/>
      <c r="G881" s="397"/>
      <c r="H881" s="397"/>
      <c r="I881" s="397"/>
      <c r="J881" s="397"/>
      <c r="K881" s="397"/>
      <c r="L881" s="397"/>
      <c r="M881" s="397"/>
      <c r="N881" s="397"/>
      <c r="O881" s="397"/>
      <c r="P881" s="397"/>
      <c r="Q881" s="397"/>
      <c r="R881" s="397"/>
      <c r="S881" s="397"/>
      <c r="T881" s="397"/>
      <c r="U881" s="397"/>
      <c r="V881" s="397"/>
      <c r="W881" s="397"/>
      <c r="X881" s="397"/>
      <c r="Y881" s="397"/>
      <c r="Z881" s="397"/>
      <c r="AA881" s="397"/>
      <c r="AB881" s="397"/>
      <c r="AC881" s="397"/>
      <c r="AD881" s="397"/>
      <c r="AE881" s="397"/>
      <c r="AF881" s="375"/>
      <c r="AG881" s="328">
        <f t="shared" si="264"/>
        <v>0</v>
      </c>
      <c r="AH881" s="334" t="str">
        <f>$AH$812</f>
        <v>s</v>
      </c>
    </row>
    <row r="882" spans="1:34" s="16" customFormat="1" ht="12" customHeight="1" x14ac:dyDescent="0.2">
      <c r="A882" s="355" t="str">
        <f>$A$813</f>
        <v>Militär/Beförderung/Zivilschutz [m]</v>
      </c>
      <c r="B882" s="396"/>
      <c r="C882" s="397"/>
      <c r="D882" s="397"/>
      <c r="E882" s="397"/>
      <c r="F882" s="397"/>
      <c r="G882" s="397"/>
      <c r="H882" s="397"/>
      <c r="I882" s="397"/>
      <c r="J882" s="397"/>
      <c r="K882" s="397"/>
      <c r="L882" s="397"/>
      <c r="M882" s="397"/>
      <c r="N882" s="397"/>
      <c r="O882" s="397"/>
      <c r="P882" s="397"/>
      <c r="Q882" s="397"/>
      <c r="R882" s="397"/>
      <c r="S882" s="397"/>
      <c r="T882" s="397"/>
      <c r="U882" s="397"/>
      <c r="V882" s="397"/>
      <c r="W882" s="397"/>
      <c r="X882" s="397"/>
      <c r="Y882" s="397"/>
      <c r="Z882" s="397"/>
      <c r="AA882" s="397"/>
      <c r="AB882" s="397"/>
      <c r="AC882" s="397"/>
      <c r="AD882" s="397"/>
      <c r="AE882" s="397"/>
      <c r="AF882" s="375"/>
      <c r="AG882" s="328">
        <f t="shared" si="264"/>
        <v>0</v>
      </c>
      <c r="AH882" s="334" t="str">
        <f>$AH$813</f>
        <v>m</v>
      </c>
    </row>
    <row r="883" spans="1:34" s="16" customFormat="1" ht="12" customHeight="1" x14ac:dyDescent="0.2">
      <c r="A883" s="355" t="str">
        <f>$A$814</f>
        <v>Berufsschule [bs]</v>
      </c>
      <c r="B883" s="396"/>
      <c r="C883" s="397"/>
      <c r="D883" s="397"/>
      <c r="E883" s="397"/>
      <c r="F883" s="397"/>
      <c r="G883" s="397"/>
      <c r="H883" s="397"/>
      <c r="I883" s="397"/>
      <c r="J883" s="397"/>
      <c r="K883" s="397"/>
      <c r="L883" s="397"/>
      <c r="M883" s="397"/>
      <c r="N883" s="397"/>
      <c r="O883" s="397"/>
      <c r="P883" s="397"/>
      <c r="Q883" s="397"/>
      <c r="R883" s="397"/>
      <c r="S883" s="397"/>
      <c r="T883" s="397"/>
      <c r="U883" s="397"/>
      <c r="V883" s="397"/>
      <c r="W883" s="397"/>
      <c r="X883" s="397"/>
      <c r="Y883" s="397"/>
      <c r="Z883" s="397"/>
      <c r="AA883" s="397"/>
      <c r="AB883" s="397"/>
      <c r="AC883" s="397"/>
      <c r="AD883" s="397"/>
      <c r="AE883" s="397"/>
      <c r="AF883" s="375"/>
      <c r="AG883" s="328">
        <f t="shared" si="264"/>
        <v>0</v>
      </c>
      <c r="AH883" s="334" t="str">
        <f>$AH$814</f>
        <v>bs</v>
      </c>
    </row>
    <row r="884" spans="1:34" s="16" customFormat="1" ht="12" customHeight="1" x14ac:dyDescent="0.2">
      <c r="A884" s="356" t="str">
        <f>$A$815</f>
        <v>Kurse [ku]</v>
      </c>
      <c r="B884" s="399"/>
      <c r="C884" s="400"/>
      <c r="D884" s="400"/>
      <c r="E884" s="400"/>
      <c r="F884" s="400"/>
      <c r="G884" s="400"/>
      <c r="H884" s="400"/>
      <c r="I884" s="400"/>
      <c r="J884" s="400"/>
      <c r="K884" s="400"/>
      <c r="L884" s="400"/>
      <c r="M884" s="400"/>
      <c r="N884" s="400"/>
      <c r="O884" s="400"/>
      <c r="P884" s="400"/>
      <c r="Q884" s="400"/>
      <c r="R884" s="400"/>
      <c r="S884" s="400"/>
      <c r="T884" s="400"/>
      <c r="U884" s="400"/>
      <c r="V884" s="400"/>
      <c r="W884" s="400"/>
      <c r="X884" s="400"/>
      <c r="Y884" s="400"/>
      <c r="Z884" s="400"/>
      <c r="AA884" s="400"/>
      <c r="AB884" s="400"/>
      <c r="AC884" s="400"/>
      <c r="AD884" s="400"/>
      <c r="AE884" s="400"/>
      <c r="AF884" s="375"/>
      <c r="AG884" s="327">
        <f t="shared" si="264"/>
        <v>0</v>
      </c>
      <c r="AH884" s="334" t="str">
        <f>$AH$815</f>
        <v>ku</v>
      </c>
    </row>
    <row r="885" spans="1:34" s="16" customFormat="1" ht="12" customHeight="1" x14ac:dyDescent="0.2">
      <c r="A885" s="357" t="str">
        <f>$A$816</f>
        <v>Kurzarbeit und Schlechtwetter [ka]</v>
      </c>
      <c r="B885" s="402"/>
      <c r="C885" s="403"/>
      <c r="D885" s="403"/>
      <c r="E885" s="403"/>
      <c r="F885" s="403"/>
      <c r="G885" s="403"/>
      <c r="H885" s="403"/>
      <c r="I885" s="403"/>
      <c r="J885" s="403"/>
      <c r="K885" s="403"/>
      <c r="L885" s="403"/>
      <c r="M885" s="403"/>
      <c r="N885" s="403"/>
      <c r="O885" s="403"/>
      <c r="P885" s="403"/>
      <c r="Q885" s="403"/>
      <c r="R885" s="403"/>
      <c r="S885" s="403"/>
      <c r="T885" s="403"/>
      <c r="U885" s="403"/>
      <c r="V885" s="403"/>
      <c r="W885" s="403"/>
      <c r="X885" s="403"/>
      <c r="Y885" s="403"/>
      <c r="Z885" s="403"/>
      <c r="AA885" s="403"/>
      <c r="AB885" s="403"/>
      <c r="AC885" s="403"/>
      <c r="AD885" s="403"/>
      <c r="AE885" s="403"/>
      <c r="AF885" s="375"/>
      <c r="AG885" s="86">
        <f t="shared" si="264"/>
        <v>0</v>
      </c>
      <c r="AH885" s="334" t="str">
        <f>$AH$816</f>
        <v>ka</v>
      </c>
    </row>
    <row r="886" spans="1:34" s="16" customFormat="1" ht="12" customHeight="1" x14ac:dyDescent="0.2">
      <c r="A886" s="358">
        <f>$A$817</f>
        <v>0</v>
      </c>
      <c r="B886" s="405"/>
      <c r="C886" s="406"/>
      <c r="D886" s="406"/>
      <c r="E886" s="406"/>
      <c r="F886" s="406"/>
      <c r="G886" s="406"/>
      <c r="H886" s="406"/>
      <c r="I886" s="406"/>
      <c r="J886" s="406"/>
      <c r="K886" s="406"/>
      <c r="L886" s="406"/>
      <c r="M886" s="406"/>
      <c r="N886" s="406"/>
      <c r="O886" s="406"/>
      <c r="P886" s="406"/>
      <c r="Q886" s="406"/>
      <c r="R886" s="406"/>
      <c r="S886" s="406"/>
      <c r="T886" s="406"/>
      <c r="U886" s="406"/>
      <c r="V886" s="406"/>
      <c r="W886" s="406"/>
      <c r="X886" s="406"/>
      <c r="Y886" s="406"/>
      <c r="Z886" s="406"/>
      <c r="AA886" s="406"/>
      <c r="AB886" s="406"/>
      <c r="AC886" s="406"/>
      <c r="AD886" s="406"/>
      <c r="AE886" s="406"/>
      <c r="AF886" s="375"/>
      <c r="AG886" s="329">
        <f t="shared" si="264"/>
        <v>0</v>
      </c>
      <c r="AH886" s="334">
        <f>$AH$817</f>
        <v>0</v>
      </c>
    </row>
    <row r="887" spans="1:34" s="16" customFormat="1" ht="12" customHeight="1" thickBot="1" x14ac:dyDescent="0.25">
      <c r="A887" s="359" t="str">
        <f>$A$818</f>
        <v>Fehlstunden (unbezahlt) [fe]</v>
      </c>
      <c r="B887" s="408"/>
      <c r="C887" s="409"/>
      <c r="D887" s="409"/>
      <c r="E887" s="409"/>
      <c r="F887" s="409"/>
      <c r="G887" s="409"/>
      <c r="H887" s="409"/>
      <c r="I887" s="409"/>
      <c r="J887" s="409"/>
      <c r="K887" s="409"/>
      <c r="L887" s="409"/>
      <c r="M887" s="409"/>
      <c r="N887" s="409"/>
      <c r="O887" s="409"/>
      <c r="P887" s="409"/>
      <c r="Q887" s="409"/>
      <c r="R887" s="409"/>
      <c r="S887" s="409"/>
      <c r="T887" s="409"/>
      <c r="U887" s="409"/>
      <c r="V887" s="409"/>
      <c r="W887" s="409"/>
      <c r="X887" s="409"/>
      <c r="Y887" s="409"/>
      <c r="Z887" s="409"/>
      <c r="AA887" s="409"/>
      <c r="AB887" s="409"/>
      <c r="AC887" s="409"/>
      <c r="AD887" s="409"/>
      <c r="AE887" s="409"/>
      <c r="AF887" s="375"/>
      <c r="AG887" s="330">
        <f t="shared" si="264"/>
        <v>0</v>
      </c>
      <c r="AH887" s="334" t="str">
        <f>$AH$818</f>
        <v>fe</v>
      </c>
    </row>
    <row r="888" spans="1:34" s="2" customFormat="1" ht="12" customHeight="1" thickBot="1" x14ac:dyDescent="0.25">
      <c r="A888" s="360" t="str">
        <f>$A$819</f>
        <v>Total</v>
      </c>
      <c r="B888" s="417">
        <f>SUM(B875:B887)</f>
        <v>0</v>
      </c>
      <c r="C888" s="418">
        <f t="shared" ref="C888:AE888" si="265">SUM(C875:C887)</f>
        <v>0</v>
      </c>
      <c r="D888" s="418">
        <f t="shared" si="265"/>
        <v>0</v>
      </c>
      <c r="E888" s="418">
        <f t="shared" si="265"/>
        <v>0</v>
      </c>
      <c r="F888" s="418">
        <f t="shared" si="265"/>
        <v>0</v>
      </c>
      <c r="G888" s="418">
        <f t="shared" si="265"/>
        <v>0</v>
      </c>
      <c r="H888" s="418">
        <f t="shared" si="265"/>
        <v>0</v>
      </c>
      <c r="I888" s="418">
        <f t="shared" si="265"/>
        <v>0</v>
      </c>
      <c r="J888" s="418">
        <f t="shared" si="265"/>
        <v>0</v>
      </c>
      <c r="K888" s="418">
        <f t="shared" si="265"/>
        <v>0</v>
      </c>
      <c r="L888" s="418">
        <f t="shared" si="265"/>
        <v>0</v>
      </c>
      <c r="M888" s="418">
        <f t="shared" si="265"/>
        <v>0</v>
      </c>
      <c r="N888" s="418">
        <f t="shared" si="265"/>
        <v>0</v>
      </c>
      <c r="O888" s="418">
        <f t="shared" si="265"/>
        <v>0</v>
      </c>
      <c r="P888" s="418">
        <f t="shared" si="265"/>
        <v>0</v>
      </c>
      <c r="Q888" s="418">
        <f t="shared" si="265"/>
        <v>0</v>
      </c>
      <c r="R888" s="418">
        <f t="shared" si="265"/>
        <v>0</v>
      </c>
      <c r="S888" s="418">
        <f t="shared" si="265"/>
        <v>0</v>
      </c>
      <c r="T888" s="418">
        <f t="shared" si="265"/>
        <v>0</v>
      </c>
      <c r="U888" s="418">
        <f t="shared" si="265"/>
        <v>0</v>
      </c>
      <c r="V888" s="418">
        <f t="shared" si="265"/>
        <v>0</v>
      </c>
      <c r="W888" s="418">
        <f t="shared" si="265"/>
        <v>0</v>
      </c>
      <c r="X888" s="418">
        <f t="shared" si="265"/>
        <v>0</v>
      </c>
      <c r="Y888" s="418">
        <f t="shared" si="265"/>
        <v>0</v>
      </c>
      <c r="Z888" s="418">
        <f t="shared" si="265"/>
        <v>0</v>
      </c>
      <c r="AA888" s="418">
        <f t="shared" si="265"/>
        <v>0</v>
      </c>
      <c r="AB888" s="418">
        <f t="shared" si="265"/>
        <v>0</v>
      </c>
      <c r="AC888" s="418">
        <f t="shared" si="265"/>
        <v>0</v>
      </c>
      <c r="AD888" s="418">
        <f t="shared" si="265"/>
        <v>0</v>
      </c>
      <c r="AE888" s="418">
        <f t="shared" si="265"/>
        <v>0</v>
      </c>
      <c r="AF888" s="376"/>
      <c r="AG888" s="325"/>
    </row>
    <row r="889" spans="1:34" x14ac:dyDescent="0.25"/>
    <row r="890" spans="1:34" x14ac:dyDescent="0.25"/>
    <row r="891" spans="1:34" x14ac:dyDescent="0.25"/>
    <row r="892" spans="1:34" s="1" customFormat="1" ht="21" customHeight="1" x14ac:dyDescent="0.25">
      <c r="A892" s="211" t="str">
        <f>A261</f>
        <v>Mai</v>
      </c>
      <c r="B892" s="506" t="str">
        <f>$B$800</f>
        <v>Saldo Monat + / -</v>
      </c>
      <c r="C892" s="507"/>
      <c r="D892" s="507"/>
      <c r="E892" s="508"/>
      <c r="F892" s="509">
        <f>F261</f>
        <v>-168</v>
      </c>
      <c r="G892" s="510"/>
      <c r="H892" s="78"/>
      <c r="I892" s="323"/>
      <c r="J892" s="282"/>
      <c r="K892" s="31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511" t="str">
        <f>$AB$800</f>
        <v>Absenz in Std</v>
      </c>
      <c r="AC892" s="511"/>
      <c r="AD892" s="511"/>
      <c r="AE892" s="511" t="str">
        <f>Labels!B81</f>
        <v>Mai</v>
      </c>
      <c r="AF892" s="512"/>
      <c r="AG892" s="83"/>
    </row>
    <row r="893" spans="1:34" s="16" customFormat="1" ht="15.75" x14ac:dyDescent="0.25">
      <c r="A893" s="213" t="str">
        <f>$A$801</f>
        <v>Tag</v>
      </c>
      <c r="B893" s="214">
        <f>B262</f>
        <v>43952</v>
      </c>
      <c r="C893" s="215">
        <f t="shared" ref="C893:AF893" si="266">B893+1</f>
        <v>43953</v>
      </c>
      <c r="D893" s="214">
        <f t="shared" si="266"/>
        <v>43954</v>
      </c>
      <c r="E893" s="214">
        <f t="shared" si="266"/>
        <v>43955</v>
      </c>
      <c r="F893" s="214">
        <f t="shared" si="266"/>
        <v>43956</v>
      </c>
      <c r="G893" s="214">
        <f t="shared" si="266"/>
        <v>43957</v>
      </c>
      <c r="H893" s="214">
        <f t="shared" si="266"/>
        <v>43958</v>
      </c>
      <c r="I893" s="214">
        <f t="shared" si="266"/>
        <v>43959</v>
      </c>
      <c r="J893" s="214">
        <f t="shared" si="266"/>
        <v>43960</v>
      </c>
      <c r="K893" s="214">
        <f t="shared" si="266"/>
        <v>43961</v>
      </c>
      <c r="L893" s="214">
        <f t="shared" si="266"/>
        <v>43962</v>
      </c>
      <c r="M893" s="214">
        <f t="shared" si="266"/>
        <v>43963</v>
      </c>
      <c r="N893" s="214">
        <f t="shared" si="266"/>
        <v>43964</v>
      </c>
      <c r="O893" s="214">
        <f t="shared" si="266"/>
        <v>43965</v>
      </c>
      <c r="P893" s="214">
        <f t="shared" si="266"/>
        <v>43966</v>
      </c>
      <c r="Q893" s="214">
        <f t="shared" si="266"/>
        <v>43967</v>
      </c>
      <c r="R893" s="214">
        <f t="shared" si="266"/>
        <v>43968</v>
      </c>
      <c r="S893" s="214">
        <f t="shared" si="266"/>
        <v>43969</v>
      </c>
      <c r="T893" s="214">
        <f t="shared" si="266"/>
        <v>43970</v>
      </c>
      <c r="U893" s="214">
        <f t="shared" si="266"/>
        <v>43971</v>
      </c>
      <c r="V893" s="214">
        <f t="shared" si="266"/>
        <v>43972</v>
      </c>
      <c r="W893" s="214">
        <f t="shared" si="266"/>
        <v>43973</v>
      </c>
      <c r="X893" s="214">
        <f t="shared" si="266"/>
        <v>43974</v>
      </c>
      <c r="Y893" s="214">
        <f t="shared" si="266"/>
        <v>43975</v>
      </c>
      <c r="Z893" s="214">
        <f t="shared" si="266"/>
        <v>43976</v>
      </c>
      <c r="AA893" s="214">
        <f t="shared" si="266"/>
        <v>43977</v>
      </c>
      <c r="AB893" s="214">
        <f t="shared" si="266"/>
        <v>43978</v>
      </c>
      <c r="AC893" s="214">
        <f t="shared" si="266"/>
        <v>43979</v>
      </c>
      <c r="AD893" s="214">
        <f t="shared" si="266"/>
        <v>43980</v>
      </c>
      <c r="AE893" s="214">
        <f t="shared" si="266"/>
        <v>43981</v>
      </c>
      <c r="AF893" s="214">
        <f t="shared" si="266"/>
        <v>43982</v>
      </c>
      <c r="AG893" s="431" t="str">
        <f>COUNT(B895:AF895)&amp;" "&amp;Labels!$B$63</f>
        <v>21 Tage</v>
      </c>
    </row>
    <row r="894" spans="1:34" s="16" customFormat="1" ht="12" customHeight="1" x14ac:dyDescent="0.2">
      <c r="A894" s="177" t="str">
        <f>$A$802</f>
        <v>Kalenderwoche</v>
      </c>
      <c r="B894" s="341">
        <f>IF(B893="","",TRUNC((B893-DATE(YEAR(B893+3-MOD(B893-2,7)),1,MOD(B893-2,7)-9))/7))</f>
        <v>18</v>
      </c>
      <c r="C894" s="342">
        <f t="shared" ref="C894:AF894" si="267">IF(C893="","",TRUNC((C893-DATE(YEAR(C893+3-MOD(C893-2,7)),1,MOD(C893-2,7)-9))/7))</f>
        <v>18</v>
      </c>
      <c r="D894" s="342">
        <f t="shared" si="267"/>
        <v>18</v>
      </c>
      <c r="E894" s="342">
        <f t="shared" si="267"/>
        <v>19</v>
      </c>
      <c r="F894" s="342">
        <f t="shared" si="267"/>
        <v>19</v>
      </c>
      <c r="G894" s="342">
        <f t="shared" si="267"/>
        <v>19</v>
      </c>
      <c r="H894" s="342">
        <f t="shared" si="267"/>
        <v>19</v>
      </c>
      <c r="I894" s="342">
        <f t="shared" si="267"/>
        <v>19</v>
      </c>
      <c r="J894" s="342">
        <f t="shared" si="267"/>
        <v>19</v>
      </c>
      <c r="K894" s="342">
        <f t="shared" si="267"/>
        <v>19</v>
      </c>
      <c r="L894" s="342">
        <f t="shared" si="267"/>
        <v>20</v>
      </c>
      <c r="M894" s="342">
        <f t="shared" si="267"/>
        <v>20</v>
      </c>
      <c r="N894" s="342">
        <f t="shared" si="267"/>
        <v>20</v>
      </c>
      <c r="O894" s="342">
        <f t="shared" si="267"/>
        <v>20</v>
      </c>
      <c r="P894" s="342">
        <f t="shared" si="267"/>
        <v>20</v>
      </c>
      <c r="Q894" s="342">
        <f t="shared" si="267"/>
        <v>20</v>
      </c>
      <c r="R894" s="342">
        <f t="shared" si="267"/>
        <v>20</v>
      </c>
      <c r="S894" s="342">
        <f t="shared" si="267"/>
        <v>21</v>
      </c>
      <c r="T894" s="342">
        <f t="shared" si="267"/>
        <v>21</v>
      </c>
      <c r="U894" s="342">
        <f t="shared" si="267"/>
        <v>21</v>
      </c>
      <c r="V894" s="342">
        <f t="shared" si="267"/>
        <v>21</v>
      </c>
      <c r="W894" s="342">
        <f t="shared" si="267"/>
        <v>21</v>
      </c>
      <c r="X894" s="342">
        <f t="shared" si="267"/>
        <v>21</v>
      </c>
      <c r="Y894" s="342">
        <f t="shared" si="267"/>
        <v>21</v>
      </c>
      <c r="Z894" s="342">
        <f t="shared" si="267"/>
        <v>22</v>
      </c>
      <c r="AA894" s="342">
        <f t="shared" si="267"/>
        <v>22</v>
      </c>
      <c r="AB894" s="342">
        <f t="shared" si="267"/>
        <v>22</v>
      </c>
      <c r="AC894" s="342">
        <f t="shared" si="267"/>
        <v>22</v>
      </c>
      <c r="AD894" s="342">
        <f t="shared" si="267"/>
        <v>22</v>
      </c>
      <c r="AE894" s="342">
        <f t="shared" si="267"/>
        <v>22</v>
      </c>
      <c r="AF894" s="343">
        <f t="shared" si="267"/>
        <v>22</v>
      </c>
      <c r="AG894" s="307"/>
    </row>
    <row r="895" spans="1:34" s="16" customFormat="1" ht="12" customHeight="1" x14ac:dyDescent="0.2">
      <c r="A895" s="177" t="str">
        <f>$A$803</f>
        <v>Sollstunden</v>
      </c>
      <c r="B895" s="344">
        <f t="shared" ref="B895:AF895" si="268">IF(MOD(B893,7)&gt;=2,$J$7*$B$259%,"")</f>
        <v>8</v>
      </c>
      <c r="C895" s="345" t="str">
        <f t="shared" si="268"/>
        <v/>
      </c>
      <c r="D895" s="345" t="str">
        <f t="shared" si="268"/>
        <v/>
      </c>
      <c r="E895" s="345">
        <f t="shared" si="268"/>
        <v>8</v>
      </c>
      <c r="F895" s="345">
        <f t="shared" si="268"/>
        <v>8</v>
      </c>
      <c r="G895" s="345">
        <f t="shared" si="268"/>
        <v>8</v>
      </c>
      <c r="H895" s="345">
        <f t="shared" si="268"/>
        <v>8</v>
      </c>
      <c r="I895" s="345">
        <f t="shared" si="268"/>
        <v>8</v>
      </c>
      <c r="J895" s="345" t="str">
        <f t="shared" si="268"/>
        <v/>
      </c>
      <c r="K895" s="345" t="str">
        <f t="shared" si="268"/>
        <v/>
      </c>
      <c r="L895" s="345">
        <f t="shared" si="268"/>
        <v>8</v>
      </c>
      <c r="M895" s="345">
        <f t="shared" si="268"/>
        <v>8</v>
      </c>
      <c r="N895" s="345">
        <f t="shared" si="268"/>
        <v>8</v>
      </c>
      <c r="O895" s="345">
        <f t="shared" si="268"/>
        <v>8</v>
      </c>
      <c r="P895" s="345">
        <f t="shared" si="268"/>
        <v>8</v>
      </c>
      <c r="Q895" s="345" t="str">
        <f t="shared" si="268"/>
        <v/>
      </c>
      <c r="R895" s="345" t="str">
        <f t="shared" si="268"/>
        <v/>
      </c>
      <c r="S895" s="345">
        <f t="shared" si="268"/>
        <v>8</v>
      </c>
      <c r="T895" s="345">
        <f t="shared" si="268"/>
        <v>8</v>
      </c>
      <c r="U895" s="345">
        <f t="shared" si="268"/>
        <v>8</v>
      </c>
      <c r="V895" s="345">
        <f t="shared" si="268"/>
        <v>8</v>
      </c>
      <c r="W895" s="345">
        <f t="shared" si="268"/>
        <v>8</v>
      </c>
      <c r="X895" s="345" t="str">
        <f t="shared" si="268"/>
        <v/>
      </c>
      <c r="Y895" s="345" t="str">
        <f t="shared" si="268"/>
        <v/>
      </c>
      <c r="Z895" s="345">
        <f t="shared" si="268"/>
        <v>8</v>
      </c>
      <c r="AA895" s="345">
        <f t="shared" si="268"/>
        <v>8</v>
      </c>
      <c r="AB895" s="345">
        <f t="shared" si="268"/>
        <v>8</v>
      </c>
      <c r="AC895" s="345">
        <f t="shared" si="268"/>
        <v>8</v>
      </c>
      <c r="AD895" s="345">
        <f t="shared" si="268"/>
        <v>8</v>
      </c>
      <c r="AE895" s="345" t="str">
        <f t="shared" si="268"/>
        <v/>
      </c>
      <c r="AF895" s="346" t="str">
        <f t="shared" si="268"/>
        <v/>
      </c>
      <c r="AG895" s="299">
        <f>SUM(B895:AF895)</f>
        <v>168</v>
      </c>
    </row>
    <row r="896" spans="1:34" s="16" customFormat="1" ht="12" customHeight="1" thickBot="1" x14ac:dyDescent="0.25">
      <c r="A896" s="347" t="str">
        <f>$A$804</f>
        <v>Produktivstunden</v>
      </c>
      <c r="B896" s="348">
        <f>SUM(B267:B269)</f>
        <v>0</v>
      </c>
      <c r="C896" s="349">
        <f t="shared" ref="C896:AF896" si="269">SUM(C267:C269)</f>
        <v>0</v>
      </c>
      <c r="D896" s="349">
        <f t="shared" si="269"/>
        <v>0</v>
      </c>
      <c r="E896" s="349">
        <f t="shared" si="269"/>
        <v>0</v>
      </c>
      <c r="F896" s="349">
        <f t="shared" si="269"/>
        <v>0</v>
      </c>
      <c r="G896" s="349">
        <f t="shared" si="269"/>
        <v>0</v>
      </c>
      <c r="H896" s="349">
        <f t="shared" si="269"/>
        <v>0</v>
      </c>
      <c r="I896" s="349">
        <f t="shared" si="269"/>
        <v>0</v>
      </c>
      <c r="J896" s="349">
        <f t="shared" si="269"/>
        <v>0</v>
      </c>
      <c r="K896" s="349">
        <f t="shared" si="269"/>
        <v>0</v>
      </c>
      <c r="L896" s="349">
        <f t="shared" si="269"/>
        <v>0</v>
      </c>
      <c r="M896" s="349">
        <f t="shared" si="269"/>
        <v>0</v>
      </c>
      <c r="N896" s="349">
        <f t="shared" si="269"/>
        <v>0</v>
      </c>
      <c r="O896" s="349">
        <f t="shared" si="269"/>
        <v>0</v>
      </c>
      <c r="P896" s="349">
        <f t="shared" si="269"/>
        <v>0</v>
      </c>
      <c r="Q896" s="349">
        <f t="shared" si="269"/>
        <v>0</v>
      </c>
      <c r="R896" s="349">
        <f t="shared" si="269"/>
        <v>0</v>
      </c>
      <c r="S896" s="349">
        <f t="shared" si="269"/>
        <v>0</v>
      </c>
      <c r="T896" s="349">
        <f t="shared" si="269"/>
        <v>0</v>
      </c>
      <c r="U896" s="349">
        <f t="shared" si="269"/>
        <v>0</v>
      </c>
      <c r="V896" s="349">
        <f t="shared" si="269"/>
        <v>0</v>
      </c>
      <c r="W896" s="349">
        <f t="shared" si="269"/>
        <v>0</v>
      </c>
      <c r="X896" s="349">
        <f t="shared" si="269"/>
        <v>0</v>
      </c>
      <c r="Y896" s="349">
        <f t="shared" si="269"/>
        <v>0</v>
      </c>
      <c r="Z896" s="349">
        <f t="shared" si="269"/>
        <v>0</v>
      </c>
      <c r="AA896" s="349">
        <f t="shared" si="269"/>
        <v>0</v>
      </c>
      <c r="AB896" s="349">
        <f t="shared" si="269"/>
        <v>0</v>
      </c>
      <c r="AC896" s="349">
        <f t="shared" si="269"/>
        <v>0</v>
      </c>
      <c r="AD896" s="349">
        <f t="shared" si="269"/>
        <v>0</v>
      </c>
      <c r="AE896" s="349">
        <f t="shared" si="269"/>
        <v>0</v>
      </c>
      <c r="AF896" s="350">
        <f t="shared" si="269"/>
        <v>0</v>
      </c>
      <c r="AG896" s="333"/>
    </row>
    <row r="897" spans="1:34" s="16" customFormat="1" ht="12" customHeight="1" x14ac:dyDescent="0.2">
      <c r="A897" s="361" t="str">
        <f>$A$805</f>
        <v>Feiertage [ft]</v>
      </c>
      <c r="B897" s="362" t="str">
        <f>B270</f>
        <v/>
      </c>
      <c r="C897" s="363" t="str">
        <f t="shared" ref="C897:AF897" si="270">C270</f>
        <v/>
      </c>
      <c r="D897" s="363" t="str">
        <f t="shared" si="270"/>
        <v/>
      </c>
      <c r="E897" s="363" t="str">
        <f t="shared" si="270"/>
        <v/>
      </c>
      <c r="F897" s="363" t="str">
        <f t="shared" si="270"/>
        <v/>
      </c>
      <c r="G897" s="363" t="str">
        <f t="shared" si="270"/>
        <v/>
      </c>
      <c r="H897" s="363" t="str">
        <f t="shared" si="270"/>
        <v/>
      </c>
      <c r="I897" s="363" t="str">
        <f t="shared" si="270"/>
        <v/>
      </c>
      <c r="J897" s="363" t="str">
        <f t="shared" si="270"/>
        <v/>
      </c>
      <c r="K897" s="363" t="str">
        <f t="shared" si="270"/>
        <v/>
      </c>
      <c r="L897" s="363" t="str">
        <f t="shared" si="270"/>
        <v/>
      </c>
      <c r="M897" s="363" t="str">
        <f t="shared" si="270"/>
        <v/>
      </c>
      <c r="N897" s="363" t="str">
        <f t="shared" si="270"/>
        <v/>
      </c>
      <c r="O897" s="363" t="str">
        <f t="shared" si="270"/>
        <v/>
      </c>
      <c r="P897" s="363" t="str">
        <f t="shared" si="270"/>
        <v/>
      </c>
      <c r="Q897" s="363" t="str">
        <f t="shared" si="270"/>
        <v/>
      </c>
      <c r="R897" s="363" t="str">
        <f t="shared" si="270"/>
        <v/>
      </c>
      <c r="S897" s="363" t="str">
        <f t="shared" si="270"/>
        <v/>
      </c>
      <c r="T897" s="363" t="str">
        <f t="shared" si="270"/>
        <v/>
      </c>
      <c r="U897" s="363" t="str">
        <f t="shared" si="270"/>
        <v/>
      </c>
      <c r="V897" s="363" t="str">
        <f t="shared" si="270"/>
        <v/>
      </c>
      <c r="W897" s="363" t="str">
        <f t="shared" si="270"/>
        <v/>
      </c>
      <c r="X897" s="363" t="str">
        <f t="shared" si="270"/>
        <v/>
      </c>
      <c r="Y897" s="363" t="str">
        <f t="shared" si="270"/>
        <v/>
      </c>
      <c r="Z897" s="363" t="str">
        <f t="shared" si="270"/>
        <v/>
      </c>
      <c r="AA897" s="363" t="str">
        <f t="shared" si="270"/>
        <v/>
      </c>
      <c r="AB897" s="363" t="str">
        <f t="shared" si="270"/>
        <v/>
      </c>
      <c r="AC897" s="363" t="str">
        <f t="shared" si="270"/>
        <v/>
      </c>
      <c r="AD897" s="363" t="str">
        <f t="shared" si="270"/>
        <v/>
      </c>
      <c r="AE897" s="363" t="str">
        <f t="shared" si="270"/>
        <v/>
      </c>
      <c r="AF897" s="364" t="str">
        <f t="shared" si="270"/>
        <v/>
      </c>
      <c r="AG897" s="331">
        <f>SUM(B897:AF897)</f>
        <v>0</v>
      </c>
    </row>
    <row r="898" spans="1:34" s="16" customFormat="1" ht="12" customHeight="1" x14ac:dyDescent="0.2">
      <c r="A898" s="351" t="str">
        <f>$A$806</f>
        <v>Ferien [f]</v>
      </c>
      <c r="B898" s="393"/>
      <c r="C898" s="394"/>
      <c r="D898" s="394"/>
      <c r="E898" s="394"/>
      <c r="F898" s="394"/>
      <c r="G898" s="394"/>
      <c r="H898" s="394"/>
      <c r="I898" s="394"/>
      <c r="J898" s="394"/>
      <c r="K898" s="394"/>
      <c r="L898" s="394"/>
      <c r="M898" s="394"/>
      <c r="N898" s="394"/>
      <c r="O898" s="394"/>
      <c r="P898" s="394"/>
      <c r="Q898" s="394"/>
      <c r="R898" s="394"/>
      <c r="S898" s="394"/>
      <c r="T898" s="394"/>
      <c r="U898" s="394"/>
      <c r="V898" s="394"/>
      <c r="W898" s="394"/>
      <c r="X898" s="394"/>
      <c r="Y898" s="394"/>
      <c r="Z898" s="394"/>
      <c r="AA898" s="394"/>
      <c r="AB898" s="394"/>
      <c r="AC898" s="394"/>
      <c r="AD898" s="394"/>
      <c r="AE898" s="394"/>
      <c r="AF898" s="395"/>
      <c r="AG898" s="332">
        <f>SUM(B898:AF898)</f>
        <v>0</v>
      </c>
      <c r="AH898" s="334" t="str">
        <f>$AH$806</f>
        <v>f</v>
      </c>
    </row>
    <row r="899" spans="1:34" s="16" customFormat="1" ht="12" customHeight="1" x14ac:dyDescent="0.2">
      <c r="A899" s="352" t="str">
        <f>$A$807</f>
        <v>Kompensation (Vorjahr) [kv]</v>
      </c>
      <c r="B899" s="396"/>
      <c r="C899" s="397"/>
      <c r="D899" s="397"/>
      <c r="E899" s="397"/>
      <c r="F899" s="397"/>
      <c r="G899" s="397"/>
      <c r="H899" s="397"/>
      <c r="I899" s="397"/>
      <c r="J899" s="397"/>
      <c r="K899" s="397"/>
      <c r="L899" s="397"/>
      <c r="M899" s="397"/>
      <c r="N899" s="397"/>
      <c r="O899" s="397"/>
      <c r="P899" s="397"/>
      <c r="Q899" s="397"/>
      <c r="R899" s="397"/>
      <c r="S899" s="397"/>
      <c r="T899" s="397"/>
      <c r="U899" s="397"/>
      <c r="V899" s="397"/>
      <c r="W899" s="397"/>
      <c r="X899" s="397"/>
      <c r="Y899" s="397"/>
      <c r="Z899" s="397"/>
      <c r="AA899" s="397"/>
      <c r="AB899" s="397"/>
      <c r="AC899" s="397"/>
      <c r="AD899" s="397"/>
      <c r="AE899" s="397"/>
      <c r="AF899" s="398"/>
      <c r="AG899" s="328">
        <f>SUM(B899:AF899)</f>
        <v>0</v>
      </c>
      <c r="AH899" s="334" t="str">
        <f>$AH$807</f>
        <v>kv</v>
      </c>
    </row>
    <row r="900" spans="1:34" s="16" customFormat="1" ht="12" customHeight="1" x14ac:dyDescent="0.2">
      <c r="A900" s="353" t="str">
        <f>$A$808</f>
        <v>Kompensation (laufend) [kj]</v>
      </c>
      <c r="B900" s="399"/>
      <c r="C900" s="400"/>
      <c r="D900" s="400"/>
      <c r="E900" s="400"/>
      <c r="F900" s="400"/>
      <c r="G900" s="400"/>
      <c r="H900" s="400"/>
      <c r="I900" s="400"/>
      <c r="J900" s="400"/>
      <c r="K900" s="400"/>
      <c r="L900" s="400"/>
      <c r="M900" s="400"/>
      <c r="N900" s="400"/>
      <c r="O900" s="400"/>
      <c r="P900" s="400"/>
      <c r="Q900" s="400"/>
      <c r="R900" s="400"/>
      <c r="S900" s="400"/>
      <c r="T900" s="400"/>
      <c r="U900" s="400"/>
      <c r="V900" s="400"/>
      <c r="W900" s="400"/>
      <c r="X900" s="400"/>
      <c r="Y900" s="400"/>
      <c r="Z900" s="400"/>
      <c r="AA900" s="400"/>
      <c r="AB900" s="400"/>
      <c r="AC900" s="400"/>
      <c r="AD900" s="400"/>
      <c r="AE900" s="400"/>
      <c r="AF900" s="401"/>
      <c r="AG900" s="327">
        <f>SUM(B900:AF900)</f>
        <v>0</v>
      </c>
      <c r="AH900" s="334" t="str">
        <f>$AH$808</f>
        <v>kj</v>
      </c>
    </row>
    <row r="901" spans="1:34" s="16" customFormat="1" ht="12" customHeight="1" x14ac:dyDescent="0.2">
      <c r="A901" s="354" t="str">
        <f>$A$809</f>
        <v>Absenzen, Kurzabsenzen [a]</v>
      </c>
      <c r="B901" s="393"/>
      <c r="C901" s="394"/>
      <c r="D901" s="394"/>
      <c r="E901" s="394"/>
      <c r="F901" s="394"/>
      <c r="G901" s="394"/>
      <c r="H901" s="394"/>
      <c r="I901" s="394"/>
      <c r="J901" s="394"/>
      <c r="K901" s="394"/>
      <c r="L901" s="394"/>
      <c r="M901" s="394"/>
      <c r="N901" s="394"/>
      <c r="O901" s="394"/>
      <c r="P901" s="394"/>
      <c r="Q901" s="394"/>
      <c r="R901" s="394"/>
      <c r="S901" s="394"/>
      <c r="T901" s="394"/>
      <c r="U901" s="394"/>
      <c r="V901" s="394"/>
      <c r="W901" s="394"/>
      <c r="X901" s="394"/>
      <c r="Y901" s="394"/>
      <c r="Z901" s="394"/>
      <c r="AA901" s="394"/>
      <c r="AB901" s="394"/>
      <c r="AC901" s="394"/>
      <c r="AD901" s="394"/>
      <c r="AE901" s="394"/>
      <c r="AF901" s="395"/>
      <c r="AG901" s="326">
        <f>SUM(B901:AF901)</f>
        <v>0</v>
      </c>
      <c r="AH901" s="334" t="str">
        <f>$AH$809</f>
        <v>a</v>
      </c>
    </row>
    <row r="902" spans="1:34" s="16" customFormat="1" ht="12" customHeight="1" x14ac:dyDescent="0.2">
      <c r="A902" s="355" t="str">
        <f>$A$810</f>
        <v>Krankheit [k]</v>
      </c>
      <c r="B902" s="396"/>
      <c r="C902" s="397"/>
      <c r="D902" s="397"/>
      <c r="E902" s="397"/>
      <c r="F902" s="397"/>
      <c r="G902" s="397"/>
      <c r="H902" s="397"/>
      <c r="I902" s="397"/>
      <c r="J902" s="397"/>
      <c r="K902" s="397"/>
      <c r="L902" s="397"/>
      <c r="M902" s="397"/>
      <c r="N902" s="397"/>
      <c r="O902" s="397"/>
      <c r="P902" s="397"/>
      <c r="Q902" s="397"/>
      <c r="R902" s="397"/>
      <c r="S902" s="397"/>
      <c r="T902" s="397"/>
      <c r="U902" s="397"/>
      <c r="V902" s="397"/>
      <c r="W902" s="397"/>
      <c r="X902" s="397"/>
      <c r="Y902" s="397"/>
      <c r="Z902" s="397"/>
      <c r="AA902" s="397"/>
      <c r="AB902" s="397"/>
      <c r="AC902" s="397"/>
      <c r="AD902" s="397"/>
      <c r="AE902" s="397"/>
      <c r="AF902" s="398"/>
      <c r="AG902" s="328">
        <f t="shared" ref="AG902:AG910" si="271">SUM(B902:AF902)</f>
        <v>0</v>
      </c>
      <c r="AH902" s="334" t="str">
        <f>$AH$810</f>
        <v>k</v>
      </c>
    </row>
    <row r="903" spans="1:34" s="16" customFormat="1" ht="12" customHeight="1" x14ac:dyDescent="0.2">
      <c r="A903" s="355" t="str">
        <f>$A$811</f>
        <v>Unfall [u]</v>
      </c>
      <c r="B903" s="396"/>
      <c r="C903" s="397"/>
      <c r="D903" s="397"/>
      <c r="E903" s="397"/>
      <c r="F903" s="397"/>
      <c r="G903" s="397"/>
      <c r="H903" s="397"/>
      <c r="I903" s="397"/>
      <c r="J903" s="397"/>
      <c r="K903" s="397"/>
      <c r="L903" s="397"/>
      <c r="M903" s="397"/>
      <c r="N903" s="397"/>
      <c r="O903" s="397"/>
      <c r="P903" s="397"/>
      <c r="Q903" s="397"/>
      <c r="R903" s="397"/>
      <c r="S903" s="397"/>
      <c r="T903" s="397"/>
      <c r="U903" s="397"/>
      <c r="V903" s="397"/>
      <c r="W903" s="397"/>
      <c r="X903" s="397"/>
      <c r="Y903" s="397"/>
      <c r="Z903" s="397"/>
      <c r="AA903" s="397"/>
      <c r="AB903" s="397"/>
      <c r="AC903" s="397"/>
      <c r="AD903" s="397"/>
      <c r="AE903" s="397"/>
      <c r="AF903" s="398"/>
      <c r="AG903" s="328">
        <f t="shared" si="271"/>
        <v>0</v>
      </c>
      <c r="AH903" s="334" t="str">
        <f>$AH$811</f>
        <v>u</v>
      </c>
    </row>
    <row r="904" spans="1:34" s="16" customFormat="1" ht="12" customHeight="1" x14ac:dyDescent="0.2">
      <c r="A904" s="355" t="str">
        <f>$A$812</f>
        <v>Schwangerschaft/Mutterschaft [s]</v>
      </c>
      <c r="B904" s="396"/>
      <c r="C904" s="397"/>
      <c r="D904" s="397"/>
      <c r="E904" s="397"/>
      <c r="F904" s="397"/>
      <c r="G904" s="397"/>
      <c r="H904" s="397"/>
      <c r="I904" s="397"/>
      <c r="J904" s="397"/>
      <c r="K904" s="397"/>
      <c r="L904" s="397"/>
      <c r="M904" s="397"/>
      <c r="N904" s="397"/>
      <c r="O904" s="397"/>
      <c r="P904" s="397"/>
      <c r="Q904" s="397"/>
      <c r="R904" s="397"/>
      <c r="S904" s="397"/>
      <c r="T904" s="397"/>
      <c r="U904" s="397"/>
      <c r="V904" s="397"/>
      <c r="W904" s="397"/>
      <c r="X904" s="397"/>
      <c r="Y904" s="397"/>
      <c r="Z904" s="397"/>
      <c r="AA904" s="397"/>
      <c r="AB904" s="397"/>
      <c r="AC904" s="397"/>
      <c r="AD904" s="397"/>
      <c r="AE904" s="397"/>
      <c r="AF904" s="398"/>
      <c r="AG904" s="328">
        <f t="shared" si="271"/>
        <v>0</v>
      </c>
      <c r="AH904" s="334" t="str">
        <f>$AH$812</f>
        <v>s</v>
      </c>
    </row>
    <row r="905" spans="1:34" s="16" customFormat="1" ht="12" customHeight="1" x14ac:dyDescent="0.2">
      <c r="A905" s="355" t="str">
        <f>$A$813</f>
        <v>Militär/Beförderung/Zivilschutz [m]</v>
      </c>
      <c r="B905" s="396"/>
      <c r="C905" s="397"/>
      <c r="D905" s="397"/>
      <c r="E905" s="397"/>
      <c r="F905" s="397"/>
      <c r="G905" s="397"/>
      <c r="H905" s="397"/>
      <c r="I905" s="397"/>
      <c r="J905" s="397"/>
      <c r="K905" s="397"/>
      <c r="L905" s="397"/>
      <c r="M905" s="397"/>
      <c r="N905" s="397"/>
      <c r="O905" s="397"/>
      <c r="P905" s="397"/>
      <c r="Q905" s="397"/>
      <c r="R905" s="397"/>
      <c r="S905" s="397"/>
      <c r="T905" s="397"/>
      <c r="U905" s="397"/>
      <c r="V905" s="397"/>
      <c r="W905" s="397"/>
      <c r="X905" s="397"/>
      <c r="Y905" s="397"/>
      <c r="Z905" s="397"/>
      <c r="AA905" s="397"/>
      <c r="AB905" s="397"/>
      <c r="AC905" s="397"/>
      <c r="AD905" s="397"/>
      <c r="AE905" s="397"/>
      <c r="AF905" s="398"/>
      <c r="AG905" s="328">
        <f t="shared" si="271"/>
        <v>0</v>
      </c>
      <c r="AH905" s="334" t="str">
        <f>$AH$813</f>
        <v>m</v>
      </c>
    </row>
    <row r="906" spans="1:34" s="16" customFormat="1" ht="12" customHeight="1" x14ac:dyDescent="0.2">
      <c r="A906" s="355" t="str">
        <f>$A$814</f>
        <v>Berufsschule [bs]</v>
      </c>
      <c r="B906" s="396"/>
      <c r="C906" s="397"/>
      <c r="D906" s="397"/>
      <c r="E906" s="397"/>
      <c r="F906" s="397"/>
      <c r="G906" s="397"/>
      <c r="H906" s="397"/>
      <c r="I906" s="397"/>
      <c r="J906" s="397"/>
      <c r="K906" s="397"/>
      <c r="L906" s="397"/>
      <c r="M906" s="397"/>
      <c r="N906" s="397"/>
      <c r="O906" s="397"/>
      <c r="P906" s="397"/>
      <c r="Q906" s="397"/>
      <c r="R906" s="397"/>
      <c r="S906" s="397"/>
      <c r="T906" s="397"/>
      <c r="U906" s="397"/>
      <c r="V906" s="397"/>
      <c r="W906" s="397"/>
      <c r="X906" s="397"/>
      <c r="Y906" s="397"/>
      <c r="Z906" s="397"/>
      <c r="AA906" s="397"/>
      <c r="AB906" s="397"/>
      <c r="AC906" s="397"/>
      <c r="AD906" s="397"/>
      <c r="AE906" s="397"/>
      <c r="AF906" s="398"/>
      <c r="AG906" s="328">
        <f t="shared" si="271"/>
        <v>0</v>
      </c>
      <c r="AH906" s="334" t="str">
        <f>$AH$814</f>
        <v>bs</v>
      </c>
    </row>
    <row r="907" spans="1:34" s="16" customFormat="1" ht="12" customHeight="1" x14ac:dyDescent="0.2">
      <c r="A907" s="356" t="str">
        <f>$A$815</f>
        <v>Kurse [ku]</v>
      </c>
      <c r="B907" s="399"/>
      <c r="C907" s="400"/>
      <c r="D907" s="400"/>
      <c r="E907" s="400"/>
      <c r="F907" s="400"/>
      <c r="G907" s="400"/>
      <c r="H907" s="400"/>
      <c r="I907" s="400"/>
      <c r="J907" s="400"/>
      <c r="K907" s="400"/>
      <c r="L907" s="400"/>
      <c r="M907" s="400"/>
      <c r="N907" s="400"/>
      <c r="O907" s="400"/>
      <c r="P907" s="400"/>
      <c r="Q907" s="400"/>
      <c r="R907" s="400"/>
      <c r="S907" s="400"/>
      <c r="T907" s="400"/>
      <c r="U907" s="400"/>
      <c r="V907" s="400"/>
      <c r="W907" s="400"/>
      <c r="X907" s="400"/>
      <c r="Y907" s="400"/>
      <c r="Z907" s="400"/>
      <c r="AA907" s="400"/>
      <c r="AB907" s="400"/>
      <c r="AC907" s="400"/>
      <c r="AD907" s="400"/>
      <c r="AE907" s="400"/>
      <c r="AF907" s="401"/>
      <c r="AG907" s="327">
        <f t="shared" si="271"/>
        <v>0</v>
      </c>
      <c r="AH907" s="334" t="str">
        <f>$AH$815</f>
        <v>ku</v>
      </c>
    </row>
    <row r="908" spans="1:34" s="16" customFormat="1" ht="12" customHeight="1" x14ac:dyDescent="0.2">
      <c r="A908" s="357" t="str">
        <f>$A$816</f>
        <v>Kurzarbeit und Schlechtwetter [ka]</v>
      </c>
      <c r="B908" s="402"/>
      <c r="C908" s="403"/>
      <c r="D908" s="403"/>
      <c r="E908" s="403"/>
      <c r="F908" s="403"/>
      <c r="G908" s="403"/>
      <c r="H908" s="403"/>
      <c r="I908" s="403"/>
      <c r="J908" s="403"/>
      <c r="K908" s="403"/>
      <c r="L908" s="403"/>
      <c r="M908" s="403"/>
      <c r="N908" s="403"/>
      <c r="O908" s="403"/>
      <c r="P908" s="403"/>
      <c r="Q908" s="403"/>
      <c r="R908" s="403"/>
      <c r="S908" s="403"/>
      <c r="T908" s="403"/>
      <c r="U908" s="403"/>
      <c r="V908" s="403"/>
      <c r="W908" s="403"/>
      <c r="X908" s="403"/>
      <c r="Y908" s="403"/>
      <c r="Z908" s="403"/>
      <c r="AA908" s="403"/>
      <c r="AB908" s="403"/>
      <c r="AC908" s="403"/>
      <c r="AD908" s="403"/>
      <c r="AE908" s="403"/>
      <c r="AF908" s="404"/>
      <c r="AG908" s="86">
        <f t="shared" si="271"/>
        <v>0</v>
      </c>
      <c r="AH908" s="334" t="str">
        <f>$AH$816</f>
        <v>ka</v>
      </c>
    </row>
    <row r="909" spans="1:34" s="16" customFormat="1" ht="12" customHeight="1" x14ac:dyDescent="0.2">
      <c r="A909" s="358">
        <f>$A$817</f>
        <v>0</v>
      </c>
      <c r="B909" s="405"/>
      <c r="C909" s="406"/>
      <c r="D909" s="406"/>
      <c r="E909" s="406"/>
      <c r="F909" s="406"/>
      <c r="G909" s="406"/>
      <c r="H909" s="406"/>
      <c r="I909" s="406"/>
      <c r="J909" s="406"/>
      <c r="K909" s="406"/>
      <c r="L909" s="406"/>
      <c r="M909" s="406"/>
      <c r="N909" s="406"/>
      <c r="O909" s="406"/>
      <c r="P909" s="406"/>
      <c r="Q909" s="406"/>
      <c r="R909" s="406"/>
      <c r="S909" s="406"/>
      <c r="T909" s="406"/>
      <c r="U909" s="406"/>
      <c r="V909" s="406"/>
      <c r="W909" s="406"/>
      <c r="X909" s="406"/>
      <c r="Y909" s="406"/>
      <c r="Z909" s="406"/>
      <c r="AA909" s="406"/>
      <c r="AB909" s="406"/>
      <c r="AC909" s="406"/>
      <c r="AD909" s="406"/>
      <c r="AE909" s="406"/>
      <c r="AF909" s="407"/>
      <c r="AG909" s="329">
        <f t="shared" si="271"/>
        <v>0</v>
      </c>
      <c r="AH909" s="334">
        <f>$AH$817</f>
        <v>0</v>
      </c>
    </row>
    <row r="910" spans="1:34" s="16" customFormat="1" ht="12" customHeight="1" thickBot="1" x14ac:dyDescent="0.25">
      <c r="A910" s="359" t="str">
        <f>$A$818</f>
        <v>Fehlstunden (unbezahlt) [fe]</v>
      </c>
      <c r="B910" s="408"/>
      <c r="C910" s="409"/>
      <c r="D910" s="409"/>
      <c r="E910" s="409"/>
      <c r="F910" s="409"/>
      <c r="G910" s="409"/>
      <c r="H910" s="409"/>
      <c r="I910" s="409"/>
      <c r="J910" s="409"/>
      <c r="K910" s="409"/>
      <c r="L910" s="409"/>
      <c r="M910" s="409"/>
      <c r="N910" s="409"/>
      <c r="O910" s="409"/>
      <c r="P910" s="409"/>
      <c r="Q910" s="409"/>
      <c r="R910" s="409"/>
      <c r="S910" s="409"/>
      <c r="T910" s="409"/>
      <c r="U910" s="409"/>
      <c r="V910" s="409"/>
      <c r="W910" s="409"/>
      <c r="X910" s="409"/>
      <c r="Y910" s="409"/>
      <c r="Z910" s="409"/>
      <c r="AA910" s="409"/>
      <c r="AB910" s="409"/>
      <c r="AC910" s="409"/>
      <c r="AD910" s="409"/>
      <c r="AE910" s="409"/>
      <c r="AF910" s="410"/>
      <c r="AG910" s="330">
        <f t="shared" si="271"/>
        <v>0</v>
      </c>
      <c r="AH910" s="334" t="str">
        <f>$AH$818</f>
        <v>fe</v>
      </c>
    </row>
    <row r="911" spans="1:34" s="2" customFormat="1" ht="12" customHeight="1" thickBot="1" x14ac:dyDescent="0.25">
      <c r="A911" s="360" t="str">
        <f>$A$819</f>
        <v>Total</v>
      </c>
      <c r="B911" s="417">
        <f>SUM(B898:B910)</f>
        <v>0</v>
      </c>
      <c r="C911" s="418">
        <f t="shared" ref="C911:AF911" si="272">SUM(C898:C910)</f>
        <v>0</v>
      </c>
      <c r="D911" s="418">
        <f t="shared" si="272"/>
        <v>0</v>
      </c>
      <c r="E911" s="418">
        <f t="shared" si="272"/>
        <v>0</v>
      </c>
      <c r="F911" s="418">
        <f t="shared" si="272"/>
        <v>0</v>
      </c>
      <c r="G911" s="418">
        <f t="shared" si="272"/>
        <v>0</v>
      </c>
      <c r="H911" s="418">
        <f t="shared" si="272"/>
        <v>0</v>
      </c>
      <c r="I911" s="418">
        <f t="shared" si="272"/>
        <v>0</v>
      </c>
      <c r="J911" s="418">
        <f t="shared" si="272"/>
        <v>0</v>
      </c>
      <c r="K911" s="418">
        <f t="shared" si="272"/>
        <v>0</v>
      </c>
      <c r="L911" s="418">
        <f t="shared" si="272"/>
        <v>0</v>
      </c>
      <c r="M911" s="418">
        <f t="shared" si="272"/>
        <v>0</v>
      </c>
      <c r="N911" s="418">
        <f t="shared" si="272"/>
        <v>0</v>
      </c>
      <c r="O911" s="418">
        <f t="shared" si="272"/>
        <v>0</v>
      </c>
      <c r="P911" s="418">
        <f t="shared" si="272"/>
        <v>0</v>
      </c>
      <c r="Q911" s="418">
        <f t="shared" si="272"/>
        <v>0</v>
      </c>
      <c r="R911" s="418">
        <f t="shared" si="272"/>
        <v>0</v>
      </c>
      <c r="S911" s="418">
        <f t="shared" si="272"/>
        <v>0</v>
      </c>
      <c r="T911" s="418">
        <f t="shared" si="272"/>
        <v>0</v>
      </c>
      <c r="U911" s="418">
        <f t="shared" si="272"/>
        <v>0</v>
      </c>
      <c r="V911" s="418">
        <f t="shared" si="272"/>
        <v>0</v>
      </c>
      <c r="W911" s="418">
        <f t="shared" si="272"/>
        <v>0</v>
      </c>
      <c r="X911" s="418">
        <f t="shared" si="272"/>
        <v>0</v>
      </c>
      <c r="Y911" s="418">
        <f t="shared" si="272"/>
        <v>0</v>
      </c>
      <c r="Z911" s="418">
        <f t="shared" si="272"/>
        <v>0</v>
      </c>
      <c r="AA911" s="418">
        <f t="shared" si="272"/>
        <v>0</v>
      </c>
      <c r="AB911" s="418">
        <f t="shared" si="272"/>
        <v>0</v>
      </c>
      <c r="AC911" s="418">
        <f t="shared" si="272"/>
        <v>0</v>
      </c>
      <c r="AD911" s="418">
        <f t="shared" si="272"/>
        <v>0</v>
      </c>
      <c r="AE911" s="418">
        <f t="shared" si="272"/>
        <v>0</v>
      </c>
      <c r="AF911" s="419">
        <f t="shared" si="272"/>
        <v>0</v>
      </c>
      <c r="AG911" s="325"/>
    </row>
    <row r="912" spans="1:34" x14ac:dyDescent="0.25"/>
    <row r="913" spans="1:34" x14ac:dyDescent="0.25"/>
    <row r="914" spans="1:34" x14ac:dyDescent="0.25"/>
    <row r="915" spans="1:34" s="1" customFormat="1" ht="21" customHeight="1" x14ac:dyDescent="0.25">
      <c r="A915" s="211" t="str">
        <f>A324</f>
        <v>Juni</v>
      </c>
      <c r="B915" s="506" t="str">
        <f>$B$800</f>
        <v>Saldo Monat + / -</v>
      </c>
      <c r="C915" s="507"/>
      <c r="D915" s="507"/>
      <c r="E915" s="508"/>
      <c r="F915" s="509">
        <f>F324</f>
        <v>-176</v>
      </c>
      <c r="G915" s="510"/>
      <c r="H915" s="78"/>
      <c r="I915" s="323"/>
      <c r="J915" s="282"/>
      <c r="K915" s="31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511" t="str">
        <f>$AB$800</f>
        <v>Absenz in Std</v>
      </c>
      <c r="AC915" s="511"/>
      <c r="AD915" s="511"/>
      <c r="AE915" s="511" t="str">
        <f>Labels!B82</f>
        <v>Jun</v>
      </c>
      <c r="AF915" s="512"/>
      <c r="AG915" s="83"/>
    </row>
    <row r="916" spans="1:34" s="16" customFormat="1" ht="15.75" x14ac:dyDescent="0.25">
      <c r="A916" s="213" t="str">
        <f>$A$801</f>
        <v>Tag</v>
      </c>
      <c r="B916" s="214">
        <f>B325</f>
        <v>43983</v>
      </c>
      <c r="C916" s="215">
        <f t="shared" ref="C916:AE916" si="273">B916+1</f>
        <v>43984</v>
      </c>
      <c r="D916" s="214">
        <f t="shared" si="273"/>
        <v>43985</v>
      </c>
      <c r="E916" s="214">
        <f t="shared" si="273"/>
        <v>43986</v>
      </c>
      <c r="F916" s="214">
        <f t="shared" si="273"/>
        <v>43987</v>
      </c>
      <c r="G916" s="214">
        <f t="shared" si="273"/>
        <v>43988</v>
      </c>
      <c r="H916" s="214">
        <f t="shared" si="273"/>
        <v>43989</v>
      </c>
      <c r="I916" s="214">
        <f t="shared" si="273"/>
        <v>43990</v>
      </c>
      <c r="J916" s="214">
        <f t="shared" si="273"/>
        <v>43991</v>
      </c>
      <c r="K916" s="214">
        <f t="shared" si="273"/>
        <v>43992</v>
      </c>
      <c r="L916" s="214">
        <f t="shared" si="273"/>
        <v>43993</v>
      </c>
      <c r="M916" s="214">
        <f t="shared" si="273"/>
        <v>43994</v>
      </c>
      <c r="N916" s="214">
        <f t="shared" si="273"/>
        <v>43995</v>
      </c>
      <c r="O916" s="214">
        <f t="shared" si="273"/>
        <v>43996</v>
      </c>
      <c r="P916" s="214">
        <f t="shared" si="273"/>
        <v>43997</v>
      </c>
      <c r="Q916" s="214">
        <f t="shared" si="273"/>
        <v>43998</v>
      </c>
      <c r="R916" s="214">
        <f t="shared" si="273"/>
        <v>43999</v>
      </c>
      <c r="S916" s="214">
        <f t="shared" si="273"/>
        <v>44000</v>
      </c>
      <c r="T916" s="214">
        <f t="shared" si="273"/>
        <v>44001</v>
      </c>
      <c r="U916" s="214">
        <f t="shared" si="273"/>
        <v>44002</v>
      </c>
      <c r="V916" s="214">
        <f t="shared" si="273"/>
        <v>44003</v>
      </c>
      <c r="W916" s="214">
        <f t="shared" si="273"/>
        <v>44004</v>
      </c>
      <c r="X916" s="214">
        <f t="shared" si="273"/>
        <v>44005</v>
      </c>
      <c r="Y916" s="214">
        <f t="shared" si="273"/>
        <v>44006</v>
      </c>
      <c r="Z916" s="214">
        <f t="shared" si="273"/>
        <v>44007</v>
      </c>
      <c r="AA916" s="214">
        <f t="shared" si="273"/>
        <v>44008</v>
      </c>
      <c r="AB916" s="214">
        <f t="shared" si="273"/>
        <v>44009</v>
      </c>
      <c r="AC916" s="214">
        <f t="shared" si="273"/>
        <v>44010</v>
      </c>
      <c r="AD916" s="214">
        <f t="shared" si="273"/>
        <v>44011</v>
      </c>
      <c r="AE916" s="365">
        <f t="shared" si="273"/>
        <v>44012</v>
      </c>
      <c r="AF916" s="370"/>
      <c r="AG916" s="431" t="str">
        <f>COUNT(B918:AF918)&amp;" "&amp;Labels!$B$63</f>
        <v>22 Tage</v>
      </c>
    </row>
    <row r="917" spans="1:34" s="16" customFormat="1" ht="12" customHeight="1" x14ac:dyDescent="0.2">
      <c r="A917" s="177" t="str">
        <f>$A$802</f>
        <v>Kalenderwoche</v>
      </c>
      <c r="B917" s="341">
        <f>IF(B916="","",TRUNC((B916-DATE(YEAR(B916+3-MOD(B916-2,7)),1,MOD(B916-2,7)-9))/7))</f>
        <v>23</v>
      </c>
      <c r="C917" s="342">
        <f t="shared" ref="C917:AE917" si="274">IF(C916="","",TRUNC((C916-DATE(YEAR(C916+3-MOD(C916-2,7)),1,MOD(C916-2,7)-9))/7))</f>
        <v>23</v>
      </c>
      <c r="D917" s="342">
        <f t="shared" si="274"/>
        <v>23</v>
      </c>
      <c r="E917" s="342">
        <f t="shared" si="274"/>
        <v>23</v>
      </c>
      <c r="F917" s="342">
        <f t="shared" si="274"/>
        <v>23</v>
      </c>
      <c r="G917" s="342">
        <f t="shared" si="274"/>
        <v>23</v>
      </c>
      <c r="H917" s="342">
        <f t="shared" si="274"/>
        <v>23</v>
      </c>
      <c r="I917" s="342">
        <f t="shared" si="274"/>
        <v>24</v>
      </c>
      <c r="J917" s="342">
        <f t="shared" si="274"/>
        <v>24</v>
      </c>
      <c r="K917" s="342">
        <f t="shared" si="274"/>
        <v>24</v>
      </c>
      <c r="L917" s="342">
        <f t="shared" si="274"/>
        <v>24</v>
      </c>
      <c r="M917" s="342">
        <f t="shared" si="274"/>
        <v>24</v>
      </c>
      <c r="N917" s="342">
        <f t="shared" si="274"/>
        <v>24</v>
      </c>
      <c r="O917" s="342">
        <f t="shared" si="274"/>
        <v>24</v>
      </c>
      <c r="P917" s="342">
        <f t="shared" si="274"/>
        <v>25</v>
      </c>
      <c r="Q917" s="342">
        <f t="shared" si="274"/>
        <v>25</v>
      </c>
      <c r="R917" s="342">
        <f t="shared" si="274"/>
        <v>25</v>
      </c>
      <c r="S917" s="342">
        <f t="shared" si="274"/>
        <v>25</v>
      </c>
      <c r="T917" s="342">
        <f t="shared" si="274"/>
        <v>25</v>
      </c>
      <c r="U917" s="342">
        <f t="shared" si="274"/>
        <v>25</v>
      </c>
      <c r="V917" s="342">
        <f t="shared" si="274"/>
        <v>25</v>
      </c>
      <c r="W917" s="342">
        <f t="shared" si="274"/>
        <v>26</v>
      </c>
      <c r="X917" s="342">
        <f t="shared" si="274"/>
        <v>26</v>
      </c>
      <c r="Y917" s="342">
        <f t="shared" si="274"/>
        <v>26</v>
      </c>
      <c r="Z917" s="342">
        <f t="shared" si="274"/>
        <v>26</v>
      </c>
      <c r="AA917" s="342">
        <f t="shared" si="274"/>
        <v>26</v>
      </c>
      <c r="AB917" s="342">
        <f t="shared" si="274"/>
        <v>26</v>
      </c>
      <c r="AC917" s="342">
        <f t="shared" si="274"/>
        <v>26</v>
      </c>
      <c r="AD917" s="342">
        <f t="shared" si="274"/>
        <v>27</v>
      </c>
      <c r="AE917" s="342">
        <f t="shared" si="274"/>
        <v>27</v>
      </c>
      <c r="AF917" s="371"/>
      <c r="AG917" s="307"/>
    </row>
    <row r="918" spans="1:34" s="16" customFormat="1" ht="12" customHeight="1" x14ac:dyDescent="0.2">
      <c r="A918" s="177" t="str">
        <f>$A$803</f>
        <v>Sollstunden</v>
      </c>
      <c r="B918" s="344">
        <f t="shared" ref="B918:AE918" si="275">IF(MOD(B916,7)&gt;=2,$J$7*$B$322%,"")</f>
        <v>8</v>
      </c>
      <c r="C918" s="345">
        <f t="shared" si="275"/>
        <v>8</v>
      </c>
      <c r="D918" s="345">
        <f t="shared" si="275"/>
        <v>8</v>
      </c>
      <c r="E918" s="345">
        <f t="shared" si="275"/>
        <v>8</v>
      </c>
      <c r="F918" s="345">
        <f t="shared" si="275"/>
        <v>8</v>
      </c>
      <c r="G918" s="345" t="str">
        <f t="shared" si="275"/>
        <v/>
      </c>
      <c r="H918" s="345" t="str">
        <f t="shared" si="275"/>
        <v/>
      </c>
      <c r="I918" s="345">
        <f t="shared" si="275"/>
        <v>8</v>
      </c>
      <c r="J918" s="345">
        <f t="shared" si="275"/>
        <v>8</v>
      </c>
      <c r="K918" s="345">
        <f t="shared" si="275"/>
        <v>8</v>
      </c>
      <c r="L918" s="345">
        <f t="shared" si="275"/>
        <v>8</v>
      </c>
      <c r="M918" s="345">
        <f t="shared" si="275"/>
        <v>8</v>
      </c>
      <c r="N918" s="345" t="str">
        <f t="shared" si="275"/>
        <v/>
      </c>
      <c r="O918" s="345" t="str">
        <f t="shared" si="275"/>
        <v/>
      </c>
      <c r="P918" s="345">
        <f t="shared" si="275"/>
        <v>8</v>
      </c>
      <c r="Q918" s="345">
        <f t="shared" si="275"/>
        <v>8</v>
      </c>
      <c r="R918" s="345">
        <f t="shared" si="275"/>
        <v>8</v>
      </c>
      <c r="S918" s="345">
        <f t="shared" si="275"/>
        <v>8</v>
      </c>
      <c r="T918" s="345">
        <f t="shared" si="275"/>
        <v>8</v>
      </c>
      <c r="U918" s="345" t="str">
        <f t="shared" si="275"/>
        <v/>
      </c>
      <c r="V918" s="345" t="str">
        <f t="shared" si="275"/>
        <v/>
      </c>
      <c r="W918" s="345">
        <f t="shared" si="275"/>
        <v>8</v>
      </c>
      <c r="X918" s="345">
        <f t="shared" si="275"/>
        <v>8</v>
      </c>
      <c r="Y918" s="345">
        <f t="shared" si="275"/>
        <v>8</v>
      </c>
      <c r="Z918" s="345">
        <f t="shared" si="275"/>
        <v>8</v>
      </c>
      <c r="AA918" s="345">
        <f t="shared" si="275"/>
        <v>8</v>
      </c>
      <c r="AB918" s="345" t="str">
        <f t="shared" si="275"/>
        <v/>
      </c>
      <c r="AC918" s="345" t="str">
        <f t="shared" si="275"/>
        <v/>
      </c>
      <c r="AD918" s="345">
        <f t="shared" si="275"/>
        <v>8</v>
      </c>
      <c r="AE918" s="345">
        <f t="shared" si="275"/>
        <v>8</v>
      </c>
      <c r="AF918" s="372"/>
      <c r="AG918" s="299">
        <f>SUM(B918:AF918)</f>
        <v>176</v>
      </c>
    </row>
    <row r="919" spans="1:34" s="16" customFormat="1" ht="12" customHeight="1" thickBot="1" x14ac:dyDescent="0.25">
      <c r="A919" s="347" t="str">
        <f>$A$804</f>
        <v>Produktivstunden</v>
      </c>
      <c r="B919" s="348">
        <f>SUM(B330:B332)</f>
        <v>0</v>
      </c>
      <c r="C919" s="349">
        <f t="shared" ref="C919:AE919" si="276">SUM(C330:C332)</f>
        <v>0</v>
      </c>
      <c r="D919" s="349">
        <f t="shared" si="276"/>
        <v>0</v>
      </c>
      <c r="E919" s="349">
        <f t="shared" si="276"/>
        <v>0</v>
      </c>
      <c r="F919" s="349">
        <f t="shared" si="276"/>
        <v>0</v>
      </c>
      <c r="G919" s="349">
        <f t="shared" si="276"/>
        <v>0</v>
      </c>
      <c r="H919" s="349">
        <f t="shared" si="276"/>
        <v>0</v>
      </c>
      <c r="I919" s="349">
        <f t="shared" si="276"/>
        <v>0</v>
      </c>
      <c r="J919" s="349">
        <f t="shared" si="276"/>
        <v>0</v>
      </c>
      <c r="K919" s="349">
        <f t="shared" si="276"/>
        <v>0</v>
      </c>
      <c r="L919" s="349">
        <f t="shared" si="276"/>
        <v>0</v>
      </c>
      <c r="M919" s="349">
        <f t="shared" si="276"/>
        <v>0</v>
      </c>
      <c r="N919" s="349">
        <f t="shared" si="276"/>
        <v>0</v>
      </c>
      <c r="O919" s="349">
        <f t="shared" si="276"/>
        <v>0</v>
      </c>
      <c r="P919" s="349">
        <f t="shared" si="276"/>
        <v>0</v>
      </c>
      <c r="Q919" s="349">
        <f t="shared" si="276"/>
        <v>0</v>
      </c>
      <c r="R919" s="349">
        <f t="shared" si="276"/>
        <v>0</v>
      </c>
      <c r="S919" s="349">
        <f t="shared" si="276"/>
        <v>0</v>
      </c>
      <c r="T919" s="349">
        <f t="shared" si="276"/>
        <v>0</v>
      </c>
      <c r="U919" s="349">
        <f t="shared" si="276"/>
        <v>0</v>
      </c>
      <c r="V919" s="349">
        <f t="shared" si="276"/>
        <v>0</v>
      </c>
      <c r="W919" s="349">
        <f t="shared" si="276"/>
        <v>0</v>
      </c>
      <c r="X919" s="349">
        <f t="shared" si="276"/>
        <v>0</v>
      </c>
      <c r="Y919" s="349">
        <f t="shared" si="276"/>
        <v>0</v>
      </c>
      <c r="Z919" s="349">
        <f t="shared" si="276"/>
        <v>0</v>
      </c>
      <c r="AA919" s="349">
        <f t="shared" si="276"/>
        <v>0</v>
      </c>
      <c r="AB919" s="349">
        <f t="shared" si="276"/>
        <v>0</v>
      </c>
      <c r="AC919" s="349">
        <f t="shared" si="276"/>
        <v>0</v>
      </c>
      <c r="AD919" s="349">
        <f t="shared" si="276"/>
        <v>0</v>
      </c>
      <c r="AE919" s="349">
        <f t="shared" si="276"/>
        <v>0</v>
      </c>
      <c r="AF919" s="373"/>
      <c r="AG919" s="333"/>
    </row>
    <row r="920" spans="1:34" s="16" customFormat="1" ht="12" customHeight="1" x14ac:dyDescent="0.2">
      <c r="A920" s="361" t="str">
        <f>$A$805</f>
        <v>Feiertage [ft]</v>
      </c>
      <c r="B920" s="362" t="str">
        <f>B333</f>
        <v/>
      </c>
      <c r="C920" s="363" t="str">
        <f t="shared" ref="C920:AE920" si="277">C333</f>
        <v/>
      </c>
      <c r="D920" s="363" t="str">
        <f t="shared" si="277"/>
        <v/>
      </c>
      <c r="E920" s="363" t="str">
        <f t="shared" si="277"/>
        <v/>
      </c>
      <c r="F920" s="363" t="str">
        <f t="shared" si="277"/>
        <v/>
      </c>
      <c r="G920" s="363" t="str">
        <f t="shared" si="277"/>
        <v/>
      </c>
      <c r="H920" s="363" t="str">
        <f t="shared" si="277"/>
        <v/>
      </c>
      <c r="I920" s="363" t="str">
        <f t="shared" si="277"/>
        <v/>
      </c>
      <c r="J920" s="363" t="str">
        <f t="shared" si="277"/>
        <v/>
      </c>
      <c r="K920" s="363" t="str">
        <f t="shared" si="277"/>
        <v/>
      </c>
      <c r="L920" s="363" t="str">
        <f t="shared" si="277"/>
        <v/>
      </c>
      <c r="M920" s="363" t="str">
        <f t="shared" si="277"/>
        <v/>
      </c>
      <c r="N920" s="363" t="str">
        <f t="shared" si="277"/>
        <v/>
      </c>
      <c r="O920" s="363" t="str">
        <f t="shared" si="277"/>
        <v/>
      </c>
      <c r="P920" s="363" t="str">
        <f t="shared" si="277"/>
        <v/>
      </c>
      <c r="Q920" s="363" t="str">
        <f t="shared" si="277"/>
        <v/>
      </c>
      <c r="R920" s="363" t="str">
        <f t="shared" si="277"/>
        <v/>
      </c>
      <c r="S920" s="363" t="str">
        <f t="shared" si="277"/>
        <v/>
      </c>
      <c r="T920" s="363" t="str">
        <f t="shared" si="277"/>
        <v/>
      </c>
      <c r="U920" s="363" t="str">
        <f t="shared" si="277"/>
        <v/>
      </c>
      <c r="V920" s="363" t="str">
        <f t="shared" si="277"/>
        <v/>
      </c>
      <c r="W920" s="363" t="str">
        <f t="shared" si="277"/>
        <v/>
      </c>
      <c r="X920" s="363" t="str">
        <f t="shared" si="277"/>
        <v/>
      </c>
      <c r="Y920" s="363" t="str">
        <f t="shared" si="277"/>
        <v/>
      </c>
      <c r="Z920" s="363" t="str">
        <f t="shared" si="277"/>
        <v/>
      </c>
      <c r="AA920" s="363" t="str">
        <f t="shared" si="277"/>
        <v/>
      </c>
      <c r="AB920" s="363" t="str">
        <f t="shared" si="277"/>
        <v/>
      </c>
      <c r="AC920" s="363" t="str">
        <f t="shared" si="277"/>
        <v/>
      </c>
      <c r="AD920" s="363" t="str">
        <f t="shared" si="277"/>
        <v/>
      </c>
      <c r="AE920" s="363" t="str">
        <f t="shared" si="277"/>
        <v/>
      </c>
      <c r="AF920" s="374"/>
      <c r="AG920" s="331">
        <f>SUM(B920:AF920)</f>
        <v>0</v>
      </c>
    </row>
    <row r="921" spans="1:34" s="16" customFormat="1" ht="12" customHeight="1" x14ac:dyDescent="0.2">
      <c r="A921" s="351" t="str">
        <f>$A$806</f>
        <v>Ferien [f]</v>
      </c>
      <c r="B921" s="393"/>
      <c r="C921" s="394"/>
      <c r="D921" s="394"/>
      <c r="E921" s="394"/>
      <c r="F921" s="394"/>
      <c r="G921" s="394"/>
      <c r="H921" s="394"/>
      <c r="I921" s="394"/>
      <c r="J921" s="394"/>
      <c r="K921" s="394"/>
      <c r="L921" s="394"/>
      <c r="M921" s="394"/>
      <c r="N921" s="394"/>
      <c r="O921" s="394"/>
      <c r="P921" s="394"/>
      <c r="Q921" s="394"/>
      <c r="R921" s="394"/>
      <c r="S921" s="394"/>
      <c r="T921" s="394"/>
      <c r="U921" s="394"/>
      <c r="V921" s="394"/>
      <c r="W921" s="394"/>
      <c r="X921" s="394"/>
      <c r="Y921" s="394"/>
      <c r="Z921" s="394"/>
      <c r="AA921" s="394"/>
      <c r="AB921" s="394"/>
      <c r="AC921" s="394"/>
      <c r="AD921" s="394"/>
      <c r="AE921" s="394"/>
      <c r="AF921" s="375"/>
      <c r="AG921" s="332">
        <f>SUM(B921:AF921)</f>
        <v>0</v>
      </c>
      <c r="AH921" s="334" t="str">
        <f>$AH$806</f>
        <v>f</v>
      </c>
    </row>
    <row r="922" spans="1:34" s="16" customFormat="1" ht="12" customHeight="1" x14ac:dyDescent="0.2">
      <c r="A922" s="352" t="str">
        <f>$A$807</f>
        <v>Kompensation (Vorjahr) [kv]</v>
      </c>
      <c r="B922" s="396"/>
      <c r="C922" s="397"/>
      <c r="D922" s="397"/>
      <c r="E922" s="397"/>
      <c r="F922" s="397"/>
      <c r="G922" s="397"/>
      <c r="H922" s="397"/>
      <c r="I922" s="397"/>
      <c r="J922" s="397"/>
      <c r="K922" s="397"/>
      <c r="L922" s="397"/>
      <c r="M922" s="397"/>
      <c r="N922" s="397"/>
      <c r="O922" s="397"/>
      <c r="P922" s="397"/>
      <c r="Q922" s="397"/>
      <c r="R922" s="397"/>
      <c r="S922" s="397"/>
      <c r="T922" s="397"/>
      <c r="U922" s="397"/>
      <c r="V922" s="397"/>
      <c r="W922" s="397"/>
      <c r="X922" s="397"/>
      <c r="Y922" s="397"/>
      <c r="Z922" s="397"/>
      <c r="AA922" s="397"/>
      <c r="AB922" s="397"/>
      <c r="AC922" s="397"/>
      <c r="AD922" s="397"/>
      <c r="AE922" s="397"/>
      <c r="AF922" s="375"/>
      <c r="AG922" s="328">
        <f>SUM(B922:AF922)</f>
        <v>0</v>
      </c>
      <c r="AH922" s="334" t="str">
        <f>$AH$807</f>
        <v>kv</v>
      </c>
    </row>
    <row r="923" spans="1:34" s="16" customFormat="1" ht="12" customHeight="1" x14ac:dyDescent="0.2">
      <c r="A923" s="353" t="str">
        <f>$A$808</f>
        <v>Kompensation (laufend) [kj]</v>
      </c>
      <c r="B923" s="399"/>
      <c r="C923" s="400"/>
      <c r="D923" s="400"/>
      <c r="E923" s="400"/>
      <c r="F923" s="400"/>
      <c r="G923" s="400"/>
      <c r="H923" s="400"/>
      <c r="I923" s="400"/>
      <c r="J923" s="400"/>
      <c r="K923" s="400"/>
      <c r="L923" s="400"/>
      <c r="M923" s="400"/>
      <c r="N923" s="400"/>
      <c r="O923" s="400"/>
      <c r="P923" s="400"/>
      <c r="Q923" s="400"/>
      <c r="R923" s="400"/>
      <c r="S923" s="400"/>
      <c r="T923" s="400"/>
      <c r="U923" s="400"/>
      <c r="V923" s="400"/>
      <c r="W923" s="400"/>
      <c r="X923" s="400"/>
      <c r="Y923" s="400"/>
      <c r="Z923" s="400"/>
      <c r="AA923" s="400"/>
      <c r="AB923" s="400"/>
      <c r="AC923" s="400"/>
      <c r="AD923" s="400"/>
      <c r="AE923" s="400"/>
      <c r="AF923" s="375"/>
      <c r="AG923" s="327">
        <f>SUM(B923:AF923)</f>
        <v>0</v>
      </c>
      <c r="AH923" s="334" t="str">
        <f>$AH$808</f>
        <v>kj</v>
      </c>
    </row>
    <row r="924" spans="1:34" s="16" customFormat="1" ht="12" customHeight="1" x14ac:dyDescent="0.2">
      <c r="A924" s="354" t="str">
        <f>$A$809</f>
        <v>Absenzen, Kurzabsenzen [a]</v>
      </c>
      <c r="B924" s="393"/>
      <c r="C924" s="394"/>
      <c r="D924" s="394"/>
      <c r="E924" s="394"/>
      <c r="F924" s="394"/>
      <c r="G924" s="394"/>
      <c r="H924" s="394"/>
      <c r="I924" s="394"/>
      <c r="J924" s="394"/>
      <c r="K924" s="394"/>
      <c r="L924" s="394"/>
      <c r="M924" s="394"/>
      <c r="N924" s="394"/>
      <c r="O924" s="394"/>
      <c r="P924" s="394"/>
      <c r="Q924" s="394"/>
      <c r="R924" s="394"/>
      <c r="S924" s="394"/>
      <c r="T924" s="394"/>
      <c r="U924" s="394"/>
      <c r="V924" s="394"/>
      <c r="W924" s="394"/>
      <c r="X924" s="394"/>
      <c r="Y924" s="394"/>
      <c r="Z924" s="394"/>
      <c r="AA924" s="394"/>
      <c r="AB924" s="394"/>
      <c r="AC924" s="394"/>
      <c r="AD924" s="394"/>
      <c r="AE924" s="394"/>
      <c r="AF924" s="375"/>
      <c r="AG924" s="326">
        <f>SUM(B924:AF924)</f>
        <v>0</v>
      </c>
      <c r="AH924" s="334" t="str">
        <f>$AH$809</f>
        <v>a</v>
      </c>
    </row>
    <row r="925" spans="1:34" s="16" customFormat="1" ht="12" customHeight="1" x14ac:dyDescent="0.2">
      <c r="A925" s="355" t="str">
        <f>$A$810</f>
        <v>Krankheit [k]</v>
      </c>
      <c r="B925" s="396"/>
      <c r="C925" s="397"/>
      <c r="D925" s="397"/>
      <c r="E925" s="397"/>
      <c r="F925" s="397"/>
      <c r="G925" s="397"/>
      <c r="H925" s="397"/>
      <c r="I925" s="397"/>
      <c r="J925" s="397"/>
      <c r="K925" s="397"/>
      <c r="L925" s="397"/>
      <c r="M925" s="397"/>
      <c r="N925" s="397"/>
      <c r="O925" s="397"/>
      <c r="P925" s="397"/>
      <c r="Q925" s="397"/>
      <c r="R925" s="397"/>
      <c r="S925" s="397"/>
      <c r="T925" s="397"/>
      <c r="U925" s="397"/>
      <c r="V925" s="397"/>
      <c r="W925" s="397"/>
      <c r="X925" s="397"/>
      <c r="Y925" s="397"/>
      <c r="Z925" s="397"/>
      <c r="AA925" s="397"/>
      <c r="AB925" s="397"/>
      <c r="AC925" s="397"/>
      <c r="AD925" s="397"/>
      <c r="AE925" s="397"/>
      <c r="AF925" s="375"/>
      <c r="AG925" s="328">
        <f t="shared" ref="AG925:AG933" si="278">SUM(B925:AF925)</f>
        <v>0</v>
      </c>
      <c r="AH925" s="334" t="str">
        <f>$AH$810</f>
        <v>k</v>
      </c>
    </row>
    <row r="926" spans="1:34" s="16" customFormat="1" ht="12" customHeight="1" x14ac:dyDescent="0.2">
      <c r="A926" s="355" t="str">
        <f>$A$811</f>
        <v>Unfall [u]</v>
      </c>
      <c r="B926" s="396"/>
      <c r="C926" s="397"/>
      <c r="D926" s="397"/>
      <c r="E926" s="397"/>
      <c r="F926" s="397"/>
      <c r="G926" s="397"/>
      <c r="H926" s="397"/>
      <c r="I926" s="397"/>
      <c r="J926" s="397"/>
      <c r="K926" s="397"/>
      <c r="L926" s="397"/>
      <c r="M926" s="397"/>
      <c r="N926" s="397"/>
      <c r="O926" s="397"/>
      <c r="P926" s="397"/>
      <c r="Q926" s="397"/>
      <c r="R926" s="397"/>
      <c r="S926" s="397"/>
      <c r="T926" s="397"/>
      <c r="U926" s="397"/>
      <c r="V926" s="397"/>
      <c r="W926" s="397"/>
      <c r="X926" s="397"/>
      <c r="Y926" s="397"/>
      <c r="Z926" s="397"/>
      <c r="AA926" s="397"/>
      <c r="AB926" s="397"/>
      <c r="AC926" s="397"/>
      <c r="AD926" s="397"/>
      <c r="AE926" s="397"/>
      <c r="AF926" s="375"/>
      <c r="AG926" s="328">
        <f t="shared" si="278"/>
        <v>0</v>
      </c>
      <c r="AH926" s="334" t="str">
        <f>$AH$811</f>
        <v>u</v>
      </c>
    </row>
    <row r="927" spans="1:34" s="16" customFormat="1" ht="12" customHeight="1" x14ac:dyDescent="0.2">
      <c r="A927" s="355" t="str">
        <f>$A$812</f>
        <v>Schwangerschaft/Mutterschaft [s]</v>
      </c>
      <c r="B927" s="396"/>
      <c r="C927" s="397"/>
      <c r="D927" s="397"/>
      <c r="E927" s="397"/>
      <c r="F927" s="397"/>
      <c r="G927" s="397"/>
      <c r="H927" s="397"/>
      <c r="I927" s="397"/>
      <c r="J927" s="397"/>
      <c r="K927" s="397"/>
      <c r="L927" s="397"/>
      <c r="M927" s="397"/>
      <c r="N927" s="397"/>
      <c r="O927" s="397"/>
      <c r="P927" s="397"/>
      <c r="Q927" s="397"/>
      <c r="R927" s="397"/>
      <c r="S927" s="397"/>
      <c r="T927" s="397"/>
      <c r="U927" s="397"/>
      <c r="V927" s="397"/>
      <c r="W927" s="397"/>
      <c r="X927" s="397"/>
      <c r="Y927" s="397"/>
      <c r="Z927" s="397"/>
      <c r="AA927" s="397"/>
      <c r="AB927" s="397"/>
      <c r="AC927" s="397"/>
      <c r="AD927" s="397"/>
      <c r="AE927" s="397"/>
      <c r="AF927" s="375"/>
      <c r="AG927" s="328">
        <f t="shared" si="278"/>
        <v>0</v>
      </c>
      <c r="AH927" s="334" t="str">
        <f>$AH$812</f>
        <v>s</v>
      </c>
    </row>
    <row r="928" spans="1:34" s="16" customFormat="1" ht="12" customHeight="1" x14ac:dyDescent="0.2">
      <c r="A928" s="355" t="str">
        <f>$A$813</f>
        <v>Militär/Beförderung/Zivilschutz [m]</v>
      </c>
      <c r="B928" s="396"/>
      <c r="C928" s="397"/>
      <c r="D928" s="397"/>
      <c r="E928" s="397"/>
      <c r="F928" s="397"/>
      <c r="G928" s="397"/>
      <c r="H928" s="397"/>
      <c r="I928" s="397"/>
      <c r="J928" s="397"/>
      <c r="K928" s="397"/>
      <c r="L928" s="397"/>
      <c r="M928" s="397"/>
      <c r="N928" s="397"/>
      <c r="O928" s="397"/>
      <c r="P928" s="397"/>
      <c r="Q928" s="397"/>
      <c r="R928" s="397"/>
      <c r="S928" s="397"/>
      <c r="T928" s="397"/>
      <c r="U928" s="397"/>
      <c r="V928" s="397"/>
      <c r="W928" s="397"/>
      <c r="X928" s="397"/>
      <c r="Y928" s="397"/>
      <c r="Z928" s="397"/>
      <c r="AA928" s="397"/>
      <c r="AB928" s="397"/>
      <c r="AC928" s="397"/>
      <c r="AD928" s="397"/>
      <c r="AE928" s="397"/>
      <c r="AF928" s="375"/>
      <c r="AG928" s="328">
        <f t="shared" si="278"/>
        <v>0</v>
      </c>
      <c r="AH928" s="334" t="str">
        <f>$AH$813</f>
        <v>m</v>
      </c>
    </row>
    <row r="929" spans="1:34" s="16" customFormat="1" ht="12" customHeight="1" x14ac:dyDescent="0.2">
      <c r="A929" s="355" t="str">
        <f>$A$814</f>
        <v>Berufsschule [bs]</v>
      </c>
      <c r="B929" s="396"/>
      <c r="C929" s="397"/>
      <c r="D929" s="397"/>
      <c r="E929" s="397"/>
      <c r="F929" s="397"/>
      <c r="G929" s="397"/>
      <c r="H929" s="397"/>
      <c r="I929" s="397"/>
      <c r="J929" s="397"/>
      <c r="K929" s="397"/>
      <c r="L929" s="397"/>
      <c r="M929" s="397"/>
      <c r="N929" s="397"/>
      <c r="O929" s="397"/>
      <c r="P929" s="397"/>
      <c r="Q929" s="397"/>
      <c r="R929" s="397"/>
      <c r="S929" s="397"/>
      <c r="T929" s="397"/>
      <c r="U929" s="397"/>
      <c r="V929" s="397"/>
      <c r="W929" s="397"/>
      <c r="X929" s="397"/>
      <c r="Y929" s="397"/>
      <c r="Z929" s="397"/>
      <c r="AA929" s="397"/>
      <c r="AB929" s="397"/>
      <c r="AC929" s="397"/>
      <c r="AD929" s="397"/>
      <c r="AE929" s="397"/>
      <c r="AF929" s="375"/>
      <c r="AG929" s="328">
        <f t="shared" si="278"/>
        <v>0</v>
      </c>
      <c r="AH929" s="334" t="str">
        <f>$AH$814</f>
        <v>bs</v>
      </c>
    </row>
    <row r="930" spans="1:34" s="16" customFormat="1" ht="12" customHeight="1" x14ac:dyDescent="0.2">
      <c r="A930" s="356" t="str">
        <f>$A$815</f>
        <v>Kurse [ku]</v>
      </c>
      <c r="B930" s="399"/>
      <c r="C930" s="400"/>
      <c r="D930" s="400"/>
      <c r="E930" s="400"/>
      <c r="F930" s="400"/>
      <c r="G930" s="400"/>
      <c r="H930" s="400"/>
      <c r="I930" s="400"/>
      <c r="J930" s="400"/>
      <c r="K930" s="400"/>
      <c r="L930" s="400"/>
      <c r="M930" s="400"/>
      <c r="N930" s="400"/>
      <c r="O930" s="400"/>
      <c r="P930" s="400"/>
      <c r="Q930" s="400"/>
      <c r="R930" s="400"/>
      <c r="S930" s="400"/>
      <c r="T930" s="400"/>
      <c r="U930" s="400"/>
      <c r="V930" s="400"/>
      <c r="W930" s="400"/>
      <c r="X930" s="400"/>
      <c r="Y930" s="400"/>
      <c r="Z930" s="400"/>
      <c r="AA930" s="400"/>
      <c r="AB930" s="400"/>
      <c r="AC930" s="400"/>
      <c r="AD930" s="400"/>
      <c r="AE930" s="400"/>
      <c r="AF930" s="375"/>
      <c r="AG930" s="327">
        <f t="shared" si="278"/>
        <v>0</v>
      </c>
      <c r="AH930" s="334" t="str">
        <f>$AH$815</f>
        <v>ku</v>
      </c>
    </row>
    <row r="931" spans="1:34" s="16" customFormat="1" ht="12" customHeight="1" x14ac:dyDescent="0.2">
      <c r="A931" s="357" t="str">
        <f>$A$816</f>
        <v>Kurzarbeit und Schlechtwetter [ka]</v>
      </c>
      <c r="B931" s="402"/>
      <c r="C931" s="403"/>
      <c r="D931" s="403"/>
      <c r="E931" s="403"/>
      <c r="F931" s="403"/>
      <c r="G931" s="403"/>
      <c r="H931" s="403"/>
      <c r="I931" s="403"/>
      <c r="J931" s="403"/>
      <c r="K931" s="403"/>
      <c r="L931" s="403"/>
      <c r="M931" s="403"/>
      <c r="N931" s="403"/>
      <c r="O931" s="403"/>
      <c r="P931" s="403"/>
      <c r="Q931" s="403"/>
      <c r="R931" s="403"/>
      <c r="S931" s="403"/>
      <c r="T931" s="403"/>
      <c r="U931" s="403"/>
      <c r="V931" s="403"/>
      <c r="W931" s="403"/>
      <c r="X931" s="403"/>
      <c r="Y931" s="403"/>
      <c r="Z931" s="403"/>
      <c r="AA931" s="403"/>
      <c r="AB931" s="403"/>
      <c r="AC931" s="403"/>
      <c r="AD931" s="403"/>
      <c r="AE931" s="403"/>
      <c r="AF931" s="375"/>
      <c r="AG931" s="86">
        <f t="shared" si="278"/>
        <v>0</v>
      </c>
      <c r="AH931" s="334" t="str">
        <f>$AH$816</f>
        <v>ka</v>
      </c>
    </row>
    <row r="932" spans="1:34" s="16" customFormat="1" ht="12" customHeight="1" x14ac:dyDescent="0.2">
      <c r="A932" s="358">
        <f>$A$817</f>
        <v>0</v>
      </c>
      <c r="B932" s="405"/>
      <c r="C932" s="406"/>
      <c r="D932" s="406"/>
      <c r="E932" s="406"/>
      <c r="F932" s="406"/>
      <c r="G932" s="406"/>
      <c r="H932" s="406"/>
      <c r="I932" s="406"/>
      <c r="J932" s="406"/>
      <c r="K932" s="406"/>
      <c r="L932" s="406"/>
      <c r="M932" s="406"/>
      <c r="N932" s="406"/>
      <c r="O932" s="406"/>
      <c r="P932" s="406"/>
      <c r="Q932" s="406"/>
      <c r="R932" s="406"/>
      <c r="S932" s="406"/>
      <c r="T932" s="406"/>
      <c r="U932" s="406"/>
      <c r="V932" s="406"/>
      <c r="W932" s="406"/>
      <c r="X932" s="406"/>
      <c r="Y932" s="406"/>
      <c r="Z932" s="406"/>
      <c r="AA932" s="406"/>
      <c r="AB932" s="406"/>
      <c r="AC932" s="406"/>
      <c r="AD932" s="406"/>
      <c r="AE932" s="406"/>
      <c r="AF932" s="375"/>
      <c r="AG932" s="329">
        <f t="shared" si="278"/>
        <v>0</v>
      </c>
      <c r="AH932" s="334">
        <f>$AH$817</f>
        <v>0</v>
      </c>
    </row>
    <row r="933" spans="1:34" s="16" customFormat="1" ht="12" customHeight="1" thickBot="1" x14ac:dyDescent="0.25">
      <c r="A933" s="359" t="str">
        <f>$A$818</f>
        <v>Fehlstunden (unbezahlt) [fe]</v>
      </c>
      <c r="B933" s="408"/>
      <c r="C933" s="409"/>
      <c r="D933" s="409"/>
      <c r="E933" s="409"/>
      <c r="F933" s="409"/>
      <c r="G933" s="409"/>
      <c r="H933" s="409"/>
      <c r="I933" s="409"/>
      <c r="J933" s="409"/>
      <c r="K933" s="409"/>
      <c r="L933" s="409"/>
      <c r="M933" s="409"/>
      <c r="N933" s="409"/>
      <c r="O933" s="409"/>
      <c r="P933" s="409"/>
      <c r="Q933" s="409"/>
      <c r="R933" s="409"/>
      <c r="S933" s="409"/>
      <c r="T933" s="409"/>
      <c r="U933" s="409"/>
      <c r="V933" s="409"/>
      <c r="W933" s="409"/>
      <c r="X933" s="409"/>
      <c r="Y933" s="409"/>
      <c r="Z933" s="409"/>
      <c r="AA933" s="409"/>
      <c r="AB933" s="409"/>
      <c r="AC933" s="409"/>
      <c r="AD933" s="409"/>
      <c r="AE933" s="409"/>
      <c r="AF933" s="375"/>
      <c r="AG933" s="330">
        <f t="shared" si="278"/>
        <v>0</v>
      </c>
      <c r="AH933" s="334" t="str">
        <f>$AH$818</f>
        <v>fe</v>
      </c>
    </row>
    <row r="934" spans="1:34" s="2" customFormat="1" ht="12" customHeight="1" thickBot="1" x14ac:dyDescent="0.25">
      <c r="A934" s="360" t="str">
        <f>$A$819</f>
        <v>Total</v>
      </c>
      <c r="B934" s="417">
        <f>SUM(B921:B933)</f>
        <v>0</v>
      </c>
      <c r="C934" s="418">
        <f t="shared" ref="C934:AE934" si="279">SUM(C921:C933)</f>
        <v>0</v>
      </c>
      <c r="D934" s="418">
        <f t="shared" si="279"/>
        <v>0</v>
      </c>
      <c r="E934" s="418">
        <f t="shared" si="279"/>
        <v>0</v>
      </c>
      <c r="F934" s="418">
        <f t="shared" si="279"/>
        <v>0</v>
      </c>
      <c r="G934" s="418">
        <f t="shared" si="279"/>
        <v>0</v>
      </c>
      <c r="H934" s="418">
        <f t="shared" si="279"/>
        <v>0</v>
      </c>
      <c r="I934" s="418">
        <f t="shared" si="279"/>
        <v>0</v>
      </c>
      <c r="J934" s="418">
        <f t="shared" si="279"/>
        <v>0</v>
      </c>
      <c r="K934" s="418">
        <f t="shared" si="279"/>
        <v>0</v>
      </c>
      <c r="L934" s="418">
        <f t="shared" si="279"/>
        <v>0</v>
      </c>
      <c r="M934" s="418">
        <f t="shared" si="279"/>
        <v>0</v>
      </c>
      <c r="N934" s="418">
        <f t="shared" si="279"/>
        <v>0</v>
      </c>
      <c r="O934" s="418">
        <f t="shared" si="279"/>
        <v>0</v>
      </c>
      <c r="P934" s="418">
        <f t="shared" si="279"/>
        <v>0</v>
      </c>
      <c r="Q934" s="418">
        <f t="shared" si="279"/>
        <v>0</v>
      </c>
      <c r="R934" s="418">
        <f t="shared" si="279"/>
        <v>0</v>
      </c>
      <c r="S934" s="418">
        <f t="shared" si="279"/>
        <v>0</v>
      </c>
      <c r="T934" s="418">
        <f t="shared" si="279"/>
        <v>0</v>
      </c>
      <c r="U934" s="418">
        <f t="shared" si="279"/>
        <v>0</v>
      </c>
      <c r="V934" s="418">
        <f t="shared" si="279"/>
        <v>0</v>
      </c>
      <c r="W934" s="418">
        <f t="shared" si="279"/>
        <v>0</v>
      </c>
      <c r="X934" s="418">
        <f t="shared" si="279"/>
        <v>0</v>
      </c>
      <c r="Y934" s="418">
        <f t="shared" si="279"/>
        <v>0</v>
      </c>
      <c r="Z934" s="418">
        <f t="shared" si="279"/>
        <v>0</v>
      </c>
      <c r="AA934" s="418">
        <f t="shared" si="279"/>
        <v>0</v>
      </c>
      <c r="AB934" s="418">
        <f t="shared" si="279"/>
        <v>0</v>
      </c>
      <c r="AC934" s="418">
        <f t="shared" si="279"/>
        <v>0</v>
      </c>
      <c r="AD934" s="418">
        <f t="shared" si="279"/>
        <v>0</v>
      </c>
      <c r="AE934" s="418">
        <f t="shared" si="279"/>
        <v>0</v>
      </c>
      <c r="AF934" s="376"/>
      <c r="AG934" s="325"/>
    </row>
    <row r="935" spans="1:34" x14ac:dyDescent="0.25"/>
    <row r="936" spans="1:34" x14ac:dyDescent="0.25"/>
    <row r="937" spans="1:34" x14ac:dyDescent="0.25"/>
    <row r="938" spans="1:34" s="1" customFormat="1" ht="21" customHeight="1" x14ac:dyDescent="0.25">
      <c r="A938" s="211" t="str">
        <f>A387</f>
        <v>Juli</v>
      </c>
      <c r="B938" s="506" t="str">
        <f>$B$800</f>
        <v>Saldo Monat + / -</v>
      </c>
      <c r="C938" s="507"/>
      <c r="D938" s="507"/>
      <c r="E938" s="508"/>
      <c r="F938" s="509">
        <f>F387</f>
        <v>-184</v>
      </c>
      <c r="G938" s="510"/>
      <c r="H938" s="78"/>
      <c r="I938" s="323"/>
      <c r="J938" s="282"/>
      <c r="K938" s="31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511" t="str">
        <f>$AB$800</f>
        <v>Absenz in Std</v>
      </c>
      <c r="AC938" s="511"/>
      <c r="AD938" s="511"/>
      <c r="AE938" s="511" t="str">
        <f>Labels!B83</f>
        <v>Jul</v>
      </c>
      <c r="AF938" s="512"/>
      <c r="AG938" s="83"/>
    </row>
    <row r="939" spans="1:34" s="16" customFormat="1" ht="15.75" x14ac:dyDescent="0.25">
      <c r="A939" s="213" t="str">
        <f>$A$801</f>
        <v>Tag</v>
      </c>
      <c r="B939" s="214">
        <f>B388</f>
        <v>44013</v>
      </c>
      <c r="C939" s="215">
        <f t="shared" ref="C939:AF939" si="280">B939+1</f>
        <v>44014</v>
      </c>
      <c r="D939" s="214">
        <f t="shared" si="280"/>
        <v>44015</v>
      </c>
      <c r="E939" s="214">
        <f t="shared" si="280"/>
        <v>44016</v>
      </c>
      <c r="F939" s="214">
        <f t="shared" si="280"/>
        <v>44017</v>
      </c>
      <c r="G939" s="214">
        <f t="shared" si="280"/>
        <v>44018</v>
      </c>
      <c r="H939" s="214">
        <f t="shared" si="280"/>
        <v>44019</v>
      </c>
      <c r="I939" s="214">
        <f t="shared" si="280"/>
        <v>44020</v>
      </c>
      <c r="J939" s="214">
        <f t="shared" si="280"/>
        <v>44021</v>
      </c>
      <c r="K939" s="214">
        <f t="shared" si="280"/>
        <v>44022</v>
      </c>
      <c r="L939" s="214">
        <f t="shared" si="280"/>
        <v>44023</v>
      </c>
      <c r="M939" s="214">
        <f t="shared" si="280"/>
        <v>44024</v>
      </c>
      <c r="N939" s="214">
        <f t="shared" si="280"/>
        <v>44025</v>
      </c>
      <c r="O939" s="214">
        <f t="shared" si="280"/>
        <v>44026</v>
      </c>
      <c r="P939" s="214">
        <f t="shared" si="280"/>
        <v>44027</v>
      </c>
      <c r="Q939" s="214">
        <f t="shared" si="280"/>
        <v>44028</v>
      </c>
      <c r="R939" s="214">
        <f t="shared" si="280"/>
        <v>44029</v>
      </c>
      <c r="S939" s="214">
        <f t="shared" si="280"/>
        <v>44030</v>
      </c>
      <c r="T939" s="214">
        <f t="shared" si="280"/>
        <v>44031</v>
      </c>
      <c r="U939" s="214">
        <f t="shared" si="280"/>
        <v>44032</v>
      </c>
      <c r="V939" s="214">
        <f t="shared" si="280"/>
        <v>44033</v>
      </c>
      <c r="W939" s="214">
        <f t="shared" si="280"/>
        <v>44034</v>
      </c>
      <c r="X939" s="214">
        <f t="shared" si="280"/>
        <v>44035</v>
      </c>
      <c r="Y939" s="214">
        <f t="shared" si="280"/>
        <v>44036</v>
      </c>
      <c r="Z939" s="214">
        <f t="shared" si="280"/>
        <v>44037</v>
      </c>
      <c r="AA939" s="214">
        <f t="shared" si="280"/>
        <v>44038</v>
      </c>
      <c r="AB939" s="214">
        <f t="shared" si="280"/>
        <v>44039</v>
      </c>
      <c r="AC939" s="214">
        <f t="shared" si="280"/>
        <v>44040</v>
      </c>
      <c r="AD939" s="214">
        <f t="shared" si="280"/>
        <v>44041</v>
      </c>
      <c r="AE939" s="214">
        <f t="shared" si="280"/>
        <v>44042</v>
      </c>
      <c r="AF939" s="214">
        <f t="shared" si="280"/>
        <v>44043</v>
      </c>
      <c r="AG939" s="431" t="str">
        <f>COUNT(B941:AF941)&amp;" "&amp;Labels!$B$63</f>
        <v>23 Tage</v>
      </c>
    </row>
    <row r="940" spans="1:34" s="16" customFormat="1" ht="12" customHeight="1" x14ac:dyDescent="0.2">
      <c r="A940" s="177" t="str">
        <f>$A$802</f>
        <v>Kalenderwoche</v>
      </c>
      <c r="B940" s="341">
        <f>IF(B939="","",TRUNC((B939-DATE(YEAR(B939+3-MOD(B939-2,7)),1,MOD(B939-2,7)-9))/7))</f>
        <v>27</v>
      </c>
      <c r="C940" s="342">
        <f t="shared" ref="C940:AF940" si="281">IF(C939="","",TRUNC((C939-DATE(YEAR(C939+3-MOD(C939-2,7)),1,MOD(C939-2,7)-9))/7))</f>
        <v>27</v>
      </c>
      <c r="D940" s="342">
        <f t="shared" si="281"/>
        <v>27</v>
      </c>
      <c r="E940" s="342">
        <f t="shared" si="281"/>
        <v>27</v>
      </c>
      <c r="F940" s="342">
        <f t="shared" si="281"/>
        <v>27</v>
      </c>
      <c r="G940" s="342">
        <f t="shared" si="281"/>
        <v>28</v>
      </c>
      <c r="H940" s="342">
        <f t="shared" si="281"/>
        <v>28</v>
      </c>
      <c r="I940" s="342">
        <f t="shared" si="281"/>
        <v>28</v>
      </c>
      <c r="J940" s="342">
        <f t="shared" si="281"/>
        <v>28</v>
      </c>
      <c r="K940" s="342">
        <f t="shared" si="281"/>
        <v>28</v>
      </c>
      <c r="L940" s="342">
        <f t="shared" si="281"/>
        <v>28</v>
      </c>
      <c r="M940" s="342">
        <f t="shared" si="281"/>
        <v>28</v>
      </c>
      <c r="N940" s="342">
        <f t="shared" si="281"/>
        <v>29</v>
      </c>
      <c r="O940" s="342">
        <f t="shared" si="281"/>
        <v>29</v>
      </c>
      <c r="P940" s="342">
        <f t="shared" si="281"/>
        <v>29</v>
      </c>
      <c r="Q940" s="342">
        <f t="shared" si="281"/>
        <v>29</v>
      </c>
      <c r="R940" s="342">
        <f t="shared" si="281"/>
        <v>29</v>
      </c>
      <c r="S940" s="342">
        <f t="shared" si="281"/>
        <v>29</v>
      </c>
      <c r="T940" s="342">
        <f t="shared" si="281"/>
        <v>29</v>
      </c>
      <c r="U940" s="342">
        <f t="shared" si="281"/>
        <v>30</v>
      </c>
      <c r="V940" s="342">
        <f t="shared" si="281"/>
        <v>30</v>
      </c>
      <c r="W940" s="342">
        <f t="shared" si="281"/>
        <v>30</v>
      </c>
      <c r="X940" s="342">
        <f t="shared" si="281"/>
        <v>30</v>
      </c>
      <c r="Y940" s="342">
        <f t="shared" si="281"/>
        <v>30</v>
      </c>
      <c r="Z940" s="342">
        <f t="shared" si="281"/>
        <v>30</v>
      </c>
      <c r="AA940" s="342">
        <f t="shared" si="281"/>
        <v>30</v>
      </c>
      <c r="AB940" s="342">
        <f t="shared" si="281"/>
        <v>31</v>
      </c>
      <c r="AC940" s="342">
        <f t="shared" si="281"/>
        <v>31</v>
      </c>
      <c r="AD940" s="342">
        <f t="shared" si="281"/>
        <v>31</v>
      </c>
      <c r="AE940" s="342">
        <f t="shared" si="281"/>
        <v>31</v>
      </c>
      <c r="AF940" s="343">
        <f t="shared" si="281"/>
        <v>31</v>
      </c>
      <c r="AG940" s="307"/>
    </row>
    <row r="941" spans="1:34" s="16" customFormat="1" ht="12" customHeight="1" x14ac:dyDescent="0.2">
      <c r="A941" s="177" t="str">
        <f>$A$803</f>
        <v>Sollstunden</v>
      </c>
      <c r="B941" s="344">
        <f t="shared" ref="B941:AF941" si="282">IF(MOD(B939,7)&gt;=2,$J$7*$B$385%,"")</f>
        <v>8</v>
      </c>
      <c r="C941" s="345">
        <f t="shared" si="282"/>
        <v>8</v>
      </c>
      <c r="D941" s="345">
        <f t="shared" si="282"/>
        <v>8</v>
      </c>
      <c r="E941" s="345" t="str">
        <f t="shared" si="282"/>
        <v/>
      </c>
      <c r="F941" s="345" t="str">
        <f t="shared" si="282"/>
        <v/>
      </c>
      <c r="G941" s="345">
        <f t="shared" si="282"/>
        <v>8</v>
      </c>
      <c r="H941" s="345">
        <f t="shared" si="282"/>
        <v>8</v>
      </c>
      <c r="I941" s="345">
        <f t="shared" si="282"/>
        <v>8</v>
      </c>
      <c r="J941" s="345">
        <f t="shared" si="282"/>
        <v>8</v>
      </c>
      <c r="K941" s="345">
        <f t="shared" si="282"/>
        <v>8</v>
      </c>
      <c r="L941" s="345" t="str">
        <f t="shared" si="282"/>
        <v/>
      </c>
      <c r="M941" s="345" t="str">
        <f t="shared" si="282"/>
        <v/>
      </c>
      <c r="N941" s="345">
        <f t="shared" si="282"/>
        <v>8</v>
      </c>
      <c r="O941" s="345">
        <f t="shared" si="282"/>
        <v>8</v>
      </c>
      <c r="P941" s="345">
        <f t="shared" si="282"/>
        <v>8</v>
      </c>
      <c r="Q941" s="345">
        <f t="shared" si="282"/>
        <v>8</v>
      </c>
      <c r="R941" s="345">
        <f t="shared" si="282"/>
        <v>8</v>
      </c>
      <c r="S941" s="345" t="str">
        <f t="shared" si="282"/>
        <v/>
      </c>
      <c r="T941" s="345" t="str">
        <f t="shared" si="282"/>
        <v/>
      </c>
      <c r="U941" s="345">
        <f t="shared" si="282"/>
        <v>8</v>
      </c>
      <c r="V941" s="345">
        <f t="shared" si="282"/>
        <v>8</v>
      </c>
      <c r="W941" s="345">
        <f t="shared" si="282"/>
        <v>8</v>
      </c>
      <c r="X941" s="345">
        <f t="shared" si="282"/>
        <v>8</v>
      </c>
      <c r="Y941" s="345">
        <f t="shared" si="282"/>
        <v>8</v>
      </c>
      <c r="Z941" s="345" t="str">
        <f t="shared" si="282"/>
        <v/>
      </c>
      <c r="AA941" s="345" t="str">
        <f t="shared" si="282"/>
        <v/>
      </c>
      <c r="AB941" s="345">
        <f t="shared" si="282"/>
        <v>8</v>
      </c>
      <c r="AC941" s="345">
        <f t="shared" si="282"/>
        <v>8</v>
      </c>
      <c r="AD941" s="345">
        <f t="shared" si="282"/>
        <v>8</v>
      </c>
      <c r="AE941" s="345">
        <f t="shared" si="282"/>
        <v>8</v>
      </c>
      <c r="AF941" s="346">
        <f t="shared" si="282"/>
        <v>8</v>
      </c>
      <c r="AG941" s="299">
        <f>SUM(B941:AF941)</f>
        <v>184</v>
      </c>
    </row>
    <row r="942" spans="1:34" s="16" customFormat="1" ht="12" customHeight="1" thickBot="1" x14ac:dyDescent="0.25">
      <c r="A942" s="347" t="str">
        <f>$A$804</f>
        <v>Produktivstunden</v>
      </c>
      <c r="B942" s="348">
        <f>SUM(B393:B395)</f>
        <v>0</v>
      </c>
      <c r="C942" s="349">
        <f t="shared" ref="C942:AF942" si="283">SUM(C393:C395)</f>
        <v>0</v>
      </c>
      <c r="D942" s="349">
        <f t="shared" si="283"/>
        <v>0</v>
      </c>
      <c r="E942" s="349">
        <f t="shared" si="283"/>
        <v>0</v>
      </c>
      <c r="F942" s="349">
        <f t="shared" si="283"/>
        <v>0</v>
      </c>
      <c r="G942" s="349">
        <f t="shared" si="283"/>
        <v>0</v>
      </c>
      <c r="H942" s="349">
        <f t="shared" si="283"/>
        <v>0</v>
      </c>
      <c r="I942" s="349">
        <f t="shared" si="283"/>
        <v>0</v>
      </c>
      <c r="J942" s="349">
        <f t="shared" si="283"/>
        <v>0</v>
      </c>
      <c r="K942" s="349">
        <f t="shared" si="283"/>
        <v>0</v>
      </c>
      <c r="L942" s="349">
        <f t="shared" si="283"/>
        <v>0</v>
      </c>
      <c r="M942" s="349">
        <f t="shared" si="283"/>
        <v>0</v>
      </c>
      <c r="N942" s="349">
        <f t="shared" si="283"/>
        <v>0</v>
      </c>
      <c r="O942" s="349">
        <f t="shared" si="283"/>
        <v>0</v>
      </c>
      <c r="P942" s="349">
        <f t="shared" si="283"/>
        <v>0</v>
      </c>
      <c r="Q942" s="349">
        <f t="shared" si="283"/>
        <v>0</v>
      </c>
      <c r="R942" s="349">
        <f t="shared" si="283"/>
        <v>0</v>
      </c>
      <c r="S942" s="349">
        <f t="shared" si="283"/>
        <v>0</v>
      </c>
      <c r="T942" s="349">
        <f t="shared" si="283"/>
        <v>0</v>
      </c>
      <c r="U942" s="349">
        <f t="shared" si="283"/>
        <v>0</v>
      </c>
      <c r="V942" s="349">
        <f t="shared" si="283"/>
        <v>0</v>
      </c>
      <c r="W942" s="349">
        <f t="shared" si="283"/>
        <v>0</v>
      </c>
      <c r="X942" s="349">
        <f t="shared" si="283"/>
        <v>0</v>
      </c>
      <c r="Y942" s="349">
        <f t="shared" si="283"/>
        <v>0</v>
      </c>
      <c r="Z942" s="349">
        <f t="shared" si="283"/>
        <v>0</v>
      </c>
      <c r="AA942" s="349">
        <f t="shared" si="283"/>
        <v>0</v>
      </c>
      <c r="AB942" s="349">
        <f t="shared" si="283"/>
        <v>0</v>
      </c>
      <c r="AC942" s="349">
        <f t="shared" si="283"/>
        <v>0</v>
      </c>
      <c r="AD942" s="349">
        <f t="shared" si="283"/>
        <v>0</v>
      </c>
      <c r="AE942" s="349">
        <f t="shared" si="283"/>
        <v>0</v>
      </c>
      <c r="AF942" s="350">
        <f t="shared" si="283"/>
        <v>0</v>
      </c>
      <c r="AG942" s="333"/>
    </row>
    <row r="943" spans="1:34" s="16" customFormat="1" ht="12" customHeight="1" x14ac:dyDescent="0.2">
      <c r="A943" s="361" t="str">
        <f>$A$805</f>
        <v>Feiertage [ft]</v>
      </c>
      <c r="B943" s="362" t="str">
        <f>B396</f>
        <v/>
      </c>
      <c r="C943" s="363" t="str">
        <f t="shared" ref="C943:AF943" si="284">C396</f>
        <v/>
      </c>
      <c r="D943" s="363" t="str">
        <f t="shared" si="284"/>
        <v/>
      </c>
      <c r="E943" s="363" t="str">
        <f t="shared" si="284"/>
        <v/>
      </c>
      <c r="F943" s="363" t="str">
        <f t="shared" si="284"/>
        <v/>
      </c>
      <c r="G943" s="363" t="str">
        <f t="shared" si="284"/>
        <v/>
      </c>
      <c r="H943" s="363" t="str">
        <f t="shared" si="284"/>
        <v/>
      </c>
      <c r="I943" s="363" t="str">
        <f t="shared" si="284"/>
        <v/>
      </c>
      <c r="J943" s="363" t="str">
        <f t="shared" si="284"/>
        <v/>
      </c>
      <c r="K943" s="363" t="str">
        <f t="shared" si="284"/>
        <v/>
      </c>
      <c r="L943" s="363" t="str">
        <f t="shared" si="284"/>
        <v/>
      </c>
      <c r="M943" s="363" t="str">
        <f t="shared" si="284"/>
        <v/>
      </c>
      <c r="N943" s="363" t="str">
        <f t="shared" si="284"/>
        <v/>
      </c>
      <c r="O943" s="363" t="str">
        <f t="shared" si="284"/>
        <v/>
      </c>
      <c r="P943" s="363" t="str">
        <f t="shared" si="284"/>
        <v/>
      </c>
      <c r="Q943" s="363" t="str">
        <f t="shared" si="284"/>
        <v/>
      </c>
      <c r="R943" s="363" t="str">
        <f t="shared" si="284"/>
        <v/>
      </c>
      <c r="S943" s="363" t="str">
        <f t="shared" si="284"/>
        <v/>
      </c>
      <c r="T943" s="363" t="str">
        <f t="shared" si="284"/>
        <v/>
      </c>
      <c r="U943" s="363" t="str">
        <f t="shared" si="284"/>
        <v/>
      </c>
      <c r="V943" s="363" t="str">
        <f t="shared" si="284"/>
        <v/>
      </c>
      <c r="W943" s="363" t="str">
        <f t="shared" si="284"/>
        <v/>
      </c>
      <c r="X943" s="363" t="str">
        <f t="shared" si="284"/>
        <v/>
      </c>
      <c r="Y943" s="363" t="str">
        <f t="shared" si="284"/>
        <v/>
      </c>
      <c r="Z943" s="363" t="str">
        <f t="shared" si="284"/>
        <v/>
      </c>
      <c r="AA943" s="363" t="str">
        <f t="shared" si="284"/>
        <v/>
      </c>
      <c r="AB943" s="363" t="str">
        <f t="shared" si="284"/>
        <v/>
      </c>
      <c r="AC943" s="363" t="str">
        <f t="shared" si="284"/>
        <v/>
      </c>
      <c r="AD943" s="363" t="str">
        <f t="shared" si="284"/>
        <v/>
      </c>
      <c r="AE943" s="363" t="str">
        <f t="shared" si="284"/>
        <v/>
      </c>
      <c r="AF943" s="364" t="str">
        <f t="shared" si="284"/>
        <v/>
      </c>
      <c r="AG943" s="331">
        <f>SUM(B943:AF943)</f>
        <v>0</v>
      </c>
    </row>
    <row r="944" spans="1:34" s="16" customFormat="1" ht="12" customHeight="1" x14ac:dyDescent="0.2">
      <c r="A944" s="351" t="str">
        <f>$A$806</f>
        <v>Ferien [f]</v>
      </c>
      <c r="B944" s="393"/>
      <c r="C944" s="394"/>
      <c r="D944" s="394"/>
      <c r="E944" s="394"/>
      <c r="F944" s="394"/>
      <c r="G944" s="394"/>
      <c r="H944" s="394"/>
      <c r="I944" s="394"/>
      <c r="J944" s="394"/>
      <c r="K944" s="394"/>
      <c r="L944" s="394"/>
      <c r="M944" s="394"/>
      <c r="N944" s="394"/>
      <c r="O944" s="394"/>
      <c r="P944" s="394"/>
      <c r="Q944" s="394"/>
      <c r="R944" s="394"/>
      <c r="S944" s="394"/>
      <c r="T944" s="394"/>
      <c r="U944" s="394"/>
      <c r="V944" s="394"/>
      <c r="W944" s="394"/>
      <c r="X944" s="394"/>
      <c r="Y944" s="394"/>
      <c r="Z944" s="394"/>
      <c r="AA944" s="394"/>
      <c r="AB944" s="394"/>
      <c r="AC944" s="394"/>
      <c r="AD944" s="394"/>
      <c r="AE944" s="394"/>
      <c r="AF944" s="395"/>
      <c r="AG944" s="332">
        <f>SUM(B944:AF944)</f>
        <v>0</v>
      </c>
      <c r="AH944" s="334" t="str">
        <f>$AH$806</f>
        <v>f</v>
      </c>
    </row>
    <row r="945" spans="1:34" s="16" customFormat="1" ht="12" customHeight="1" x14ac:dyDescent="0.2">
      <c r="A945" s="352" t="str">
        <f>$A$807</f>
        <v>Kompensation (Vorjahr) [kv]</v>
      </c>
      <c r="B945" s="396"/>
      <c r="C945" s="397"/>
      <c r="D945" s="397"/>
      <c r="E945" s="397"/>
      <c r="F945" s="397"/>
      <c r="G945" s="397"/>
      <c r="H945" s="397"/>
      <c r="I945" s="397"/>
      <c r="J945" s="397"/>
      <c r="K945" s="397"/>
      <c r="L945" s="397"/>
      <c r="M945" s="397"/>
      <c r="N945" s="397"/>
      <c r="O945" s="397"/>
      <c r="P945" s="397"/>
      <c r="Q945" s="397"/>
      <c r="R945" s="397"/>
      <c r="S945" s="397"/>
      <c r="T945" s="397"/>
      <c r="U945" s="397"/>
      <c r="V945" s="397"/>
      <c r="W945" s="397"/>
      <c r="X945" s="397"/>
      <c r="Y945" s="397"/>
      <c r="Z945" s="397"/>
      <c r="AA945" s="397"/>
      <c r="AB945" s="397"/>
      <c r="AC945" s="397"/>
      <c r="AD945" s="397"/>
      <c r="AE945" s="397"/>
      <c r="AF945" s="398"/>
      <c r="AG945" s="328">
        <f>SUM(B945:AF945)</f>
        <v>0</v>
      </c>
      <c r="AH945" s="334" t="str">
        <f>$AH$807</f>
        <v>kv</v>
      </c>
    </row>
    <row r="946" spans="1:34" s="16" customFormat="1" ht="12" customHeight="1" x14ac:dyDescent="0.2">
      <c r="A946" s="353" t="str">
        <f>$A$808</f>
        <v>Kompensation (laufend) [kj]</v>
      </c>
      <c r="B946" s="399"/>
      <c r="C946" s="400"/>
      <c r="D946" s="400"/>
      <c r="E946" s="400"/>
      <c r="F946" s="400"/>
      <c r="G946" s="400"/>
      <c r="H946" s="400"/>
      <c r="I946" s="400"/>
      <c r="J946" s="400"/>
      <c r="K946" s="400"/>
      <c r="L946" s="400"/>
      <c r="M946" s="400"/>
      <c r="N946" s="400"/>
      <c r="O946" s="400"/>
      <c r="P946" s="400"/>
      <c r="Q946" s="400"/>
      <c r="R946" s="400"/>
      <c r="S946" s="400"/>
      <c r="T946" s="400"/>
      <c r="U946" s="400"/>
      <c r="V946" s="400"/>
      <c r="W946" s="400"/>
      <c r="X946" s="400"/>
      <c r="Y946" s="400"/>
      <c r="Z946" s="400"/>
      <c r="AA946" s="400"/>
      <c r="AB946" s="400"/>
      <c r="AC946" s="400"/>
      <c r="AD946" s="400"/>
      <c r="AE946" s="400"/>
      <c r="AF946" s="401"/>
      <c r="AG946" s="327">
        <f>SUM(B946:AF946)</f>
        <v>0</v>
      </c>
      <c r="AH946" s="334" t="str">
        <f>$AH$808</f>
        <v>kj</v>
      </c>
    </row>
    <row r="947" spans="1:34" s="16" customFormat="1" ht="12" customHeight="1" x14ac:dyDescent="0.2">
      <c r="A947" s="354" t="str">
        <f>$A$809</f>
        <v>Absenzen, Kurzabsenzen [a]</v>
      </c>
      <c r="B947" s="393"/>
      <c r="C947" s="394"/>
      <c r="D947" s="394"/>
      <c r="E947" s="394"/>
      <c r="F947" s="394"/>
      <c r="G947" s="394"/>
      <c r="H947" s="394"/>
      <c r="I947" s="394"/>
      <c r="J947" s="394"/>
      <c r="K947" s="394"/>
      <c r="L947" s="394"/>
      <c r="M947" s="394"/>
      <c r="N947" s="394"/>
      <c r="O947" s="394"/>
      <c r="P947" s="394"/>
      <c r="Q947" s="394"/>
      <c r="R947" s="394"/>
      <c r="S947" s="394"/>
      <c r="T947" s="394"/>
      <c r="U947" s="394"/>
      <c r="V947" s="394"/>
      <c r="W947" s="394"/>
      <c r="X947" s="394"/>
      <c r="Y947" s="394"/>
      <c r="Z947" s="394"/>
      <c r="AA947" s="394"/>
      <c r="AB947" s="394"/>
      <c r="AC947" s="394"/>
      <c r="AD947" s="394"/>
      <c r="AE947" s="394"/>
      <c r="AF947" s="395"/>
      <c r="AG947" s="326">
        <f>SUM(B947:AF947)</f>
        <v>0</v>
      </c>
      <c r="AH947" s="334" t="str">
        <f>$AH$809</f>
        <v>a</v>
      </c>
    </row>
    <row r="948" spans="1:34" s="16" customFormat="1" ht="12" customHeight="1" x14ac:dyDescent="0.2">
      <c r="A948" s="355" t="str">
        <f>$A$810</f>
        <v>Krankheit [k]</v>
      </c>
      <c r="B948" s="396"/>
      <c r="C948" s="397"/>
      <c r="D948" s="397"/>
      <c r="E948" s="397"/>
      <c r="F948" s="397"/>
      <c r="G948" s="397"/>
      <c r="H948" s="397"/>
      <c r="I948" s="397"/>
      <c r="J948" s="397"/>
      <c r="K948" s="397"/>
      <c r="L948" s="397"/>
      <c r="M948" s="397"/>
      <c r="N948" s="397"/>
      <c r="O948" s="397"/>
      <c r="P948" s="397"/>
      <c r="Q948" s="397"/>
      <c r="R948" s="397"/>
      <c r="S948" s="397"/>
      <c r="T948" s="397"/>
      <c r="U948" s="397"/>
      <c r="V948" s="397"/>
      <c r="W948" s="397"/>
      <c r="X948" s="397"/>
      <c r="Y948" s="397"/>
      <c r="Z948" s="397"/>
      <c r="AA948" s="397"/>
      <c r="AB948" s="397"/>
      <c r="AC948" s="397"/>
      <c r="AD948" s="397"/>
      <c r="AE948" s="397"/>
      <c r="AF948" s="398"/>
      <c r="AG948" s="328">
        <f t="shared" ref="AG948:AG956" si="285">SUM(B948:AF948)</f>
        <v>0</v>
      </c>
      <c r="AH948" s="334" t="str">
        <f>$AH$810</f>
        <v>k</v>
      </c>
    </row>
    <row r="949" spans="1:34" s="16" customFormat="1" ht="12" customHeight="1" x14ac:dyDescent="0.2">
      <c r="A949" s="355" t="str">
        <f>$A$811</f>
        <v>Unfall [u]</v>
      </c>
      <c r="B949" s="396"/>
      <c r="C949" s="397"/>
      <c r="D949" s="397"/>
      <c r="E949" s="397"/>
      <c r="F949" s="397"/>
      <c r="G949" s="397"/>
      <c r="H949" s="397"/>
      <c r="I949" s="397"/>
      <c r="J949" s="397"/>
      <c r="K949" s="397"/>
      <c r="L949" s="397"/>
      <c r="M949" s="397"/>
      <c r="N949" s="397"/>
      <c r="O949" s="397"/>
      <c r="P949" s="397"/>
      <c r="Q949" s="397"/>
      <c r="R949" s="397"/>
      <c r="S949" s="397"/>
      <c r="T949" s="397"/>
      <c r="U949" s="397"/>
      <c r="V949" s="397"/>
      <c r="W949" s="397"/>
      <c r="X949" s="397"/>
      <c r="Y949" s="397"/>
      <c r="Z949" s="397"/>
      <c r="AA949" s="397"/>
      <c r="AB949" s="397"/>
      <c r="AC949" s="397"/>
      <c r="AD949" s="397"/>
      <c r="AE949" s="397"/>
      <c r="AF949" s="398"/>
      <c r="AG949" s="328">
        <f t="shared" si="285"/>
        <v>0</v>
      </c>
      <c r="AH949" s="334" t="str">
        <f>$AH$811</f>
        <v>u</v>
      </c>
    </row>
    <row r="950" spans="1:34" s="16" customFormat="1" ht="12" customHeight="1" x14ac:dyDescent="0.2">
      <c r="A950" s="355" t="str">
        <f>$A$812</f>
        <v>Schwangerschaft/Mutterschaft [s]</v>
      </c>
      <c r="B950" s="396"/>
      <c r="C950" s="397"/>
      <c r="D950" s="397"/>
      <c r="E950" s="397"/>
      <c r="F950" s="397"/>
      <c r="G950" s="397"/>
      <c r="H950" s="397"/>
      <c r="I950" s="397"/>
      <c r="J950" s="397"/>
      <c r="K950" s="397"/>
      <c r="L950" s="397"/>
      <c r="M950" s="397"/>
      <c r="N950" s="397"/>
      <c r="O950" s="397"/>
      <c r="P950" s="397"/>
      <c r="Q950" s="397"/>
      <c r="R950" s="397"/>
      <c r="S950" s="397"/>
      <c r="T950" s="397"/>
      <c r="U950" s="397"/>
      <c r="V950" s="397"/>
      <c r="W950" s="397"/>
      <c r="X950" s="397"/>
      <c r="Y950" s="397"/>
      <c r="Z950" s="397"/>
      <c r="AA950" s="397"/>
      <c r="AB950" s="397"/>
      <c r="AC950" s="397"/>
      <c r="AD950" s="397"/>
      <c r="AE950" s="397"/>
      <c r="AF950" s="398"/>
      <c r="AG950" s="328">
        <f t="shared" si="285"/>
        <v>0</v>
      </c>
      <c r="AH950" s="334" t="str">
        <f>$AH$812</f>
        <v>s</v>
      </c>
    </row>
    <row r="951" spans="1:34" s="16" customFormat="1" ht="12" customHeight="1" x14ac:dyDescent="0.2">
      <c r="A951" s="355" t="str">
        <f>$A$813</f>
        <v>Militär/Beförderung/Zivilschutz [m]</v>
      </c>
      <c r="B951" s="396"/>
      <c r="C951" s="397"/>
      <c r="D951" s="397"/>
      <c r="E951" s="397"/>
      <c r="F951" s="397"/>
      <c r="G951" s="397"/>
      <c r="H951" s="397"/>
      <c r="I951" s="397"/>
      <c r="J951" s="397"/>
      <c r="K951" s="397"/>
      <c r="L951" s="397"/>
      <c r="M951" s="397"/>
      <c r="N951" s="397"/>
      <c r="O951" s="397"/>
      <c r="P951" s="397"/>
      <c r="Q951" s="397"/>
      <c r="R951" s="397"/>
      <c r="S951" s="397"/>
      <c r="T951" s="397"/>
      <c r="U951" s="397"/>
      <c r="V951" s="397"/>
      <c r="W951" s="397"/>
      <c r="X951" s="397"/>
      <c r="Y951" s="397"/>
      <c r="Z951" s="397"/>
      <c r="AA951" s="397"/>
      <c r="AB951" s="397"/>
      <c r="AC951" s="397"/>
      <c r="AD951" s="397"/>
      <c r="AE951" s="397"/>
      <c r="AF951" s="398"/>
      <c r="AG951" s="328">
        <f t="shared" si="285"/>
        <v>0</v>
      </c>
      <c r="AH951" s="334" t="str">
        <f>$AH$813</f>
        <v>m</v>
      </c>
    </row>
    <row r="952" spans="1:34" s="16" customFormat="1" ht="12" customHeight="1" x14ac:dyDescent="0.2">
      <c r="A952" s="355" t="str">
        <f>$A$814</f>
        <v>Berufsschule [bs]</v>
      </c>
      <c r="B952" s="396"/>
      <c r="C952" s="397"/>
      <c r="D952" s="397"/>
      <c r="E952" s="397"/>
      <c r="F952" s="397"/>
      <c r="G952" s="397"/>
      <c r="H952" s="397"/>
      <c r="I952" s="397"/>
      <c r="J952" s="397"/>
      <c r="K952" s="397"/>
      <c r="L952" s="397"/>
      <c r="M952" s="397"/>
      <c r="N952" s="397"/>
      <c r="O952" s="397"/>
      <c r="P952" s="397"/>
      <c r="Q952" s="397"/>
      <c r="R952" s="397"/>
      <c r="S952" s="397"/>
      <c r="T952" s="397"/>
      <c r="U952" s="397"/>
      <c r="V952" s="397"/>
      <c r="W952" s="397"/>
      <c r="X952" s="397"/>
      <c r="Y952" s="397"/>
      <c r="Z952" s="397"/>
      <c r="AA952" s="397"/>
      <c r="AB952" s="397"/>
      <c r="AC952" s="397"/>
      <c r="AD952" s="397"/>
      <c r="AE952" s="397"/>
      <c r="AF952" s="398"/>
      <c r="AG952" s="328">
        <f t="shared" si="285"/>
        <v>0</v>
      </c>
      <c r="AH952" s="334" t="str">
        <f>$AH$814</f>
        <v>bs</v>
      </c>
    </row>
    <row r="953" spans="1:34" s="16" customFormat="1" ht="12" customHeight="1" x14ac:dyDescent="0.2">
      <c r="A953" s="356" t="str">
        <f>$A$815</f>
        <v>Kurse [ku]</v>
      </c>
      <c r="B953" s="399"/>
      <c r="C953" s="400"/>
      <c r="D953" s="400"/>
      <c r="E953" s="400"/>
      <c r="F953" s="400"/>
      <c r="G953" s="400"/>
      <c r="H953" s="400"/>
      <c r="I953" s="400"/>
      <c r="J953" s="400"/>
      <c r="K953" s="400"/>
      <c r="L953" s="400"/>
      <c r="M953" s="400"/>
      <c r="N953" s="400"/>
      <c r="O953" s="400"/>
      <c r="P953" s="400"/>
      <c r="Q953" s="400"/>
      <c r="R953" s="400"/>
      <c r="S953" s="400"/>
      <c r="T953" s="400"/>
      <c r="U953" s="400"/>
      <c r="V953" s="400"/>
      <c r="W953" s="400"/>
      <c r="X953" s="400"/>
      <c r="Y953" s="400"/>
      <c r="Z953" s="400"/>
      <c r="AA953" s="400"/>
      <c r="AB953" s="400"/>
      <c r="AC953" s="400"/>
      <c r="AD953" s="400"/>
      <c r="AE953" s="400"/>
      <c r="AF953" s="401"/>
      <c r="AG953" s="327">
        <f t="shared" si="285"/>
        <v>0</v>
      </c>
      <c r="AH953" s="334" t="str">
        <f>$AH$815</f>
        <v>ku</v>
      </c>
    </row>
    <row r="954" spans="1:34" s="16" customFormat="1" ht="12" customHeight="1" x14ac:dyDescent="0.2">
      <c r="A954" s="357" t="str">
        <f>$A$816</f>
        <v>Kurzarbeit und Schlechtwetter [ka]</v>
      </c>
      <c r="B954" s="402"/>
      <c r="C954" s="403"/>
      <c r="D954" s="403"/>
      <c r="E954" s="403"/>
      <c r="F954" s="403"/>
      <c r="G954" s="403"/>
      <c r="H954" s="403"/>
      <c r="I954" s="403"/>
      <c r="J954" s="403"/>
      <c r="K954" s="403"/>
      <c r="L954" s="403"/>
      <c r="M954" s="403"/>
      <c r="N954" s="403"/>
      <c r="O954" s="403"/>
      <c r="P954" s="403"/>
      <c r="Q954" s="403"/>
      <c r="R954" s="403"/>
      <c r="S954" s="403"/>
      <c r="T954" s="403"/>
      <c r="U954" s="403"/>
      <c r="V954" s="403"/>
      <c r="W954" s="403"/>
      <c r="X954" s="403"/>
      <c r="Y954" s="403"/>
      <c r="Z954" s="403"/>
      <c r="AA954" s="403"/>
      <c r="AB954" s="403"/>
      <c r="AC954" s="403"/>
      <c r="AD954" s="403"/>
      <c r="AE954" s="403"/>
      <c r="AF954" s="404"/>
      <c r="AG954" s="86">
        <f t="shared" si="285"/>
        <v>0</v>
      </c>
      <c r="AH954" s="334" t="str">
        <f>$AH$816</f>
        <v>ka</v>
      </c>
    </row>
    <row r="955" spans="1:34" s="16" customFormat="1" ht="12" customHeight="1" x14ac:dyDescent="0.2">
      <c r="A955" s="358">
        <f>$A$817</f>
        <v>0</v>
      </c>
      <c r="B955" s="405"/>
      <c r="C955" s="406"/>
      <c r="D955" s="406"/>
      <c r="E955" s="406"/>
      <c r="F955" s="406"/>
      <c r="G955" s="406"/>
      <c r="H955" s="406"/>
      <c r="I955" s="406"/>
      <c r="J955" s="406"/>
      <c r="K955" s="406"/>
      <c r="L955" s="406"/>
      <c r="M955" s="406"/>
      <c r="N955" s="406"/>
      <c r="O955" s="406"/>
      <c r="P955" s="406"/>
      <c r="Q955" s="406"/>
      <c r="R955" s="406"/>
      <c r="S955" s="406"/>
      <c r="T955" s="406"/>
      <c r="U955" s="406"/>
      <c r="V955" s="406"/>
      <c r="W955" s="406"/>
      <c r="X955" s="406"/>
      <c r="Y955" s="406"/>
      <c r="Z955" s="406"/>
      <c r="AA955" s="406"/>
      <c r="AB955" s="406"/>
      <c r="AC955" s="406"/>
      <c r="AD955" s="406"/>
      <c r="AE955" s="406"/>
      <c r="AF955" s="407"/>
      <c r="AG955" s="329">
        <f t="shared" si="285"/>
        <v>0</v>
      </c>
      <c r="AH955" s="334">
        <f>$AH$817</f>
        <v>0</v>
      </c>
    </row>
    <row r="956" spans="1:34" s="16" customFormat="1" ht="12" customHeight="1" thickBot="1" x14ac:dyDescent="0.25">
      <c r="A956" s="359" t="str">
        <f>$A$818</f>
        <v>Fehlstunden (unbezahlt) [fe]</v>
      </c>
      <c r="B956" s="408"/>
      <c r="C956" s="409"/>
      <c r="D956" s="409"/>
      <c r="E956" s="409"/>
      <c r="F956" s="409"/>
      <c r="G956" s="409"/>
      <c r="H956" s="409"/>
      <c r="I956" s="409"/>
      <c r="J956" s="409"/>
      <c r="K956" s="409"/>
      <c r="L956" s="409"/>
      <c r="M956" s="409"/>
      <c r="N956" s="409"/>
      <c r="O956" s="409"/>
      <c r="P956" s="409"/>
      <c r="Q956" s="409"/>
      <c r="R956" s="409"/>
      <c r="S956" s="409"/>
      <c r="T956" s="409"/>
      <c r="U956" s="409"/>
      <c r="V956" s="409"/>
      <c r="W956" s="409"/>
      <c r="X956" s="409"/>
      <c r="Y956" s="409"/>
      <c r="Z956" s="409"/>
      <c r="AA956" s="409"/>
      <c r="AB956" s="409"/>
      <c r="AC956" s="409"/>
      <c r="AD956" s="409"/>
      <c r="AE956" s="409"/>
      <c r="AF956" s="410"/>
      <c r="AG956" s="330">
        <f t="shared" si="285"/>
        <v>0</v>
      </c>
      <c r="AH956" s="334" t="str">
        <f>$AH$818</f>
        <v>fe</v>
      </c>
    </row>
    <row r="957" spans="1:34" s="2" customFormat="1" ht="12" customHeight="1" thickBot="1" x14ac:dyDescent="0.25">
      <c r="A957" s="360" t="str">
        <f>$A$819</f>
        <v>Total</v>
      </c>
      <c r="B957" s="417">
        <f>SUM(B944:B956)</f>
        <v>0</v>
      </c>
      <c r="C957" s="418">
        <f t="shared" ref="C957:AF957" si="286">SUM(C944:C956)</f>
        <v>0</v>
      </c>
      <c r="D957" s="418">
        <f t="shared" si="286"/>
        <v>0</v>
      </c>
      <c r="E957" s="418">
        <f t="shared" si="286"/>
        <v>0</v>
      </c>
      <c r="F957" s="418">
        <f t="shared" si="286"/>
        <v>0</v>
      </c>
      <c r="G957" s="418">
        <f t="shared" si="286"/>
        <v>0</v>
      </c>
      <c r="H957" s="418">
        <f t="shared" si="286"/>
        <v>0</v>
      </c>
      <c r="I957" s="418">
        <f t="shared" si="286"/>
        <v>0</v>
      </c>
      <c r="J957" s="418">
        <f t="shared" si="286"/>
        <v>0</v>
      </c>
      <c r="K957" s="418">
        <f t="shared" si="286"/>
        <v>0</v>
      </c>
      <c r="L957" s="418">
        <f t="shared" si="286"/>
        <v>0</v>
      </c>
      <c r="M957" s="418">
        <f t="shared" si="286"/>
        <v>0</v>
      </c>
      <c r="N957" s="418">
        <f t="shared" si="286"/>
        <v>0</v>
      </c>
      <c r="O957" s="418">
        <f t="shared" si="286"/>
        <v>0</v>
      </c>
      <c r="P957" s="418">
        <f t="shared" si="286"/>
        <v>0</v>
      </c>
      <c r="Q957" s="418">
        <f t="shared" si="286"/>
        <v>0</v>
      </c>
      <c r="R957" s="418">
        <f t="shared" si="286"/>
        <v>0</v>
      </c>
      <c r="S957" s="418">
        <f t="shared" si="286"/>
        <v>0</v>
      </c>
      <c r="T957" s="418">
        <f t="shared" si="286"/>
        <v>0</v>
      </c>
      <c r="U957" s="418">
        <f t="shared" si="286"/>
        <v>0</v>
      </c>
      <c r="V957" s="418">
        <f t="shared" si="286"/>
        <v>0</v>
      </c>
      <c r="W957" s="418">
        <f t="shared" si="286"/>
        <v>0</v>
      </c>
      <c r="X957" s="418">
        <f t="shared" si="286"/>
        <v>0</v>
      </c>
      <c r="Y957" s="418">
        <f t="shared" si="286"/>
        <v>0</v>
      </c>
      <c r="Z957" s="418">
        <f t="shared" si="286"/>
        <v>0</v>
      </c>
      <c r="AA957" s="418">
        <f t="shared" si="286"/>
        <v>0</v>
      </c>
      <c r="AB957" s="418">
        <f t="shared" si="286"/>
        <v>0</v>
      </c>
      <c r="AC957" s="418">
        <f t="shared" si="286"/>
        <v>0</v>
      </c>
      <c r="AD957" s="418">
        <f t="shared" si="286"/>
        <v>0</v>
      </c>
      <c r="AE957" s="418">
        <f t="shared" si="286"/>
        <v>0</v>
      </c>
      <c r="AF957" s="419">
        <f t="shared" si="286"/>
        <v>0</v>
      </c>
      <c r="AG957" s="325"/>
    </row>
    <row r="958" spans="1:34" x14ac:dyDescent="0.25"/>
    <row r="959" spans="1:34" x14ac:dyDescent="0.25"/>
    <row r="960" spans="1:34" x14ac:dyDescent="0.25"/>
    <row r="961" spans="1:34" s="1" customFormat="1" ht="21" customHeight="1" x14ac:dyDescent="0.25">
      <c r="A961" s="211" t="str">
        <f>A450</f>
        <v>August</v>
      </c>
      <c r="B961" s="506" t="str">
        <f>$B$800</f>
        <v>Saldo Monat + / -</v>
      </c>
      <c r="C961" s="507"/>
      <c r="D961" s="507"/>
      <c r="E961" s="508"/>
      <c r="F961" s="509">
        <f>F450</f>
        <v>-168</v>
      </c>
      <c r="G961" s="510"/>
      <c r="H961" s="78"/>
      <c r="I961" s="323"/>
      <c r="J961" s="282"/>
      <c r="K961" s="31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511" t="str">
        <f>$AB$800</f>
        <v>Absenz in Std</v>
      </c>
      <c r="AC961" s="511"/>
      <c r="AD961" s="511"/>
      <c r="AE961" s="511" t="str">
        <f>Labels!B84</f>
        <v>Aug</v>
      </c>
      <c r="AF961" s="512"/>
      <c r="AG961" s="83"/>
    </row>
    <row r="962" spans="1:34" s="16" customFormat="1" ht="15.75" x14ac:dyDescent="0.25">
      <c r="A962" s="213" t="str">
        <f>$A$801</f>
        <v>Tag</v>
      </c>
      <c r="B962" s="214">
        <f>B451</f>
        <v>44044</v>
      </c>
      <c r="C962" s="215">
        <f t="shared" ref="C962:AF962" si="287">B962+1</f>
        <v>44045</v>
      </c>
      <c r="D962" s="214">
        <f t="shared" si="287"/>
        <v>44046</v>
      </c>
      <c r="E962" s="214">
        <f t="shared" si="287"/>
        <v>44047</v>
      </c>
      <c r="F962" s="214">
        <f t="shared" si="287"/>
        <v>44048</v>
      </c>
      <c r="G962" s="214">
        <f t="shared" si="287"/>
        <v>44049</v>
      </c>
      <c r="H962" s="214">
        <f t="shared" si="287"/>
        <v>44050</v>
      </c>
      <c r="I962" s="214">
        <f t="shared" si="287"/>
        <v>44051</v>
      </c>
      <c r="J962" s="214">
        <f t="shared" si="287"/>
        <v>44052</v>
      </c>
      <c r="K962" s="214">
        <f t="shared" si="287"/>
        <v>44053</v>
      </c>
      <c r="L962" s="214">
        <f t="shared" si="287"/>
        <v>44054</v>
      </c>
      <c r="M962" s="214">
        <f t="shared" si="287"/>
        <v>44055</v>
      </c>
      <c r="N962" s="214">
        <f t="shared" si="287"/>
        <v>44056</v>
      </c>
      <c r="O962" s="214">
        <f t="shared" si="287"/>
        <v>44057</v>
      </c>
      <c r="P962" s="214">
        <f t="shared" si="287"/>
        <v>44058</v>
      </c>
      <c r="Q962" s="214">
        <f t="shared" si="287"/>
        <v>44059</v>
      </c>
      <c r="R962" s="214">
        <f t="shared" si="287"/>
        <v>44060</v>
      </c>
      <c r="S962" s="214">
        <f t="shared" si="287"/>
        <v>44061</v>
      </c>
      <c r="T962" s="214">
        <f t="shared" si="287"/>
        <v>44062</v>
      </c>
      <c r="U962" s="214">
        <f t="shared" si="287"/>
        <v>44063</v>
      </c>
      <c r="V962" s="214">
        <f t="shared" si="287"/>
        <v>44064</v>
      </c>
      <c r="W962" s="214">
        <f t="shared" si="287"/>
        <v>44065</v>
      </c>
      <c r="X962" s="214">
        <f t="shared" si="287"/>
        <v>44066</v>
      </c>
      <c r="Y962" s="214">
        <f t="shared" si="287"/>
        <v>44067</v>
      </c>
      <c r="Z962" s="214">
        <f t="shared" si="287"/>
        <v>44068</v>
      </c>
      <c r="AA962" s="214">
        <f t="shared" si="287"/>
        <v>44069</v>
      </c>
      <c r="AB962" s="214">
        <f t="shared" si="287"/>
        <v>44070</v>
      </c>
      <c r="AC962" s="214">
        <f t="shared" si="287"/>
        <v>44071</v>
      </c>
      <c r="AD962" s="214">
        <f t="shared" si="287"/>
        <v>44072</v>
      </c>
      <c r="AE962" s="214">
        <f t="shared" si="287"/>
        <v>44073</v>
      </c>
      <c r="AF962" s="214">
        <f t="shared" si="287"/>
        <v>44074</v>
      </c>
      <c r="AG962" s="431" t="str">
        <f>COUNT(B964:AF964)&amp;" "&amp;Labels!$B$63</f>
        <v>21 Tage</v>
      </c>
    </row>
    <row r="963" spans="1:34" s="16" customFormat="1" ht="12" customHeight="1" x14ac:dyDescent="0.2">
      <c r="A963" s="177" t="str">
        <f>$A$802</f>
        <v>Kalenderwoche</v>
      </c>
      <c r="B963" s="341">
        <f>IF(B962="","",TRUNC((B962-DATE(YEAR(B962+3-MOD(B962-2,7)),1,MOD(B962-2,7)-9))/7))</f>
        <v>31</v>
      </c>
      <c r="C963" s="342">
        <f t="shared" ref="C963:AF963" si="288">IF(C962="","",TRUNC((C962-DATE(YEAR(C962+3-MOD(C962-2,7)),1,MOD(C962-2,7)-9))/7))</f>
        <v>31</v>
      </c>
      <c r="D963" s="342">
        <f t="shared" si="288"/>
        <v>32</v>
      </c>
      <c r="E963" s="342">
        <f t="shared" si="288"/>
        <v>32</v>
      </c>
      <c r="F963" s="342">
        <f t="shared" si="288"/>
        <v>32</v>
      </c>
      <c r="G963" s="342">
        <f t="shared" si="288"/>
        <v>32</v>
      </c>
      <c r="H963" s="342">
        <f t="shared" si="288"/>
        <v>32</v>
      </c>
      <c r="I963" s="342">
        <f t="shared" si="288"/>
        <v>32</v>
      </c>
      <c r="J963" s="342">
        <f t="shared" si="288"/>
        <v>32</v>
      </c>
      <c r="K963" s="342">
        <f t="shared" si="288"/>
        <v>33</v>
      </c>
      <c r="L963" s="342">
        <f t="shared" si="288"/>
        <v>33</v>
      </c>
      <c r="M963" s="342">
        <f t="shared" si="288"/>
        <v>33</v>
      </c>
      <c r="N963" s="342">
        <f t="shared" si="288"/>
        <v>33</v>
      </c>
      <c r="O963" s="342">
        <f t="shared" si="288"/>
        <v>33</v>
      </c>
      <c r="P963" s="342">
        <f t="shared" si="288"/>
        <v>33</v>
      </c>
      <c r="Q963" s="342">
        <f t="shared" si="288"/>
        <v>33</v>
      </c>
      <c r="R963" s="342">
        <f t="shared" si="288"/>
        <v>34</v>
      </c>
      <c r="S963" s="342">
        <f t="shared" si="288"/>
        <v>34</v>
      </c>
      <c r="T963" s="342">
        <f t="shared" si="288"/>
        <v>34</v>
      </c>
      <c r="U963" s="342">
        <f t="shared" si="288"/>
        <v>34</v>
      </c>
      <c r="V963" s="342">
        <f t="shared" si="288"/>
        <v>34</v>
      </c>
      <c r="W963" s="342">
        <f t="shared" si="288"/>
        <v>34</v>
      </c>
      <c r="X963" s="342">
        <f t="shared" si="288"/>
        <v>34</v>
      </c>
      <c r="Y963" s="342">
        <f t="shared" si="288"/>
        <v>35</v>
      </c>
      <c r="Z963" s="342">
        <f t="shared" si="288"/>
        <v>35</v>
      </c>
      <c r="AA963" s="342">
        <f t="shared" si="288"/>
        <v>35</v>
      </c>
      <c r="AB963" s="342">
        <f t="shared" si="288"/>
        <v>35</v>
      </c>
      <c r="AC963" s="342">
        <f t="shared" si="288"/>
        <v>35</v>
      </c>
      <c r="AD963" s="342">
        <f t="shared" si="288"/>
        <v>35</v>
      </c>
      <c r="AE963" s="342">
        <f t="shared" si="288"/>
        <v>35</v>
      </c>
      <c r="AF963" s="343">
        <f t="shared" si="288"/>
        <v>36</v>
      </c>
      <c r="AG963" s="307"/>
    </row>
    <row r="964" spans="1:34" s="16" customFormat="1" ht="12" customHeight="1" x14ac:dyDescent="0.2">
      <c r="A964" s="177" t="str">
        <f>$A$803</f>
        <v>Sollstunden</v>
      </c>
      <c r="B964" s="344" t="str">
        <f t="shared" ref="B964:AF964" si="289">IF(MOD(B962,7)&gt;=2,$J$7*$B$448%,"")</f>
        <v/>
      </c>
      <c r="C964" s="345" t="str">
        <f t="shared" si="289"/>
        <v/>
      </c>
      <c r="D964" s="345">
        <f t="shared" si="289"/>
        <v>8</v>
      </c>
      <c r="E964" s="345">
        <f t="shared" si="289"/>
        <v>8</v>
      </c>
      <c r="F964" s="345">
        <f t="shared" si="289"/>
        <v>8</v>
      </c>
      <c r="G964" s="345">
        <f t="shared" si="289"/>
        <v>8</v>
      </c>
      <c r="H964" s="345">
        <f t="shared" si="289"/>
        <v>8</v>
      </c>
      <c r="I964" s="345" t="str">
        <f t="shared" si="289"/>
        <v/>
      </c>
      <c r="J964" s="345" t="str">
        <f t="shared" si="289"/>
        <v/>
      </c>
      <c r="K964" s="345">
        <f t="shared" si="289"/>
        <v>8</v>
      </c>
      <c r="L964" s="345">
        <f t="shared" si="289"/>
        <v>8</v>
      </c>
      <c r="M964" s="345">
        <f t="shared" si="289"/>
        <v>8</v>
      </c>
      <c r="N964" s="345">
        <f t="shared" si="289"/>
        <v>8</v>
      </c>
      <c r="O964" s="345">
        <f t="shared" si="289"/>
        <v>8</v>
      </c>
      <c r="P964" s="345" t="str">
        <f t="shared" si="289"/>
        <v/>
      </c>
      <c r="Q964" s="345" t="str">
        <f t="shared" si="289"/>
        <v/>
      </c>
      <c r="R964" s="345">
        <f t="shared" si="289"/>
        <v>8</v>
      </c>
      <c r="S964" s="345">
        <f t="shared" si="289"/>
        <v>8</v>
      </c>
      <c r="T964" s="345">
        <f t="shared" si="289"/>
        <v>8</v>
      </c>
      <c r="U964" s="345">
        <f t="shared" si="289"/>
        <v>8</v>
      </c>
      <c r="V964" s="345">
        <f t="shared" si="289"/>
        <v>8</v>
      </c>
      <c r="W964" s="345" t="str">
        <f t="shared" si="289"/>
        <v/>
      </c>
      <c r="X964" s="345" t="str">
        <f t="shared" si="289"/>
        <v/>
      </c>
      <c r="Y964" s="345">
        <f t="shared" si="289"/>
        <v>8</v>
      </c>
      <c r="Z964" s="345">
        <f t="shared" si="289"/>
        <v>8</v>
      </c>
      <c r="AA964" s="345">
        <f t="shared" si="289"/>
        <v>8</v>
      </c>
      <c r="AB964" s="345">
        <f t="shared" si="289"/>
        <v>8</v>
      </c>
      <c r="AC964" s="345">
        <f t="shared" si="289"/>
        <v>8</v>
      </c>
      <c r="AD964" s="345" t="str">
        <f t="shared" si="289"/>
        <v/>
      </c>
      <c r="AE964" s="345" t="str">
        <f t="shared" si="289"/>
        <v/>
      </c>
      <c r="AF964" s="346">
        <f t="shared" si="289"/>
        <v>8</v>
      </c>
      <c r="AG964" s="299">
        <f>SUM(B964:AF964)</f>
        <v>168</v>
      </c>
    </row>
    <row r="965" spans="1:34" s="16" customFormat="1" ht="12" customHeight="1" thickBot="1" x14ac:dyDescent="0.25">
      <c r="A965" s="347" t="str">
        <f>$A$804</f>
        <v>Produktivstunden</v>
      </c>
      <c r="B965" s="348">
        <f>SUM(B456:B458)</f>
        <v>0</v>
      </c>
      <c r="C965" s="349">
        <f t="shared" ref="C965:AF965" si="290">SUM(C456:C458)</f>
        <v>0</v>
      </c>
      <c r="D965" s="349">
        <f t="shared" si="290"/>
        <v>0</v>
      </c>
      <c r="E965" s="349">
        <f t="shared" si="290"/>
        <v>0</v>
      </c>
      <c r="F965" s="349">
        <f t="shared" si="290"/>
        <v>0</v>
      </c>
      <c r="G965" s="349">
        <f t="shared" si="290"/>
        <v>0</v>
      </c>
      <c r="H965" s="349">
        <f t="shared" si="290"/>
        <v>0</v>
      </c>
      <c r="I965" s="349">
        <f t="shared" si="290"/>
        <v>0</v>
      </c>
      <c r="J965" s="349">
        <f t="shared" si="290"/>
        <v>0</v>
      </c>
      <c r="K965" s="349">
        <f t="shared" si="290"/>
        <v>0</v>
      </c>
      <c r="L965" s="349">
        <f t="shared" si="290"/>
        <v>0</v>
      </c>
      <c r="M965" s="349">
        <f t="shared" si="290"/>
        <v>0</v>
      </c>
      <c r="N965" s="349">
        <f t="shared" si="290"/>
        <v>0</v>
      </c>
      <c r="O965" s="349">
        <f t="shared" si="290"/>
        <v>0</v>
      </c>
      <c r="P965" s="349">
        <f t="shared" si="290"/>
        <v>0</v>
      </c>
      <c r="Q965" s="349">
        <f t="shared" si="290"/>
        <v>0</v>
      </c>
      <c r="R965" s="349">
        <f t="shared" si="290"/>
        <v>0</v>
      </c>
      <c r="S965" s="349">
        <f t="shared" si="290"/>
        <v>0</v>
      </c>
      <c r="T965" s="349">
        <f t="shared" si="290"/>
        <v>0</v>
      </c>
      <c r="U965" s="349">
        <f t="shared" si="290"/>
        <v>0</v>
      </c>
      <c r="V965" s="349">
        <f t="shared" si="290"/>
        <v>0</v>
      </c>
      <c r="W965" s="349">
        <f t="shared" si="290"/>
        <v>0</v>
      </c>
      <c r="X965" s="349">
        <f t="shared" si="290"/>
        <v>0</v>
      </c>
      <c r="Y965" s="349">
        <f t="shared" si="290"/>
        <v>0</v>
      </c>
      <c r="Z965" s="349">
        <f t="shared" si="290"/>
        <v>0</v>
      </c>
      <c r="AA965" s="349">
        <f t="shared" si="290"/>
        <v>0</v>
      </c>
      <c r="AB965" s="349">
        <f t="shared" si="290"/>
        <v>0</v>
      </c>
      <c r="AC965" s="349">
        <f t="shared" si="290"/>
        <v>0</v>
      </c>
      <c r="AD965" s="349">
        <f t="shared" si="290"/>
        <v>0</v>
      </c>
      <c r="AE965" s="349">
        <f t="shared" si="290"/>
        <v>0</v>
      </c>
      <c r="AF965" s="350">
        <f t="shared" si="290"/>
        <v>0</v>
      </c>
      <c r="AG965" s="333"/>
    </row>
    <row r="966" spans="1:34" s="16" customFormat="1" ht="12" customHeight="1" x14ac:dyDescent="0.2">
      <c r="A966" s="361" t="str">
        <f>$A$805</f>
        <v>Feiertage [ft]</v>
      </c>
      <c r="B966" s="362" t="str">
        <f>B459</f>
        <v/>
      </c>
      <c r="C966" s="363" t="str">
        <f t="shared" ref="C966:AF966" si="291">C459</f>
        <v/>
      </c>
      <c r="D966" s="363" t="str">
        <f t="shared" si="291"/>
        <v/>
      </c>
      <c r="E966" s="363" t="str">
        <f t="shared" si="291"/>
        <v/>
      </c>
      <c r="F966" s="363" t="str">
        <f t="shared" si="291"/>
        <v/>
      </c>
      <c r="G966" s="363" t="str">
        <f t="shared" si="291"/>
        <v/>
      </c>
      <c r="H966" s="363" t="str">
        <f t="shared" si="291"/>
        <v/>
      </c>
      <c r="I966" s="363" t="str">
        <f t="shared" si="291"/>
        <v/>
      </c>
      <c r="J966" s="363" t="str">
        <f t="shared" si="291"/>
        <v/>
      </c>
      <c r="K966" s="363" t="str">
        <f t="shared" si="291"/>
        <v/>
      </c>
      <c r="L966" s="363" t="str">
        <f t="shared" si="291"/>
        <v/>
      </c>
      <c r="M966" s="363" t="str">
        <f t="shared" si="291"/>
        <v/>
      </c>
      <c r="N966" s="363" t="str">
        <f t="shared" si="291"/>
        <v/>
      </c>
      <c r="O966" s="363" t="str">
        <f t="shared" si="291"/>
        <v/>
      </c>
      <c r="P966" s="363" t="str">
        <f t="shared" si="291"/>
        <v/>
      </c>
      <c r="Q966" s="363" t="str">
        <f t="shared" si="291"/>
        <v/>
      </c>
      <c r="R966" s="363" t="str">
        <f t="shared" si="291"/>
        <v/>
      </c>
      <c r="S966" s="363" t="str">
        <f t="shared" si="291"/>
        <v/>
      </c>
      <c r="T966" s="363" t="str">
        <f t="shared" si="291"/>
        <v/>
      </c>
      <c r="U966" s="363" t="str">
        <f t="shared" si="291"/>
        <v/>
      </c>
      <c r="V966" s="363" t="str">
        <f t="shared" si="291"/>
        <v/>
      </c>
      <c r="W966" s="363" t="str">
        <f t="shared" si="291"/>
        <v/>
      </c>
      <c r="X966" s="363" t="str">
        <f t="shared" si="291"/>
        <v/>
      </c>
      <c r="Y966" s="363" t="str">
        <f t="shared" si="291"/>
        <v/>
      </c>
      <c r="Z966" s="363" t="str">
        <f t="shared" si="291"/>
        <v/>
      </c>
      <c r="AA966" s="363" t="str">
        <f t="shared" si="291"/>
        <v/>
      </c>
      <c r="AB966" s="363" t="str">
        <f t="shared" si="291"/>
        <v/>
      </c>
      <c r="AC966" s="363" t="str">
        <f t="shared" si="291"/>
        <v/>
      </c>
      <c r="AD966" s="363" t="str">
        <f t="shared" si="291"/>
        <v/>
      </c>
      <c r="AE966" s="363" t="str">
        <f t="shared" si="291"/>
        <v/>
      </c>
      <c r="AF966" s="364" t="str">
        <f t="shared" si="291"/>
        <v/>
      </c>
      <c r="AG966" s="331">
        <f>SUM(B966:AF966)</f>
        <v>0</v>
      </c>
    </row>
    <row r="967" spans="1:34" s="16" customFormat="1" ht="12" customHeight="1" x14ac:dyDescent="0.2">
      <c r="A967" s="351" t="str">
        <f>$A$806</f>
        <v>Ferien [f]</v>
      </c>
      <c r="B967" s="393"/>
      <c r="C967" s="394"/>
      <c r="D967" s="394"/>
      <c r="E967" s="394"/>
      <c r="F967" s="394"/>
      <c r="G967" s="394"/>
      <c r="H967" s="394"/>
      <c r="I967" s="394"/>
      <c r="J967" s="394"/>
      <c r="K967" s="394"/>
      <c r="L967" s="394"/>
      <c r="M967" s="394"/>
      <c r="N967" s="394"/>
      <c r="O967" s="394"/>
      <c r="P967" s="394"/>
      <c r="Q967" s="394"/>
      <c r="R967" s="394"/>
      <c r="S967" s="394"/>
      <c r="T967" s="394"/>
      <c r="U967" s="394"/>
      <c r="V967" s="394"/>
      <c r="W967" s="394"/>
      <c r="X967" s="394"/>
      <c r="Y967" s="394"/>
      <c r="Z967" s="394"/>
      <c r="AA967" s="394"/>
      <c r="AB967" s="394"/>
      <c r="AC967" s="394"/>
      <c r="AD967" s="394"/>
      <c r="AE967" s="394"/>
      <c r="AF967" s="395"/>
      <c r="AG967" s="332">
        <f>SUM(B967:AF967)</f>
        <v>0</v>
      </c>
      <c r="AH967" s="334" t="str">
        <f>$AH$806</f>
        <v>f</v>
      </c>
    </row>
    <row r="968" spans="1:34" s="16" customFormat="1" ht="12" customHeight="1" x14ac:dyDescent="0.2">
      <c r="A968" s="352" t="str">
        <f>$A$807</f>
        <v>Kompensation (Vorjahr) [kv]</v>
      </c>
      <c r="B968" s="396"/>
      <c r="C968" s="397"/>
      <c r="D968" s="397"/>
      <c r="E968" s="397"/>
      <c r="F968" s="397"/>
      <c r="G968" s="397"/>
      <c r="H968" s="397"/>
      <c r="I968" s="397"/>
      <c r="J968" s="397"/>
      <c r="K968" s="397"/>
      <c r="L968" s="397"/>
      <c r="M968" s="397"/>
      <c r="N968" s="397"/>
      <c r="O968" s="397"/>
      <c r="P968" s="397"/>
      <c r="Q968" s="397"/>
      <c r="R968" s="397"/>
      <c r="S968" s="397"/>
      <c r="T968" s="397"/>
      <c r="U968" s="397"/>
      <c r="V968" s="397"/>
      <c r="W968" s="397"/>
      <c r="X968" s="397"/>
      <c r="Y968" s="397"/>
      <c r="Z968" s="397"/>
      <c r="AA968" s="397"/>
      <c r="AB968" s="397"/>
      <c r="AC968" s="397"/>
      <c r="AD968" s="397"/>
      <c r="AE968" s="397"/>
      <c r="AF968" s="398"/>
      <c r="AG968" s="328">
        <f>SUM(B968:AF968)</f>
        <v>0</v>
      </c>
      <c r="AH968" s="334" t="str">
        <f>$AH$807</f>
        <v>kv</v>
      </c>
    </row>
    <row r="969" spans="1:34" s="16" customFormat="1" ht="12" customHeight="1" x14ac:dyDescent="0.2">
      <c r="A969" s="353" t="str">
        <f>$A$808</f>
        <v>Kompensation (laufend) [kj]</v>
      </c>
      <c r="B969" s="399"/>
      <c r="C969" s="400"/>
      <c r="D969" s="400"/>
      <c r="E969" s="400"/>
      <c r="F969" s="400"/>
      <c r="G969" s="400"/>
      <c r="H969" s="400"/>
      <c r="I969" s="400"/>
      <c r="J969" s="400"/>
      <c r="K969" s="400"/>
      <c r="L969" s="400"/>
      <c r="M969" s="400"/>
      <c r="N969" s="400"/>
      <c r="O969" s="400"/>
      <c r="P969" s="400"/>
      <c r="Q969" s="400"/>
      <c r="R969" s="400"/>
      <c r="S969" s="400"/>
      <c r="T969" s="400"/>
      <c r="U969" s="400"/>
      <c r="V969" s="400"/>
      <c r="W969" s="400"/>
      <c r="X969" s="400"/>
      <c r="Y969" s="400"/>
      <c r="Z969" s="400"/>
      <c r="AA969" s="400"/>
      <c r="AB969" s="400"/>
      <c r="AC969" s="400"/>
      <c r="AD969" s="400"/>
      <c r="AE969" s="400"/>
      <c r="AF969" s="401"/>
      <c r="AG969" s="327">
        <f>SUM(B969:AF969)</f>
        <v>0</v>
      </c>
      <c r="AH969" s="334" t="str">
        <f>$AH$808</f>
        <v>kj</v>
      </c>
    </row>
    <row r="970" spans="1:34" s="16" customFormat="1" ht="12" customHeight="1" x14ac:dyDescent="0.2">
      <c r="A970" s="354" t="str">
        <f>$A$809</f>
        <v>Absenzen, Kurzabsenzen [a]</v>
      </c>
      <c r="B970" s="393"/>
      <c r="C970" s="394"/>
      <c r="D970" s="394"/>
      <c r="E970" s="394"/>
      <c r="F970" s="394"/>
      <c r="G970" s="394"/>
      <c r="H970" s="394"/>
      <c r="I970" s="394"/>
      <c r="J970" s="394"/>
      <c r="K970" s="394"/>
      <c r="L970" s="394"/>
      <c r="M970" s="394"/>
      <c r="N970" s="394"/>
      <c r="O970" s="394"/>
      <c r="P970" s="394"/>
      <c r="Q970" s="394"/>
      <c r="R970" s="394"/>
      <c r="S970" s="394"/>
      <c r="T970" s="394"/>
      <c r="U970" s="394"/>
      <c r="V970" s="394"/>
      <c r="W970" s="394"/>
      <c r="X970" s="394"/>
      <c r="Y970" s="394"/>
      <c r="Z970" s="394"/>
      <c r="AA970" s="394"/>
      <c r="AB970" s="394"/>
      <c r="AC970" s="394"/>
      <c r="AD970" s="394"/>
      <c r="AE970" s="394"/>
      <c r="AF970" s="395"/>
      <c r="AG970" s="326">
        <f>SUM(B970:AF970)</f>
        <v>0</v>
      </c>
      <c r="AH970" s="334" t="str">
        <f>$AH$809</f>
        <v>a</v>
      </c>
    </row>
    <row r="971" spans="1:34" s="16" customFormat="1" ht="12" customHeight="1" x14ac:dyDescent="0.2">
      <c r="A971" s="355" t="str">
        <f>$A$810</f>
        <v>Krankheit [k]</v>
      </c>
      <c r="B971" s="396"/>
      <c r="C971" s="397"/>
      <c r="D971" s="397"/>
      <c r="E971" s="397"/>
      <c r="F971" s="397"/>
      <c r="G971" s="397"/>
      <c r="H971" s="397"/>
      <c r="I971" s="397"/>
      <c r="J971" s="397"/>
      <c r="K971" s="397"/>
      <c r="L971" s="397"/>
      <c r="M971" s="397"/>
      <c r="N971" s="397"/>
      <c r="O971" s="397"/>
      <c r="P971" s="397"/>
      <c r="Q971" s="397"/>
      <c r="R971" s="397"/>
      <c r="S971" s="397"/>
      <c r="T971" s="397"/>
      <c r="U971" s="397"/>
      <c r="V971" s="397"/>
      <c r="W971" s="397"/>
      <c r="X971" s="397"/>
      <c r="Y971" s="397"/>
      <c r="Z971" s="397"/>
      <c r="AA971" s="397"/>
      <c r="AB971" s="397"/>
      <c r="AC971" s="397"/>
      <c r="AD971" s="397"/>
      <c r="AE971" s="397"/>
      <c r="AF971" s="398"/>
      <c r="AG971" s="328">
        <f t="shared" ref="AG971:AG979" si="292">SUM(B971:AF971)</f>
        <v>0</v>
      </c>
      <c r="AH971" s="334" t="str">
        <f>$AH$810</f>
        <v>k</v>
      </c>
    </row>
    <row r="972" spans="1:34" s="16" customFormat="1" ht="12" customHeight="1" x14ac:dyDescent="0.2">
      <c r="A972" s="355" t="str">
        <f>$A$811</f>
        <v>Unfall [u]</v>
      </c>
      <c r="B972" s="396"/>
      <c r="C972" s="397"/>
      <c r="D972" s="397"/>
      <c r="E972" s="397"/>
      <c r="F972" s="397"/>
      <c r="G972" s="397"/>
      <c r="H972" s="397"/>
      <c r="I972" s="397"/>
      <c r="J972" s="397"/>
      <c r="K972" s="397"/>
      <c r="L972" s="397"/>
      <c r="M972" s="397"/>
      <c r="N972" s="397"/>
      <c r="O972" s="397"/>
      <c r="P972" s="397"/>
      <c r="Q972" s="397"/>
      <c r="R972" s="397"/>
      <c r="S972" s="397"/>
      <c r="T972" s="397"/>
      <c r="U972" s="397"/>
      <c r="V972" s="397"/>
      <c r="W972" s="397"/>
      <c r="X972" s="397"/>
      <c r="Y972" s="397"/>
      <c r="Z972" s="397"/>
      <c r="AA972" s="397"/>
      <c r="AB972" s="397"/>
      <c r="AC972" s="397"/>
      <c r="AD972" s="397"/>
      <c r="AE972" s="397"/>
      <c r="AF972" s="398"/>
      <c r="AG972" s="328">
        <f t="shared" si="292"/>
        <v>0</v>
      </c>
      <c r="AH972" s="334" t="str">
        <f>$AH$811</f>
        <v>u</v>
      </c>
    </row>
    <row r="973" spans="1:34" s="16" customFormat="1" ht="12" customHeight="1" x14ac:dyDescent="0.2">
      <c r="A973" s="355" t="str">
        <f>$A$812</f>
        <v>Schwangerschaft/Mutterschaft [s]</v>
      </c>
      <c r="B973" s="396"/>
      <c r="C973" s="397"/>
      <c r="D973" s="397"/>
      <c r="E973" s="397"/>
      <c r="F973" s="397"/>
      <c r="G973" s="397"/>
      <c r="H973" s="397"/>
      <c r="I973" s="397"/>
      <c r="J973" s="397"/>
      <c r="K973" s="397"/>
      <c r="L973" s="397"/>
      <c r="M973" s="397"/>
      <c r="N973" s="397"/>
      <c r="O973" s="397"/>
      <c r="P973" s="397"/>
      <c r="Q973" s="397"/>
      <c r="R973" s="397"/>
      <c r="S973" s="397"/>
      <c r="T973" s="397"/>
      <c r="U973" s="397"/>
      <c r="V973" s="397"/>
      <c r="W973" s="397"/>
      <c r="X973" s="397"/>
      <c r="Y973" s="397"/>
      <c r="Z973" s="397"/>
      <c r="AA973" s="397"/>
      <c r="AB973" s="397"/>
      <c r="AC973" s="397"/>
      <c r="AD973" s="397"/>
      <c r="AE973" s="397"/>
      <c r="AF973" s="398"/>
      <c r="AG973" s="328">
        <f t="shared" si="292"/>
        <v>0</v>
      </c>
      <c r="AH973" s="334" t="str">
        <f>$AH$812</f>
        <v>s</v>
      </c>
    </row>
    <row r="974" spans="1:34" s="16" customFormat="1" ht="12" customHeight="1" x14ac:dyDescent="0.2">
      <c r="A974" s="355" t="str">
        <f>$A$813</f>
        <v>Militär/Beförderung/Zivilschutz [m]</v>
      </c>
      <c r="B974" s="396"/>
      <c r="C974" s="397"/>
      <c r="D974" s="397"/>
      <c r="E974" s="397"/>
      <c r="F974" s="397"/>
      <c r="G974" s="397"/>
      <c r="H974" s="397"/>
      <c r="I974" s="397"/>
      <c r="J974" s="397"/>
      <c r="K974" s="397"/>
      <c r="L974" s="397"/>
      <c r="M974" s="397"/>
      <c r="N974" s="397"/>
      <c r="O974" s="397"/>
      <c r="P974" s="397"/>
      <c r="Q974" s="397"/>
      <c r="R974" s="397"/>
      <c r="S974" s="397"/>
      <c r="T974" s="397"/>
      <c r="U974" s="397"/>
      <c r="V974" s="397"/>
      <c r="W974" s="397"/>
      <c r="X974" s="397"/>
      <c r="Y974" s="397"/>
      <c r="Z974" s="397"/>
      <c r="AA974" s="397"/>
      <c r="AB974" s="397"/>
      <c r="AC974" s="397"/>
      <c r="AD974" s="397"/>
      <c r="AE974" s="397"/>
      <c r="AF974" s="398"/>
      <c r="AG974" s="328">
        <f t="shared" si="292"/>
        <v>0</v>
      </c>
      <c r="AH974" s="334" t="str">
        <f>$AH$813</f>
        <v>m</v>
      </c>
    </row>
    <row r="975" spans="1:34" s="16" customFormat="1" ht="12" customHeight="1" x14ac:dyDescent="0.2">
      <c r="A975" s="355" t="str">
        <f>$A$814</f>
        <v>Berufsschule [bs]</v>
      </c>
      <c r="B975" s="396"/>
      <c r="C975" s="397"/>
      <c r="D975" s="397"/>
      <c r="E975" s="397"/>
      <c r="F975" s="397"/>
      <c r="G975" s="397"/>
      <c r="H975" s="397"/>
      <c r="I975" s="397"/>
      <c r="J975" s="397"/>
      <c r="K975" s="397"/>
      <c r="L975" s="397"/>
      <c r="M975" s="397"/>
      <c r="N975" s="397"/>
      <c r="O975" s="397"/>
      <c r="P975" s="397"/>
      <c r="Q975" s="397"/>
      <c r="R975" s="397"/>
      <c r="S975" s="397"/>
      <c r="T975" s="397"/>
      <c r="U975" s="397"/>
      <c r="V975" s="397"/>
      <c r="W975" s="397"/>
      <c r="X975" s="397"/>
      <c r="Y975" s="397"/>
      <c r="Z975" s="397"/>
      <c r="AA975" s="397"/>
      <c r="AB975" s="397"/>
      <c r="AC975" s="397"/>
      <c r="AD975" s="397"/>
      <c r="AE975" s="397"/>
      <c r="AF975" s="398"/>
      <c r="AG975" s="328">
        <f t="shared" si="292"/>
        <v>0</v>
      </c>
      <c r="AH975" s="334" t="str">
        <f>$AH$814</f>
        <v>bs</v>
      </c>
    </row>
    <row r="976" spans="1:34" s="16" customFormat="1" ht="12" customHeight="1" x14ac:dyDescent="0.2">
      <c r="A976" s="356" t="str">
        <f>$A$815</f>
        <v>Kurse [ku]</v>
      </c>
      <c r="B976" s="399"/>
      <c r="C976" s="400"/>
      <c r="D976" s="400"/>
      <c r="E976" s="400"/>
      <c r="F976" s="400"/>
      <c r="G976" s="400"/>
      <c r="H976" s="400"/>
      <c r="I976" s="400"/>
      <c r="J976" s="400"/>
      <c r="K976" s="400"/>
      <c r="L976" s="400"/>
      <c r="M976" s="400"/>
      <c r="N976" s="400"/>
      <c r="O976" s="400"/>
      <c r="P976" s="400"/>
      <c r="Q976" s="400"/>
      <c r="R976" s="400"/>
      <c r="S976" s="400"/>
      <c r="T976" s="400"/>
      <c r="U976" s="400"/>
      <c r="V976" s="400"/>
      <c r="W976" s="400"/>
      <c r="X976" s="400"/>
      <c r="Y976" s="400"/>
      <c r="Z976" s="400"/>
      <c r="AA976" s="400"/>
      <c r="AB976" s="400"/>
      <c r="AC976" s="400"/>
      <c r="AD976" s="400"/>
      <c r="AE976" s="400"/>
      <c r="AF976" s="401"/>
      <c r="AG976" s="327">
        <f t="shared" si="292"/>
        <v>0</v>
      </c>
      <c r="AH976" s="334" t="str">
        <f>$AH$815</f>
        <v>ku</v>
      </c>
    </row>
    <row r="977" spans="1:34" s="16" customFormat="1" ht="12" customHeight="1" x14ac:dyDescent="0.2">
      <c r="A977" s="357" t="str">
        <f>$A$816</f>
        <v>Kurzarbeit und Schlechtwetter [ka]</v>
      </c>
      <c r="B977" s="402"/>
      <c r="C977" s="403"/>
      <c r="D977" s="403"/>
      <c r="E977" s="403"/>
      <c r="F977" s="403"/>
      <c r="G977" s="403"/>
      <c r="H977" s="403"/>
      <c r="I977" s="403"/>
      <c r="J977" s="403"/>
      <c r="K977" s="403"/>
      <c r="L977" s="403"/>
      <c r="M977" s="403"/>
      <c r="N977" s="403"/>
      <c r="O977" s="403"/>
      <c r="P977" s="403"/>
      <c r="Q977" s="403"/>
      <c r="R977" s="403"/>
      <c r="S977" s="403"/>
      <c r="T977" s="403"/>
      <c r="U977" s="403"/>
      <c r="V977" s="403"/>
      <c r="W977" s="403"/>
      <c r="X977" s="403"/>
      <c r="Y977" s="403"/>
      <c r="Z977" s="403"/>
      <c r="AA977" s="403"/>
      <c r="AB977" s="403"/>
      <c r="AC977" s="403"/>
      <c r="AD977" s="403"/>
      <c r="AE977" s="403"/>
      <c r="AF977" s="404"/>
      <c r="AG977" s="86">
        <f t="shared" si="292"/>
        <v>0</v>
      </c>
      <c r="AH977" s="334" t="str">
        <f>$AH$816</f>
        <v>ka</v>
      </c>
    </row>
    <row r="978" spans="1:34" s="16" customFormat="1" ht="12" customHeight="1" x14ac:dyDescent="0.2">
      <c r="A978" s="358">
        <f>$A$817</f>
        <v>0</v>
      </c>
      <c r="B978" s="405"/>
      <c r="C978" s="406"/>
      <c r="D978" s="406"/>
      <c r="E978" s="406"/>
      <c r="F978" s="406"/>
      <c r="G978" s="406"/>
      <c r="H978" s="406"/>
      <c r="I978" s="406"/>
      <c r="J978" s="406"/>
      <c r="K978" s="406"/>
      <c r="L978" s="406"/>
      <c r="M978" s="406"/>
      <c r="N978" s="406"/>
      <c r="O978" s="406"/>
      <c r="P978" s="406"/>
      <c r="Q978" s="406"/>
      <c r="R978" s="406"/>
      <c r="S978" s="406"/>
      <c r="T978" s="406"/>
      <c r="U978" s="406"/>
      <c r="V978" s="406"/>
      <c r="W978" s="406"/>
      <c r="X978" s="406"/>
      <c r="Y978" s="406"/>
      <c r="Z978" s="406"/>
      <c r="AA978" s="406"/>
      <c r="AB978" s="406"/>
      <c r="AC978" s="406"/>
      <c r="AD978" s="406"/>
      <c r="AE978" s="406"/>
      <c r="AF978" s="407"/>
      <c r="AG978" s="329">
        <f t="shared" si="292"/>
        <v>0</v>
      </c>
      <c r="AH978" s="334">
        <f>$AH$817</f>
        <v>0</v>
      </c>
    </row>
    <row r="979" spans="1:34" s="16" customFormat="1" ht="12" customHeight="1" thickBot="1" x14ac:dyDescent="0.25">
      <c r="A979" s="359" t="str">
        <f>$A$818</f>
        <v>Fehlstunden (unbezahlt) [fe]</v>
      </c>
      <c r="B979" s="408"/>
      <c r="C979" s="409"/>
      <c r="D979" s="409"/>
      <c r="E979" s="409"/>
      <c r="F979" s="409"/>
      <c r="G979" s="409"/>
      <c r="H979" s="409"/>
      <c r="I979" s="409"/>
      <c r="J979" s="409"/>
      <c r="K979" s="409"/>
      <c r="L979" s="409"/>
      <c r="M979" s="409"/>
      <c r="N979" s="409"/>
      <c r="O979" s="409"/>
      <c r="P979" s="409"/>
      <c r="Q979" s="409"/>
      <c r="R979" s="409"/>
      <c r="S979" s="409"/>
      <c r="T979" s="409"/>
      <c r="U979" s="409"/>
      <c r="V979" s="409"/>
      <c r="W979" s="409"/>
      <c r="X979" s="409"/>
      <c r="Y979" s="409"/>
      <c r="Z979" s="409"/>
      <c r="AA979" s="409"/>
      <c r="AB979" s="409"/>
      <c r="AC979" s="409"/>
      <c r="AD979" s="409"/>
      <c r="AE979" s="409"/>
      <c r="AF979" s="410"/>
      <c r="AG979" s="330">
        <f t="shared" si="292"/>
        <v>0</v>
      </c>
      <c r="AH979" s="334" t="str">
        <f>$AH$818</f>
        <v>fe</v>
      </c>
    </row>
    <row r="980" spans="1:34" s="2" customFormat="1" ht="12" customHeight="1" thickBot="1" x14ac:dyDescent="0.25">
      <c r="A980" s="360" t="str">
        <f>$A$819</f>
        <v>Total</v>
      </c>
      <c r="B980" s="417">
        <f>SUM(B967:B979)</f>
        <v>0</v>
      </c>
      <c r="C980" s="418">
        <f t="shared" ref="C980:AF980" si="293">SUM(C967:C979)</f>
        <v>0</v>
      </c>
      <c r="D980" s="418">
        <f t="shared" si="293"/>
        <v>0</v>
      </c>
      <c r="E980" s="418">
        <f t="shared" si="293"/>
        <v>0</v>
      </c>
      <c r="F980" s="418">
        <f t="shared" si="293"/>
        <v>0</v>
      </c>
      <c r="G980" s="418">
        <f t="shared" si="293"/>
        <v>0</v>
      </c>
      <c r="H980" s="418">
        <f t="shared" si="293"/>
        <v>0</v>
      </c>
      <c r="I980" s="418">
        <f t="shared" si="293"/>
        <v>0</v>
      </c>
      <c r="J980" s="418">
        <f t="shared" si="293"/>
        <v>0</v>
      </c>
      <c r="K980" s="418">
        <f t="shared" si="293"/>
        <v>0</v>
      </c>
      <c r="L980" s="418">
        <f t="shared" si="293"/>
        <v>0</v>
      </c>
      <c r="M980" s="418">
        <f t="shared" si="293"/>
        <v>0</v>
      </c>
      <c r="N980" s="418">
        <f t="shared" si="293"/>
        <v>0</v>
      </c>
      <c r="O980" s="418">
        <f t="shared" si="293"/>
        <v>0</v>
      </c>
      <c r="P980" s="418">
        <f t="shared" si="293"/>
        <v>0</v>
      </c>
      <c r="Q980" s="418">
        <f t="shared" si="293"/>
        <v>0</v>
      </c>
      <c r="R980" s="418">
        <f t="shared" si="293"/>
        <v>0</v>
      </c>
      <c r="S980" s="418">
        <f t="shared" si="293"/>
        <v>0</v>
      </c>
      <c r="T980" s="418">
        <f t="shared" si="293"/>
        <v>0</v>
      </c>
      <c r="U980" s="418">
        <f t="shared" si="293"/>
        <v>0</v>
      </c>
      <c r="V980" s="418">
        <f t="shared" si="293"/>
        <v>0</v>
      </c>
      <c r="W980" s="418">
        <f t="shared" si="293"/>
        <v>0</v>
      </c>
      <c r="X980" s="418">
        <f t="shared" si="293"/>
        <v>0</v>
      </c>
      <c r="Y980" s="418">
        <f t="shared" si="293"/>
        <v>0</v>
      </c>
      <c r="Z980" s="418">
        <f t="shared" si="293"/>
        <v>0</v>
      </c>
      <c r="AA980" s="418">
        <f t="shared" si="293"/>
        <v>0</v>
      </c>
      <c r="AB980" s="418">
        <f t="shared" si="293"/>
        <v>0</v>
      </c>
      <c r="AC980" s="418">
        <f t="shared" si="293"/>
        <v>0</v>
      </c>
      <c r="AD980" s="418">
        <f t="shared" si="293"/>
        <v>0</v>
      </c>
      <c r="AE980" s="418">
        <f t="shared" si="293"/>
        <v>0</v>
      </c>
      <c r="AF980" s="419">
        <f t="shared" si="293"/>
        <v>0</v>
      </c>
      <c r="AG980" s="325"/>
    </row>
    <row r="981" spans="1:34" x14ac:dyDescent="0.25"/>
    <row r="982" spans="1:34" x14ac:dyDescent="0.25"/>
    <row r="983" spans="1:34" x14ac:dyDescent="0.25"/>
    <row r="984" spans="1:34" s="1" customFormat="1" ht="21" customHeight="1" x14ac:dyDescent="0.25">
      <c r="A984" s="211" t="str">
        <f>A513</f>
        <v>September</v>
      </c>
      <c r="B984" s="506" t="str">
        <f>$B$800</f>
        <v>Saldo Monat + / -</v>
      </c>
      <c r="C984" s="507"/>
      <c r="D984" s="507"/>
      <c r="E984" s="508"/>
      <c r="F984" s="509">
        <f>F513</f>
        <v>-176</v>
      </c>
      <c r="G984" s="510"/>
      <c r="H984" s="78"/>
      <c r="I984" s="323"/>
      <c r="J984" s="282"/>
      <c r="K984" s="31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511" t="str">
        <f>$AB$800</f>
        <v>Absenz in Std</v>
      </c>
      <c r="AC984" s="511"/>
      <c r="AD984" s="511"/>
      <c r="AE984" s="511" t="str">
        <f>Labels!B85</f>
        <v>Sep</v>
      </c>
      <c r="AF984" s="512"/>
      <c r="AG984" s="83"/>
    </row>
    <row r="985" spans="1:34" s="16" customFormat="1" ht="15.75" x14ac:dyDescent="0.25">
      <c r="A985" s="213" t="str">
        <f>$A$801</f>
        <v>Tag</v>
      </c>
      <c r="B985" s="214">
        <f>B514</f>
        <v>44075</v>
      </c>
      <c r="C985" s="215">
        <f t="shared" ref="C985:AE985" si="294">B985+1</f>
        <v>44076</v>
      </c>
      <c r="D985" s="214">
        <f t="shared" si="294"/>
        <v>44077</v>
      </c>
      <c r="E985" s="214">
        <f t="shared" si="294"/>
        <v>44078</v>
      </c>
      <c r="F985" s="214">
        <f t="shared" si="294"/>
        <v>44079</v>
      </c>
      <c r="G985" s="214">
        <f t="shared" si="294"/>
        <v>44080</v>
      </c>
      <c r="H985" s="214">
        <f t="shared" si="294"/>
        <v>44081</v>
      </c>
      <c r="I985" s="214">
        <f t="shared" si="294"/>
        <v>44082</v>
      </c>
      <c r="J985" s="214">
        <f t="shared" si="294"/>
        <v>44083</v>
      </c>
      <c r="K985" s="214">
        <f t="shared" si="294"/>
        <v>44084</v>
      </c>
      <c r="L985" s="214">
        <f t="shared" si="294"/>
        <v>44085</v>
      </c>
      <c r="M985" s="214">
        <f t="shared" si="294"/>
        <v>44086</v>
      </c>
      <c r="N985" s="214">
        <f t="shared" si="294"/>
        <v>44087</v>
      </c>
      <c r="O985" s="214">
        <f t="shared" si="294"/>
        <v>44088</v>
      </c>
      <c r="P985" s="214">
        <f t="shared" si="294"/>
        <v>44089</v>
      </c>
      <c r="Q985" s="214">
        <f t="shared" si="294"/>
        <v>44090</v>
      </c>
      <c r="R985" s="214">
        <f t="shared" si="294"/>
        <v>44091</v>
      </c>
      <c r="S985" s="214">
        <f t="shared" si="294"/>
        <v>44092</v>
      </c>
      <c r="T985" s="214">
        <f t="shared" si="294"/>
        <v>44093</v>
      </c>
      <c r="U985" s="214">
        <f t="shared" si="294"/>
        <v>44094</v>
      </c>
      <c r="V985" s="214">
        <f t="shared" si="294"/>
        <v>44095</v>
      </c>
      <c r="W985" s="214">
        <f t="shared" si="294"/>
        <v>44096</v>
      </c>
      <c r="X985" s="214">
        <f t="shared" si="294"/>
        <v>44097</v>
      </c>
      <c r="Y985" s="214">
        <f t="shared" si="294"/>
        <v>44098</v>
      </c>
      <c r="Z985" s="214">
        <f t="shared" si="294"/>
        <v>44099</v>
      </c>
      <c r="AA985" s="214">
        <f t="shared" si="294"/>
        <v>44100</v>
      </c>
      <c r="AB985" s="214">
        <f t="shared" si="294"/>
        <v>44101</v>
      </c>
      <c r="AC985" s="214">
        <f t="shared" si="294"/>
        <v>44102</v>
      </c>
      <c r="AD985" s="214">
        <f t="shared" si="294"/>
        <v>44103</v>
      </c>
      <c r="AE985" s="365">
        <f t="shared" si="294"/>
        <v>44104</v>
      </c>
      <c r="AF985" s="370"/>
      <c r="AG985" s="431" t="str">
        <f>COUNT(B987:AF987)&amp;" "&amp;Labels!$B$63</f>
        <v>22 Tage</v>
      </c>
    </row>
    <row r="986" spans="1:34" s="16" customFormat="1" ht="12" customHeight="1" x14ac:dyDescent="0.2">
      <c r="A986" s="177" t="str">
        <f>$A$802</f>
        <v>Kalenderwoche</v>
      </c>
      <c r="B986" s="341">
        <f>IF(B985="","",TRUNC((B985-DATE(YEAR(B985+3-MOD(B985-2,7)),1,MOD(B985-2,7)-9))/7))</f>
        <v>36</v>
      </c>
      <c r="C986" s="342">
        <f t="shared" ref="C986:AE986" si="295">IF(C985="","",TRUNC((C985-DATE(YEAR(C985+3-MOD(C985-2,7)),1,MOD(C985-2,7)-9))/7))</f>
        <v>36</v>
      </c>
      <c r="D986" s="342">
        <f t="shared" si="295"/>
        <v>36</v>
      </c>
      <c r="E986" s="342">
        <f t="shared" si="295"/>
        <v>36</v>
      </c>
      <c r="F986" s="342">
        <f t="shared" si="295"/>
        <v>36</v>
      </c>
      <c r="G986" s="342">
        <f t="shared" si="295"/>
        <v>36</v>
      </c>
      <c r="H986" s="342">
        <f t="shared" si="295"/>
        <v>37</v>
      </c>
      <c r="I986" s="342">
        <f t="shared" si="295"/>
        <v>37</v>
      </c>
      <c r="J986" s="342">
        <f t="shared" si="295"/>
        <v>37</v>
      </c>
      <c r="K986" s="342">
        <f t="shared" si="295"/>
        <v>37</v>
      </c>
      <c r="L986" s="342">
        <f t="shared" si="295"/>
        <v>37</v>
      </c>
      <c r="M986" s="342">
        <f t="shared" si="295"/>
        <v>37</v>
      </c>
      <c r="N986" s="342">
        <f t="shared" si="295"/>
        <v>37</v>
      </c>
      <c r="O986" s="342">
        <f t="shared" si="295"/>
        <v>38</v>
      </c>
      <c r="P986" s="342">
        <f t="shared" si="295"/>
        <v>38</v>
      </c>
      <c r="Q986" s="342">
        <f t="shared" si="295"/>
        <v>38</v>
      </c>
      <c r="R986" s="342">
        <f t="shared" si="295"/>
        <v>38</v>
      </c>
      <c r="S986" s="342">
        <f t="shared" si="295"/>
        <v>38</v>
      </c>
      <c r="T986" s="342">
        <f t="shared" si="295"/>
        <v>38</v>
      </c>
      <c r="U986" s="342">
        <f t="shared" si="295"/>
        <v>38</v>
      </c>
      <c r="V986" s="342">
        <f t="shared" si="295"/>
        <v>39</v>
      </c>
      <c r="W986" s="342">
        <f t="shared" si="295"/>
        <v>39</v>
      </c>
      <c r="X986" s="342">
        <f t="shared" si="295"/>
        <v>39</v>
      </c>
      <c r="Y986" s="342">
        <f t="shared" si="295"/>
        <v>39</v>
      </c>
      <c r="Z986" s="342">
        <f t="shared" si="295"/>
        <v>39</v>
      </c>
      <c r="AA986" s="342">
        <f t="shared" si="295"/>
        <v>39</v>
      </c>
      <c r="AB986" s="342">
        <f t="shared" si="295"/>
        <v>39</v>
      </c>
      <c r="AC986" s="342">
        <f t="shared" si="295"/>
        <v>40</v>
      </c>
      <c r="AD986" s="342">
        <f t="shared" si="295"/>
        <v>40</v>
      </c>
      <c r="AE986" s="342">
        <f t="shared" si="295"/>
        <v>40</v>
      </c>
      <c r="AF986" s="371"/>
      <c r="AG986" s="307"/>
    </row>
    <row r="987" spans="1:34" s="16" customFormat="1" ht="12" customHeight="1" x14ac:dyDescent="0.2">
      <c r="A987" s="177" t="str">
        <f>$A$803</f>
        <v>Sollstunden</v>
      </c>
      <c r="B987" s="344">
        <f t="shared" ref="B987:AE987" si="296">IF(MOD(B985,7)&gt;=2,$J$7*$B$511%,"")</f>
        <v>8</v>
      </c>
      <c r="C987" s="345">
        <f t="shared" si="296"/>
        <v>8</v>
      </c>
      <c r="D987" s="345">
        <f t="shared" si="296"/>
        <v>8</v>
      </c>
      <c r="E987" s="345">
        <f t="shared" si="296"/>
        <v>8</v>
      </c>
      <c r="F987" s="345" t="str">
        <f t="shared" si="296"/>
        <v/>
      </c>
      <c r="G987" s="345" t="str">
        <f t="shared" si="296"/>
        <v/>
      </c>
      <c r="H987" s="345">
        <f t="shared" si="296"/>
        <v>8</v>
      </c>
      <c r="I987" s="345">
        <f t="shared" si="296"/>
        <v>8</v>
      </c>
      <c r="J987" s="345">
        <f t="shared" si="296"/>
        <v>8</v>
      </c>
      <c r="K987" s="345">
        <f t="shared" si="296"/>
        <v>8</v>
      </c>
      <c r="L987" s="345">
        <f t="shared" si="296"/>
        <v>8</v>
      </c>
      <c r="M987" s="345" t="str">
        <f t="shared" si="296"/>
        <v/>
      </c>
      <c r="N987" s="345" t="str">
        <f t="shared" si="296"/>
        <v/>
      </c>
      <c r="O987" s="345">
        <f t="shared" si="296"/>
        <v>8</v>
      </c>
      <c r="P987" s="345">
        <f t="shared" si="296"/>
        <v>8</v>
      </c>
      <c r="Q987" s="345">
        <f t="shared" si="296"/>
        <v>8</v>
      </c>
      <c r="R987" s="345">
        <f t="shared" si="296"/>
        <v>8</v>
      </c>
      <c r="S987" s="345">
        <f t="shared" si="296"/>
        <v>8</v>
      </c>
      <c r="T987" s="345" t="str">
        <f t="shared" si="296"/>
        <v/>
      </c>
      <c r="U987" s="345" t="str">
        <f t="shared" si="296"/>
        <v/>
      </c>
      <c r="V987" s="345">
        <f t="shared" si="296"/>
        <v>8</v>
      </c>
      <c r="W987" s="345">
        <f t="shared" si="296"/>
        <v>8</v>
      </c>
      <c r="X987" s="345">
        <f t="shared" si="296"/>
        <v>8</v>
      </c>
      <c r="Y987" s="345">
        <f t="shared" si="296"/>
        <v>8</v>
      </c>
      <c r="Z987" s="345">
        <f t="shared" si="296"/>
        <v>8</v>
      </c>
      <c r="AA987" s="345" t="str">
        <f t="shared" si="296"/>
        <v/>
      </c>
      <c r="AB987" s="345" t="str">
        <f t="shared" si="296"/>
        <v/>
      </c>
      <c r="AC987" s="345">
        <f t="shared" si="296"/>
        <v>8</v>
      </c>
      <c r="AD987" s="345">
        <f t="shared" si="296"/>
        <v>8</v>
      </c>
      <c r="AE987" s="345">
        <f t="shared" si="296"/>
        <v>8</v>
      </c>
      <c r="AF987" s="372"/>
      <c r="AG987" s="299">
        <f>SUM(B987:AF987)</f>
        <v>176</v>
      </c>
    </row>
    <row r="988" spans="1:34" s="16" customFormat="1" ht="12" customHeight="1" thickBot="1" x14ac:dyDescent="0.25">
      <c r="A988" s="347" t="str">
        <f>$A$804</f>
        <v>Produktivstunden</v>
      </c>
      <c r="B988" s="348">
        <f>SUM(B519:B521)</f>
        <v>0</v>
      </c>
      <c r="C988" s="349">
        <f t="shared" ref="C988:AE988" si="297">SUM(C519:C521)</f>
        <v>0</v>
      </c>
      <c r="D988" s="349">
        <f t="shared" si="297"/>
        <v>0</v>
      </c>
      <c r="E988" s="349">
        <f t="shared" si="297"/>
        <v>0</v>
      </c>
      <c r="F988" s="349">
        <f t="shared" si="297"/>
        <v>0</v>
      </c>
      <c r="G988" s="349">
        <f t="shared" si="297"/>
        <v>0</v>
      </c>
      <c r="H988" s="349">
        <f t="shared" si="297"/>
        <v>0</v>
      </c>
      <c r="I988" s="349">
        <f t="shared" si="297"/>
        <v>0</v>
      </c>
      <c r="J988" s="349">
        <f t="shared" si="297"/>
        <v>0</v>
      </c>
      <c r="K988" s="349">
        <f t="shared" si="297"/>
        <v>0</v>
      </c>
      <c r="L988" s="349">
        <f t="shared" si="297"/>
        <v>0</v>
      </c>
      <c r="M988" s="349">
        <f t="shared" si="297"/>
        <v>0</v>
      </c>
      <c r="N988" s="349">
        <f t="shared" si="297"/>
        <v>0</v>
      </c>
      <c r="O988" s="349">
        <f t="shared" si="297"/>
        <v>0</v>
      </c>
      <c r="P988" s="349">
        <f t="shared" si="297"/>
        <v>0</v>
      </c>
      <c r="Q988" s="349">
        <f t="shared" si="297"/>
        <v>0</v>
      </c>
      <c r="R988" s="349">
        <f t="shared" si="297"/>
        <v>0</v>
      </c>
      <c r="S988" s="349">
        <f t="shared" si="297"/>
        <v>0</v>
      </c>
      <c r="T988" s="349">
        <f t="shared" si="297"/>
        <v>0</v>
      </c>
      <c r="U988" s="349">
        <f t="shared" si="297"/>
        <v>0</v>
      </c>
      <c r="V988" s="349">
        <f t="shared" si="297"/>
        <v>0</v>
      </c>
      <c r="W988" s="349">
        <f t="shared" si="297"/>
        <v>0</v>
      </c>
      <c r="X988" s="349">
        <f t="shared" si="297"/>
        <v>0</v>
      </c>
      <c r="Y988" s="349">
        <f t="shared" si="297"/>
        <v>0</v>
      </c>
      <c r="Z988" s="349">
        <f t="shared" si="297"/>
        <v>0</v>
      </c>
      <c r="AA988" s="349">
        <f t="shared" si="297"/>
        <v>0</v>
      </c>
      <c r="AB988" s="349">
        <f t="shared" si="297"/>
        <v>0</v>
      </c>
      <c r="AC988" s="349">
        <f t="shared" si="297"/>
        <v>0</v>
      </c>
      <c r="AD988" s="349">
        <f t="shared" si="297"/>
        <v>0</v>
      </c>
      <c r="AE988" s="349">
        <f t="shared" si="297"/>
        <v>0</v>
      </c>
      <c r="AF988" s="373"/>
      <c r="AG988" s="333"/>
    </row>
    <row r="989" spans="1:34" s="16" customFormat="1" ht="12" customHeight="1" x14ac:dyDescent="0.2">
      <c r="A989" s="361" t="str">
        <f>$A$805</f>
        <v>Feiertage [ft]</v>
      </c>
      <c r="B989" s="362" t="str">
        <f>B522</f>
        <v/>
      </c>
      <c r="C989" s="363" t="str">
        <f t="shared" ref="C989:AE989" si="298">C522</f>
        <v/>
      </c>
      <c r="D989" s="363" t="str">
        <f t="shared" si="298"/>
        <v/>
      </c>
      <c r="E989" s="363" t="str">
        <f t="shared" si="298"/>
        <v/>
      </c>
      <c r="F989" s="363" t="str">
        <f t="shared" si="298"/>
        <v/>
      </c>
      <c r="G989" s="363" t="str">
        <f t="shared" si="298"/>
        <v/>
      </c>
      <c r="H989" s="363" t="str">
        <f t="shared" si="298"/>
        <v/>
      </c>
      <c r="I989" s="363" t="str">
        <f t="shared" si="298"/>
        <v/>
      </c>
      <c r="J989" s="363" t="str">
        <f t="shared" si="298"/>
        <v/>
      </c>
      <c r="K989" s="363" t="str">
        <f t="shared" si="298"/>
        <v/>
      </c>
      <c r="L989" s="363" t="str">
        <f t="shared" si="298"/>
        <v/>
      </c>
      <c r="M989" s="363" t="str">
        <f t="shared" si="298"/>
        <v/>
      </c>
      <c r="N989" s="363" t="str">
        <f t="shared" si="298"/>
        <v/>
      </c>
      <c r="O989" s="363" t="str">
        <f t="shared" si="298"/>
        <v/>
      </c>
      <c r="P989" s="363" t="str">
        <f t="shared" si="298"/>
        <v/>
      </c>
      <c r="Q989" s="363" t="str">
        <f t="shared" si="298"/>
        <v/>
      </c>
      <c r="R989" s="363" t="str">
        <f t="shared" si="298"/>
        <v/>
      </c>
      <c r="S989" s="363" t="str">
        <f t="shared" si="298"/>
        <v/>
      </c>
      <c r="T989" s="363" t="str">
        <f t="shared" si="298"/>
        <v/>
      </c>
      <c r="U989" s="363" t="str">
        <f t="shared" si="298"/>
        <v/>
      </c>
      <c r="V989" s="363" t="str">
        <f t="shared" si="298"/>
        <v/>
      </c>
      <c r="W989" s="363" t="str">
        <f t="shared" si="298"/>
        <v/>
      </c>
      <c r="X989" s="363" t="str">
        <f t="shared" si="298"/>
        <v/>
      </c>
      <c r="Y989" s="363" t="str">
        <f t="shared" si="298"/>
        <v/>
      </c>
      <c r="Z989" s="363" t="str">
        <f t="shared" si="298"/>
        <v/>
      </c>
      <c r="AA989" s="363" t="str">
        <f t="shared" si="298"/>
        <v/>
      </c>
      <c r="AB989" s="363" t="str">
        <f t="shared" si="298"/>
        <v/>
      </c>
      <c r="AC989" s="363" t="str">
        <f t="shared" si="298"/>
        <v/>
      </c>
      <c r="AD989" s="363" t="str">
        <f t="shared" si="298"/>
        <v/>
      </c>
      <c r="AE989" s="363" t="str">
        <f t="shared" si="298"/>
        <v/>
      </c>
      <c r="AF989" s="374"/>
      <c r="AG989" s="331">
        <f>SUM(B989:AF989)</f>
        <v>0</v>
      </c>
    </row>
    <row r="990" spans="1:34" s="16" customFormat="1" ht="12" customHeight="1" x14ac:dyDescent="0.2">
      <c r="A990" s="351" t="str">
        <f>$A$806</f>
        <v>Ferien [f]</v>
      </c>
      <c r="B990" s="393"/>
      <c r="C990" s="394"/>
      <c r="D990" s="394"/>
      <c r="E990" s="394"/>
      <c r="F990" s="394"/>
      <c r="G990" s="394"/>
      <c r="H990" s="394"/>
      <c r="I990" s="394"/>
      <c r="J990" s="394"/>
      <c r="K990" s="394"/>
      <c r="L990" s="394"/>
      <c r="M990" s="394"/>
      <c r="N990" s="394"/>
      <c r="O990" s="394"/>
      <c r="P990" s="394"/>
      <c r="Q990" s="394"/>
      <c r="R990" s="394"/>
      <c r="S990" s="394"/>
      <c r="T990" s="394"/>
      <c r="U990" s="394"/>
      <c r="V990" s="394"/>
      <c r="W990" s="394"/>
      <c r="X990" s="394"/>
      <c r="Y990" s="394"/>
      <c r="Z990" s="394"/>
      <c r="AA990" s="394"/>
      <c r="AB990" s="394"/>
      <c r="AC990" s="394"/>
      <c r="AD990" s="394"/>
      <c r="AE990" s="394"/>
      <c r="AF990" s="375"/>
      <c r="AG990" s="332">
        <f>SUM(B990:AF990)</f>
        <v>0</v>
      </c>
      <c r="AH990" s="334" t="str">
        <f>$AH$806</f>
        <v>f</v>
      </c>
    </row>
    <row r="991" spans="1:34" s="16" customFormat="1" ht="12" customHeight="1" x14ac:dyDescent="0.2">
      <c r="A991" s="352" t="str">
        <f>$A$807</f>
        <v>Kompensation (Vorjahr) [kv]</v>
      </c>
      <c r="B991" s="396"/>
      <c r="C991" s="397"/>
      <c r="D991" s="397"/>
      <c r="E991" s="397"/>
      <c r="F991" s="397"/>
      <c r="G991" s="397"/>
      <c r="H991" s="397"/>
      <c r="I991" s="397"/>
      <c r="J991" s="397"/>
      <c r="K991" s="397"/>
      <c r="L991" s="397"/>
      <c r="M991" s="397"/>
      <c r="N991" s="397"/>
      <c r="O991" s="397"/>
      <c r="P991" s="397"/>
      <c r="Q991" s="397"/>
      <c r="R991" s="397"/>
      <c r="S991" s="397"/>
      <c r="T991" s="397"/>
      <c r="U991" s="397"/>
      <c r="V991" s="397"/>
      <c r="W991" s="397"/>
      <c r="X991" s="397"/>
      <c r="Y991" s="397"/>
      <c r="Z991" s="397"/>
      <c r="AA991" s="397"/>
      <c r="AB991" s="397"/>
      <c r="AC991" s="397"/>
      <c r="AD991" s="397"/>
      <c r="AE991" s="397"/>
      <c r="AF991" s="375"/>
      <c r="AG991" s="328">
        <f>SUM(B991:AF991)</f>
        <v>0</v>
      </c>
      <c r="AH991" s="334" t="str">
        <f>$AH$807</f>
        <v>kv</v>
      </c>
    </row>
    <row r="992" spans="1:34" s="16" customFormat="1" ht="12" customHeight="1" x14ac:dyDescent="0.2">
      <c r="A992" s="353" t="str">
        <f>$A$808</f>
        <v>Kompensation (laufend) [kj]</v>
      </c>
      <c r="B992" s="399"/>
      <c r="C992" s="400"/>
      <c r="D992" s="400"/>
      <c r="E992" s="400"/>
      <c r="F992" s="400"/>
      <c r="G992" s="400"/>
      <c r="H992" s="400"/>
      <c r="I992" s="400"/>
      <c r="J992" s="400"/>
      <c r="K992" s="400"/>
      <c r="L992" s="400"/>
      <c r="M992" s="400"/>
      <c r="N992" s="400"/>
      <c r="O992" s="400"/>
      <c r="P992" s="400"/>
      <c r="Q992" s="400"/>
      <c r="R992" s="400"/>
      <c r="S992" s="400"/>
      <c r="T992" s="400"/>
      <c r="U992" s="400"/>
      <c r="V992" s="400"/>
      <c r="W992" s="400"/>
      <c r="X992" s="400"/>
      <c r="Y992" s="400"/>
      <c r="Z992" s="400"/>
      <c r="AA992" s="400"/>
      <c r="AB992" s="400"/>
      <c r="AC992" s="400"/>
      <c r="AD992" s="400"/>
      <c r="AE992" s="400"/>
      <c r="AF992" s="375"/>
      <c r="AG992" s="327">
        <f>SUM(B992:AF992)</f>
        <v>0</v>
      </c>
      <c r="AH992" s="334" t="str">
        <f>$AH$808</f>
        <v>kj</v>
      </c>
    </row>
    <row r="993" spans="1:34" s="16" customFormat="1" ht="12" customHeight="1" x14ac:dyDescent="0.2">
      <c r="A993" s="354" t="str">
        <f>$A$809</f>
        <v>Absenzen, Kurzabsenzen [a]</v>
      </c>
      <c r="B993" s="393"/>
      <c r="C993" s="394"/>
      <c r="D993" s="394"/>
      <c r="E993" s="394"/>
      <c r="F993" s="394"/>
      <c r="G993" s="394"/>
      <c r="H993" s="394"/>
      <c r="I993" s="394"/>
      <c r="J993" s="394"/>
      <c r="K993" s="394"/>
      <c r="L993" s="394"/>
      <c r="M993" s="394"/>
      <c r="N993" s="394"/>
      <c r="O993" s="394"/>
      <c r="P993" s="394"/>
      <c r="Q993" s="394"/>
      <c r="R993" s="394"/>
      <c r="S993" s="394"/>
      <c r="T993" s="394"/>
      <c r="U993" s="394"/>
      <c r="V993" s="394"/>
      <c r="W993" s="394"/>
      <c r="X993" s="394"/>
      <c r="Y993" s="394"/>
      <c r="Z993" s="394"/>
      <c r="AA993" s="394"/>
      <c r="AB993" s="394"/>
      <c r="AC993" s="394"/>
      <c r="AD993" s="394"/>
      <c r="AE993" s="394"/>
      <c r="AF993" s="375"/>
      <c r="AG993" s="326">
        <f>SUM(B993:AF993)</f>
        <v>0</v>
      </c>
      <c r="AH993" s="334" t="str">
        <f>$AH$809</f>
        <v>a</v>
      </c>
    </row>
    <row r="994" spans="1:34" s="16" customFormat="1" ht="12" customHeight="1" x14ac:dyDescent="0.2">
      <c r="A994" s="355" t="str">
        <f>$A$810</f>
        <v>Krankheit [k]</v>
      </c>
      <c r="B994" s="396"/>
      <c r="C994" s="397"/>
      <c r="D994" s="397"/>
      <c r="E994" s="397"/>
      <c r="F994" s="397"/>
      <c r="G994" s="397"/>
      <c r="H994" s="397"/>
      <c r="I994" s="397"/>
      <c r="J994" s="397"/>
      <c r="K994" s="397"/>
      <c r="L994" s="397"/>
      <c r="M994" s="397"/>
      <c r="N994" s="397"/>
      <c r="O994" s="397"/>
      <c r="P994" s="397"/>
      <c r="Q994" s="397"/>
      <c r="R994" s="397"/>
      <c r="S994" s="397"/>
      <c r="T994" s="397"/>
      <c r="U994" s="397"/>
      <c r="V994" s="397"/>
      <c r="W994" s="397"/>
      <c r="X994" s="397"/>
      <c r="Y994" s="397"/>
      <c r="Z994" s="397"/>
      <c r="AA994" s="397"/>
      <c r="AB994" s="397"/>
      <c r="AC994" s="397"/>
      <c r="AD994" s="397"/>
      <c r="AE994" s="397"/>
      <c r="AF994" s="375"/>
      <c r="AG994" s="328">
        <f t="shared" ref="AG994:AG1002" si="299">SUM(B994:AF994)</f>
        <v>0</v>
      </c>
      <c r="AH994" s="334" t="str">
        <f>$AH$810</f>
        <v>k</v>
      </c>
    </row>
    <row r="995" spans="1:34" s="16" customFormat="1" ht="12" customHeight="1" x14ac:dyDescent="0.2">
      <c r="A995" s="355" t="str">
        <f>$A$811</f>
        <v>Unfall [u]</v>
      </c>
      <c r="B995" s="396"/>
      <c r="C995" s="397"/>
      <c r="D995" s="397"/>
      <c r="E995" s="397"/>
      <c r="F995" s="397"/>
      <c r="G995" s="397"/>
      <c r="H995" s="397"/>
      <c r="I995" s="397"/>
      <c r="J995" s="397"/>
      <c r="K995" s="397"/>
      <c r="L995" s="397"/>
      <c r="M995" s="397"/>
      <c r="N995" s="397"/>
      <c r="O995" s="397"/>
      <c r="P995" s="397"/>
      <c r="Q995" s="397"/>
      <c r="R995" s="397"/>
      <c r="S995" s="397"/>
      <c r="T995" s="397"/>
      <c r="U995" s="397"/>
      <c r="V995" s="397"/>
      <c r="W995" s="397"/>
      <c r="X995" s="397"/>
      <c r="Y995" s="397"/>
      <c r="Z995" s="397"/>
      <c r="AA995" s="397"/>
      <c r="AB995" s="397"/>
      <c r="AC995" s="397"/>
      <c r="AD995" s="397"/>
      <c r="AE995" s="397"/>
      <c r="AF995" s="375"/>
      <c r="AG995" s="328">
        <f t="shared" si="299"/>
        <v>0</v>
      </c>
      <c r="AH995" s="334" t="str">
        <f>$AH$811</f>
        <v>u</v>
      </c>
    </row>
    <row r="996" spans="1:34" s="16" customFormat="1" ht="12" customHeight="1" x14ac:dyDescent="0.2">
      <c r="A996" s="355" t="str">
        <f>$A$812</f>
        <v>Schwangerschaft/Mutterschaft [s]</v>
      </c>
      <c r="B996" s="396"/>
      <c r="C996" s="397"/>
      <c r="D996" s="397"/>
      <c r="E996" s="397"/>
      <c r="F996" s="397"/>
      <c r="G996" s="397"/>
      <c r="H996" s="397"/>
      <c r="I996" s="397"/>
      <c r="J996" s="397"/>
      <c r="K996" s="397"/>
      <c r="L996" s="397"/>
      <c r="M996" s="397"/>
      <c r="N996" s="397"/>
      <c r="O996" s="397"/>
      <c r="P996" s="397"/>
      <c r="Q996" s="397"/>
      <c r="R996" s="397"/>
      <c r="S996" s="397"/>
      <c r="T996" s="397"/>
      <c r="U996" s="397"/>
      <c r="V996" s="397"/>
      <c r="W996" s="397"/>
      <c r="X996" s="397"/>
      <c r="Y996" s="397"/>
      <c r="Z996" s="397"/>
      <c r="AA996" s="397"/>
      <c r="AB996" s="397"/>
      <c r="AC996" s="397"/>
      <c r="AD996" s="397"/>
      <c r="AE996" s="397"/>
      <c r="AF996" s="375"/>
      <c r="AG996" s="328">
        <f t="shared" si="299"/>
        <v>0</v>
      </c>
      <c r="AH996" s="334" t="str">
        <f>$AH$812</f>
        <v>s</v>
      </c>
    </row>
    <row r="997" spans="1:34" s="16" customFormat="1" ht="12" customHeight="1" x14ac:dyDescent="0.2">
      <c r="A997" s="355" t="str">
        <f>$A$813</f>
        <v>Militär/Beförderung/Zivilschutz [m]</v>
      </c>
      <c r="B997" s="396"/>
      <c r="C997" s="397"/>
      <c r="D997" s="397"/>
      <c r="E997" s="397"/>
      <c r="F997" s="397"/>
      <c r="G997" s="397"/>
      <c r="H997" s="397"/>
      <c r="I997" s="397"/>
      <c r="J997" s="397"/>
      <c r="K997" s="397"/>
      <c r="L997" s="397"/>
      <c r="M997" s="397"/>
      <c r="N997" s="397"/>
      <c r="O997" s="397"/>
      <c r="P997" s="397"/>
      <c r="Q997" s="397"/>
      <c r="R997" s="397"/>
      <c r="S997" s="397"/>
      <c r="T997" s="397"/>
      <c r="U997" s="397"/>
      <c r="V997" s="397"/>
      <c r="W997" s="397"/>
      <c r="X997" s="397"/>
      <c r="Y997" s="397"/>
      <c r="Z997" s="397"/>
      <c r="AA997" s="397"/>
      <c r="AB997" s="397"/>
      <c r="AC997" s="397"/>
      <c r="AD997" s="397"/>
      <c r="AE997" s="397"/>
      <c r="AF997" s="375"/>
      <c r="AG997" s="328">
        <f t="shared" si="299"/>
        <v>0</v>
      </c>
      <c r="AH997" s="334" t="str">
        <f>$AH$813</f>
        <v>m</v>
      </c>
    </row>
    <row r="998" spans="1:34" s="16" customFormat="1" ht="12" customHeight="1" x14ac:dyDescent="0.2">
      <c r="A998" s="355" t="str">
        <f>$A$814</f>
        <v>Berufsschule [bs]</v>
      </c>
      <c r="B998" s="396"/>
      <c r="C998" s="397"/>
      <c r="D998" s="397"/>
      <c r="E998" s="397"/>
      <c r="F998" s="397"/>
      <c r="G998" s="397"/>
      <c r="H998" s="397"/>
      <c r="I998" s="397"/>
      <c r="J998" s="397"/>
      <c r="K998" s="397"/>
      <c r="L998" s="397"/>
      <c r="M998" s="397"/>
      <c r="N998" s="397"/>
      <c r="O998" s="397"/>
      <c r="P998" s="397"/>
      <c r="Q998" s="397"/>
      <c r="R998" s="397"/>
      <c r="S998" s="397"/>
      <c r="T998" s="397"/>
      <c r="U998" s="397"/>
      <c r="V998" s="397"/>
      <c r="W998" s="397"/>
      <c r="X998" s="397"/>
      <c r="Y998" s="397"/>
      <c r="Z998" s="397"/>
      <c r="AA998" s="397"/>
      <c r="AB998" s="397"/>
      <c r="AC998" s="397"/>
      <c r="AD998" s="397"/>
      <c r="AE998" s="397"/>
      <c r="AF998" s="375"/>
      <c r="AG998" s="328">
        <f t="shared" si="299"/>
        <v>0</v>
      </c>
      <c r="AH998" s="334" t="str">
        <f>$AH$814</f>
        <v>bs</v>
      </c>
    </row>
    <row r="999" spans="1:34" s="16" customFormat="1" ht="12" customHeight="1" x14ac:dyDescent="0.2">
      <c r="A999" s="356" t="str">
        <f>$A$815</f>
        <v>Kurse [ku]</v>
      </c>
      <c r="B999" s="399"/>
      <c r="C999" s="400"/>
      <c r="D999" s="400"/>
      <c r="E999" s="400"/>
      <c r="F999" s="400"/>
      <c r="G999" s="400"/>
      <c r="H999" s="400"/>
      <c r="I999" s="400"/>
      <c r="J999" s="400"/>
      <c r="K999" s="400"/>
      <c r="L999" s="400"/>
      <c r="M999" s="400"/>
      <c r="N999" s="400"/>
      <c r="O999" s="400"/>
      <c r="P999" s="400"/>
      <c r="Q999" s="400"/>
      <c r="R999" s="400"/>
      <c r="S999" s="400"/>
      <c r="T999" s="400"/>
      <c r="U999" s="400"/>
      <c r="V999" s="400"/>
      <c r="W999" s="400"/>
      <c r="X999" s="400"/>
      <c r="Y999" s="400"/>
      <c r="Z999" s="400"/>
      <c r="AA999" s="400"/>
      <c r="AB999" s="400"/>
      <c r="AC999" s="400"/>
      <c r="AD999" s="400"/>
      <c r="AE999" s="400"/>
      <c r="AF999" s="375"/>
      <c r="AG999" s="327">
        <f t="shared" si="299"/>
        <v>0</v>
      </c>
      <c r="AH999" s="334" t="str">
        <f>$AH$815</f>
        <v>ku</v>
      </c>
    </row>
    <row r="1000" spans="1:34" s="16" customFormat="1" ht="12" customHeight="1" x14ac:dyDescent="0.2">
      <c r="A1000" s="357" t="str">
        <f>$A$816</f>
        <v>Kurzarbeit und Schlechtwetter [ka]</v>
      </c>
      <c r="B1000" s="402"/>
      <c r="C1000" s="403"/>
      <c r="D1000" s="403"/>
      <c r="E1000" s="403"/>
      <c r="F1000" s="403"/>
      <c r="G1000" s="403"/>
      <c r="H1000" s="403"/>
      <c r="I1000" s="403"/>
      <c r="J1000" s="403"/>
      <c r="K1000" s="403"/>
      <c r="L1000" s="403"/>
      <c r="M1000" s="403"/>
      <c r="N1000" s="403"/>
      <c r="O1000" s="403"/>
      <c r="P1000" s="403"/>
      <c r="Q1000" s="403"/>
      <c r="R1000" s="403"/>
      <c r="S1000" s="403"/>
      <c r="T1000" s="403"/>
      <c r="U1000" s="403"/>
      <c r="V1000" s="403"/>
      <c r="W1000" s="403"/>
      <c r="X1000" s="403"/>
      <c r="Y1000" s="403"/>
      <c r="Z1000" s="403"/>
      <c r="AA1000" s="403"/>
      <c r="AB1000" s="403"/>
      <c r="AC1000" s="403"/>
      <c r="AD1000" s="403"/>
      <c r="AE1000" s="403"/>
      <c r="AF1000" s="375"/>
      <c r="AG1000" s="86">
        <f t="shared" si="299"/>
        <v>0</v>
      </c>
      <c r="AH1000" s="334" t="str">
        <f>$AH$816</f>
        <v>ka</v>
      </c>
    </row>
    <row r="1001" spans="1:34" s="16" customFormat="1" ht="12" customHeight="1" x14ac:dyDescent="0.2">
      <c r="A1001" s="358">
        <f>$A$817</f>
        <v>0</v>
      </c>
      <c r="B1001" s="405"/>
      <c r="C1001" s="406"/>
      <c r="D1001" s="406"/>
      <c r="E1001" s="406"/>
      <c r="F1001" s="406"/>
      <c r="G1001" s="406"/>
      <c r="H1001" s="406"/>
      <c r="I1001" s="406"/>
      <c r="J1001" s="406"/>
      <c r="K1001" s="406"/>
      <c r="L1001" s="406"/>
      <c r="M1001" s="406"/>
      <c r="N1001" s="406"/>
      <c r="O1001" s="406"/>
      <c r="P1001" s="406"/>
      <c r="Q1001" s="406"/>
      <c r="R1001" s="406"/>
      <c r="S1001" s="406"/>
      <c r="T1001" s="406"/>
      <c r="U1001" s="406"/>
      <c r="V1001" s="406"/>
      <c r="W1001" s="406"/>
      <c r="X1001" s="406"/>
      <c r="Y1001" s="406"/>
      <c r="Z1001" s="406"/>
      <c r="AA1001" s="406"/>
      <c r="AB1001" s="406"/>
      <c r="AC1001" s="406"/>
      <c r="AD1001" s="406"/>
      <c r="AE1001" s="406"/>
      <c r="AF1001" s="375"/>
      <c r="AG1001" s="329">
        <f t="shared" si="299"/>
        <v>0</v>
      </c>
      <c r="AH1001" s="334">
        <f>$AH$817</f>
        <v>0</v>
      </c>
    </row>
    <row r="1002" spans="1:34" s="16" customFormat="1" ht="12" customHeight="1" thickBot="1" x14ac:dyDescent="0.25">
      <c r="A1002" s="359" t="str">
        <f>$A$818</f>
        <v>Fehlstunden (unbezahlt) [fe]</v>
      </c>
      <c r="B1002" s="408"/>
      <c r="C1002" s="409"/>
      <c r="D1002" s="409"/>
      <c r="E1002" s="409"/>
      <c r="F1002" s="409"/>
      <c r="G1002" s="409"/>
      <c r="H1002" s="409"/>
      <c r="I1002" s="409"/>
      <c r="J1002" s="409"/>
      <c r="K1002" s="409"/>
      <c r="L1002" s="409"/>
      <c r="M1002" s="409"/>
      <c r="N1002" s="409"/>
      <c r="O1002" s="409"/>
      <c r="P1002" s="409"/>
      <c r="Q1002" s="409"/>
      <c r="R1002" s="409"/>
      <c r="S1002" s="409"/>
      <c r="T1002" s="409"/>
      <c r="U1002" s="409"/>
      <c r="V1002" s="409"/>
      <c r="W1002" s="409"/>
      <c r="X1002" s="409"/>
      <c r="Y1002" s="409"/>
      <c r="Z1002" s="409"/>
      <c r="AA1002" s="409"/>
      <c r="AB1002" s="409"/>
      <c r="AC1002" s="409"/>
      <c r="AD1002" s="409"/>
      <c r="AE1002" s="409"/>
      <c r="AF1002" s="375"/>
      <c r="AG1002" s="330">
        <f t="shared" si="299"/>
        <v>0</v>
      </c>
      <c r="AH1002" s="334" t="str">
        <f>$AH$818</f>
        <v>fe</v>
      </c>
    </row>
    <row r="1003" spans="1:34" s="2" customFormat="1" ht="12" customHeight="1" thickBot="1" x14ac:dyDescent="0.25">
      <c r="A1003" s="360" t="str">
        <f>$A$819</f>
        <v>Total</v>
      </c>
      <c r="B1003" s="417">
        <f>SUM(B990:B1002)</f>
        <v>0</v>
      </c>
      <c r="C1003" s="418">
        <f t="shared" ref="C1003:AE1003" si="300">SUM(C990:C1002)</f>
        <v>0</v>
      </c>
      <c r="D1003" s="418">
        <f t="shared" si="300"/>
        <v>0</v>
      </c>
      <c r="E1003" s="418">
        <f t="shared" si="300"/>
        <v>0</v>
      </c>
      <c r="F1003" s="418">
        <f t="shared" si="300"/>
        <v>0</v>
      </c>
      <c r="G1003" s="418">
        <f t="shared" si="300"/>
        <v>0</v>
      </c>
      <c r="H1003" s="418">
        <f t="shared" si="300"/>
        <v>0</v>
      </c>
      <c r="I1003" s="418">
        <f t="shared" si="300"/>
        <v>0</v>
      </c>
      <c r="J1003" s="418">
        <f t="shared" si="300"/>
        <v>0</v>
      </c>
      <c r="K1003" s="418">
        <f t="shared" si="300"/>
        <v>0</v>
      </c>
      <c r="L1003" s="418">
        <f t="shared" si="300"/>
        <v>0</v>
      </c>
      <c r="M1003" s="418">
        <f t="shared" si="300"/>
        <v>0</v>
      </c>
      <c r="N1003" s="418">
        <f t="shared" si="300"/>
        <v>0</v>
      </c>
      <c r="O1003" s="418">
        <f t="shared" si="300"/>
        <v>0</v>
      </c>
      <c r="P1003" s="418">
        <f t="shared" si="300"/>
        <v>0</v>
      </c>
      <c r="Q1003" s="418">
        <f t="shared" si="300"/>
        <v>0</v>
      </c>
      <c r="R1003" s="418">
        <f t="shared" si="300"/>
        <v>0</v>
      </c>
      <c r="S1003" s="418">
        <f t="shared" si="300"/>
        <v>0</v>
      </c>
      <c r="T1003" s="418">
        <f t="shared" si="300"/>
        <v>0</v>
      </c>
      <c r="U1003" s="418">
        <f t="shared" si="300"/>
        <v>0</v>
      </c>
      <c r="V1003" s="418">
        <f t="shared" si="300"/>
        <v>0</v>
      </c>
      <c r="W1003" s="418">
        <f t="shared" si="300"/>
        <v>0</v>
      </c>
      <c r="X1003" s="418">
        <f t="shared" si="300"/>
        <v>0</v>
      </c>
      <c r="Y1003" s="418">
        <f t="shared" si="300"/>
        <v>0</v>
      </c>
      <c r="Z1003" s="418">
        <f t="shared" si="300"/>
        <v>0</v>
      </c>
      <c r="AA1003" s="418">
        <f t="shared" si="300"/>
        <v>0</v>
      </c>
      <c r="AB1003" s="418">
        <f t="shared" si="300"/>
        <v>0</v>
      </c>
      <c r="AC1003" s="418">
        <f t="shared" si="300"/>
        <v>0</v>
      </c>
      <c r="AD1003" s="418">
        <f t="shared" si="300"/>
        <v>0</v>
      </c>
      <c r="AE1003" s="418">
        <f t="shared" si="300"/>
        <v>0</v>
      </c>
      <c r="AF1003" s="376"/>
      <c r="AG1003" s="325"/>
    </row>
    <row r="1004" spans="1:34" x14ac:dyDescent="0.25"/>
    <row r="1005" spans="1:34" x14ac:dyDescent="0.25"/>
    <row r="1006" spans="1:34" x14ac:dyDescent="0.25"/>
    <row r="1007" spans="1:34" s="1" customFormat="1" ht="21" customHeight="1" x14ac:dyDescent="0.25">
      <c r="A1007" s="211" t="str">
        <f>A576</f>
        <v>Oktober</v>
      </c>
      <c r="B1007" s="506" t="str">
        <f>$B$800</f>
        <v>Saldo Monat + / -</v>
      </c>
      <c r="C1007" s="507"/>
      <c r="D1007" s="507"/>
      <c r="E1007" s="508"/>
      <c r="F1007" s="509">
        <f>F576</f>
        <v>-176</v>
      </c>
      <c r="G1007" s="510"/>
      <c r="H1007" s="78"/>
      <c r="I1007" s="323"/>
      <c r="J1007" s="282"/>
      <c r="K1007" s="31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511" t="str">
        <f>$AB$800</f>
        <v>Absenz in Std</v>
      </c>
      <c r="AC1007" s="511"/>
      <c r="AD1007" s="511"/>
      <c r="AE1007" s="511" t="str">
        <f>Labels!B86</f>
        <v>Okt</v>
      </c>
      <c r="AF1007" s="512"/>
      <c r="AG1007" s="83"/>
    </row>
    <row r="1008" spans="1:34" s="16" customFormat="1" ht="15.75" x14ac:dyDescent="0.25">
      <c r="A1008" s="213" t="str">
        <f>$A$801</f>
        <v>Tag</v>
      </c>
      <c r="B1008" s="214">
        <f>B577</f>
        <v>44105</v>
      </c>
      <c r="C1008" s="215">
        <f t="shared" ref="C1008:AF1008" si="301">B1008+1</f>
        <v>44106</v>
      </c>
      <c r="D1008" s="214">
        <f t="shared" si="301"/>
        <v>44107</v>
      </c>
      <c r="E1008" s="214">
        <f t="shared" si="301"/>
        <v>44108</v>
      </c>
      <c r="F1008" s="214">
        <f t="shared" si="301"/>
        <v>44109</v>
      </c>
      <c r="G1008" s="214">
        <f t="shared" si="301"/>
        <v>44110</v>
      </c>
      <c r="H1008" s="214">
        <f t="shared" si="301"/>
        <v>44111</v>
      </c>
      <c r="I1008" s="214">
        <f t="shared" si="301"/>
        <v>44112</v>
      </c>
      <c r="J1008" s="214">
        <f t="shared" si="301"/>
        <v>44113</v>
      </c>
      <c r="K1008" s="214">
        <f t="shared" si="301"/>
        <v>44114</v>
      </c>
      <c r="L1008" s="214">
        <f t="shared" si="301"/>
        <v>44115</v>
      </c>
      <c r="M1008" s="214">
        <f t="shared" si="301"/>
        <v>44116</v>
      </c>
      <c r="N1008" s="214">
        <f t="shared" si="301"/>
        <v>44117</v>
      </c>
      <c r="O1008" s="214">
        <f t="shared" si="301"/>
        <v>44118</v>
      </c>
      <c r="P1008" s="214">
        <f t="shared" si="301"/>
        <v>44119</v>
      </c>
      <c r="Q1008" s="214">
        <f t="shared" si="301"/>
        <v>44120</v>
      </c>
      <c r="R1008" s="214">
        <f t="shared" si="301"/>
        <v>44121</v>
      </c>
      <c r="S1008" s="214">
        <f t="shared" si="301"/>
        <v>44122</v>
      </c>
      <c r="T1008" s="214">
        <f t="shared" si="301"/>
        <v>44123</v>
      </c>
      <c r="U1008" s="214">
        <f t="shared" si="301"/>
        <v>44124</v>
      </c>
      <c r="V1008" s="214">
        <f t="shared" si="301"/>
        <v>44125</v>
      </c>
      <c r="W1008" s="214">
        <f t="shared" si="301"/>
        <v>44126</v>
      </c>
      <c r="X1008" s="214">
        <f t="shared" si="301"/>
        <v>44127</v>
      </c>
      <c r="Y1008" s="214">
        <f t="shared" si="301"/>
        <v>44128</v>
      </c>
      <c r="Z1008" s="214">
        <f t="shared" si="301"/>
        <v>44129</v>
      </c>
      <c r="AA1008" s="214">
        <f t="shared" si="301"/>
        <v>44130</v>
      </c>
      <c r="AB1008" s="214">
        <f t="shared" si="301"/>
        <v>44131</v>
      </c>
      <c r="AC1008" s="214">
        <f t="shared" si="301"/>
        <v>44132</v>
      </c>
      <c r="AD1008" s="214">
        <f t="shared" si="301"/>
        <v>44133</v>
      </c>
      <c r="AE1008" s="214">
        <f t="shared" si="301"/>
        <v>44134</v>
      </c>
      <c r="AF1008" s="214">
        <f t="shared" si="301"/>
        <v>44135</v>
      </c>
      <c r="AG1008" s="431" t="str">
        <f>COUNT(B1010:AF1010)&amp;" "&amp;Labels!$B$63</f>
        <v>22 Tage</v>
      </c>
    </row>
    <row r="1009" spans="1:34" s="16" customFormat="1" ht="12" customHeight="1" x14ac:dyDescent="0.2">
      <c r="A1009" s="177" t="str">
        <f>$A$802</f>
        <v>Kalenderwoche</v>
      </c>
      <c r="B1009" s="341">
        <f>IF(B1008="","",TRUNC((B1008-DATE(YEAR(B1008+3-MOD(B1008-2,7)),1,MOD(B1008-2,7)-9))/7))</f>
        <v>40</v>
      </c>
      <c r="C1009" s="342">
        <f t="shared" ref="C1009:AF1009" si="302">IF(C1008="","",TRUNC((C1008-DATE(YEAR(C1008+3-MOD(C1008-2,7)),1,MOD(C1008-2,7)-9))/7))</f>
        <v>40</v>
      </c>
      <c r="D1009" s="342">
        <f t="shared" si="302"/>
        <v>40</v>
      </c>
      <c r="E1009" s="342">
        <f t="shared" si="302"/>
        <v>40</v>
      </c>
      <c r="F1009" s="342">
        <f t="shared" si="302"/>
        <v>41</v>
      </c>
      <c r="G1009" s="342">
        <f t="shared" si="302"/>
        <v>41</v>
      </c>
      <c r="H1009" s="342">
        <f t="shared" si="302"/>
        <v>41</v>
      </c>
      <c r="I1009" s="342">
        <f t="shared" si="302"/>
        <v>41</v>
      </c>
      <c r="J1009" s="342">
        <f t="shared" si="302"/>
        <v>41</v>
      </c>
      <c r="K1009" s="342">
        <f t="shared" si="302"/>
        <v>41</v>
      </c>
      <c r="L1009" s="342">
        <f t="shared" si="302"/>
        <v>41</v>
      </c>
      <c r="M1009" s="342">
        <f t="shared" si="302"/>
        <v>42</v>
      </c>
      <c r="N1009" s="342">
        <f t="shared" si="302"/>
        <v>42</v>
      </c>
      <c r="O1009" s="342">
        <f t="shared" si="302"/>
        <v>42</v>
      </c>
      <c r="P1009" s="342">
        <f t="shared" si="302"/>
        <v>42</v>
      </c>
      <c r="Q1009" s="342">
        <f t="shared" si="302"/>
        <v>42</v>
      </c>
      <c r="R1009" s="342">
        <f t="shared" si="302"/>
        <v>42</v>
      </c>
      <c r="S1009" s="342">
        <f t="shared" si="302"/>
        <v>42</v>
      </c>
      <c r="T1009" s="342">
        <f t="shared" si="302"/>
        <v>43</v>
      </c>
      <c r="U1009" s="342">
        <f t="shared" si="302"/>
        <v>43</v>
      </c>
      <c r="V1009" s="342">
        <f t="shared" si="302"/>
        <v>43</v>
      </c>
      <c r="W1009" s="342">
        <f t="shared" si="302"/>
        <v>43</v>
      </c>
      <c r="X1009" s="342">
        <f t="shared" si="302"/>
        <v>43</v>
      </c>
      <c r="Y1009" s="342">
        <f t="shared" si="302"/>
        <v>43</v>
      </c>
      <c r="Z1009" s="342">
        <f t="shared" si="302"/>
        <v>43</v>
      </c>
      <c r="AA1009" s="342">
        <f t="shared" si="302"/>
        <v>44</v>
      </c>
      <c r="AB1009" s="342">
        <f t="shared" si="302"/>
        <v>44</v>
      </c>
      <c r="AC1009" s="342">
        <f t="shared" si="302"/>
        <v>44</v>
      </c>
      <c r="AD1009" s="342">
        <f t="shared" si="302"/>
        <v>44</v>
      </c>
      <c r="AE1009" s="342">
        <f t="shared" si="302"/>
        <v>44</v>
      </c>
      <c r="AF1009" s="343">
        <f t="shared" si="302"/>
        <v>44</v>
      </c>
      <c r="AG1009" s="307"/>
    </row>
    <row r="1010" spans="1:34" s="16" customFormat="1" ht="12" customHeight="1" x14ac:dyDescent="0.2">
      <c r="A1010" s="177" t="str">
        <f>$A$803</f>
        <v>Sollstunden</v>
      </c>
      <c r="B1010" s="344">
        <f t="shared" ref="B1010:AF1010" si="303">IF(MOD(B1008,7)&gt;=2,$J$7*$B$574%,"")</f>
        <v>8</v>
      </c>
      <c r="C1010" s="345">
        <f t="shared" si="303"/>
        <v>8</v>
      </c>
      <c r="D1010" s="345" t="str">
        <f t="shared" si="303"/>
        <v/>
      </c>
      <c r="E1010" s="345" t="str">
        <f t="shared" si="303"/>
        <v/>
      </c>
      <c r="F1010" s="345">
        <f t="shared" si="303"/>
        <v>8</v>
      </c>
      <c r="G1010" s="345">
        <f t="shared" si="303"/>
        <v>8</v>
      </c>
      <c r="H1010" s="345">
        <f t="shared" si="303"/>
        <v>8</v>
      </c>
      <c r="I1010" s="345">
        <f t="shared" si="303"/>
        <v>8</v>
      </c>
      <c r="J1010" s="345">
        <f t="shared" si="303"/>
        <v>8</v>
      </c>
      <c r="K1010" s="345" t="str">
        <f t="shared" si="303"/>
        <v/>
      </c>
      <c r="L1010" s="345" t="str">
        <f t="shared" si="303"/>
        <v/>
      </c>
      <c r="M1010" s="345">
        <f t="shared" si="303"/>
        <v>8</v>
      </c>
      <c r="N1010" s="345">
        <f t="shared" si="303"/>
        <v>8</v>
      </c>
      <c r="O1010" s="345">
        <f t="shared" si="303"/>
        <v>8</v>
      </c>
      <c r="P1010" s="345">
        <f t="shared" si="303"/>
        <v>8</v>
      </c>
      <c r="Q1010" s="345">
        <f t="shared" si="303"/>
        <v>8</v>
      </c>
      <c r="R1010" s="345" t="str">
        <f t="shared" si="303"/>
        <v/>
      </c>
      <c r="S1010" s="345" t="str">
        <f t="shared" si="303"/>
        <v/>
      </c>
      <c r="T1010" s="345">
        <f t="shared" si="303"/>
        <v>8</v>
      </c>
      <c r="U1010" s="345">
        <f t="shared" si="303"/>
        <v>8</v>
      </c>
      <c r="V1010" s="345">
        <f t="shared" si="303"/>
        <v>8</v>
      </c>
      <c r="W1010" s="345">
        <f t="shared" si="303"/>
        <v>8</v>
      </c>
      <c r="X1010" s="345">
        <f t="shared" si="303"/>
        <v>8</v>
      </c>
      <c r="Y1010" s="345" t="str">
        <f t="shared" si="303"/>
        <v/>
      </c>
      <c r="Z1010" s="345" t="str">
        <f t="shared" si="303"/>
        <v/>
      </c>
      <c r="AA1010" s="345">
        <f t="shared" si="303"/>
        <v>8</v>
      </c>
      <c r="AB1010" s="345">
        <f t="shared" si="303"/>
        <v>8</v>
      </c>
      <c r="AC1010" s="345">
        <f t="shared" si="303"/>
        <v>8</v>
      </c>
      <c r="AD1010" s="345">
        <f t="shared" si="303"/>
        <v>8</v>
      </c>
      <c r="AE1010" s="345">
        <f t="shared" si="303"/>
        <v>8</v>
      </c>
      <c r="AF1010" s="346" t="str">
        <f t="shared" si="303"/>
        <v/>
      </c>
      <c r="AG1010" s="299">
        <f>SUM(B1010:AF1010)</f>
        <v>176</v>
      </c>
    </row>
    <row r="1011" spans="1:34" s="16" customFormat="1" ht="12" customHeight="1" thickBot="1" x14ac:dyDescent="0.25">
      <c r="A1011" s="347" t="str">
        <f>$A$804</f>
        <v>Produktivstunden</v>
      </c>
      <c r="B1011" s="348">
        <f>SUM(B582:B584)</f>
        <v>0</v>
      </c>
      <c r="C1011" s="349">
        <f t="shared" ref="C1011:AF1011" si="304">SUM(C582:C584)</f>
        <v>0</v>
      </c>
      <c r="D1011" s="349">
        <f t="shared" si="304"/>
        <v>0</v>
      </c>
      <c r="E1011" s="349">
        <f t="shared" si="304"/>
        <v>0</v>
      </c>
      <c r="F1011" s="349">
        <f t="shared" si="304"/>
        <v>0</v>
      </c>
      <c r="G1011" s="349">
        <f t="shared" si="304"/>
        <v>0</v>
      </c>
      <c r="H1011" s="349">
        <f t="shared" si="304"/>
        <v>0</v>
      </c>
      <c r="I1011" s="349">
        <f t="shared" si="304"/>
        <v>0</v>
      </c>
      <c r="J1011" s="349">
        <f t="shared" si="304"/>
        <v>0</v>
      </c>
      <c r="K1011" s="349">
        <f t="shared" si="304"/>
        <v>0</v>
      </c>
      <c r="L1011" s="349">
        <f t="shared" si="304"/>
        <v>0</v>
      </c>
      <c r="M1011" s="349">
        <f t="shared" si="304"/>
        <v>0</v>
      </c>
      <c r="N1011" s="349">
        <f t="shared" si="304"/>
        <v>0</v>
      </c>
      <c r="O1011" s="349">
        <f t="shared" si="304"/>
        <v>0</v>
      </c>
      <c r="P1011" s="349">
        <f t="shared" si="304"/>
        <v>0</v>
      </c>
      <c r="Q1011" s="349">
        <f t="shared" si="304"/>
        <v>0</v>
      </c>
      <c r="R1011" s="349">
        <f t="shared" si="304"/>
        <v>0</v>
      </c>
      <c r="S1011" s="349">
        <f t="shared" si="304"/>
        <v>0</v>
      </c>
      <c r="T1011" s="349">
        <f t="shared" si="304"/>
        <v>0</v>
      </c>
      <c r="U1011" s="349">
        <f t="shared" si="304"/>
        <v>0</v>
      </c>
      <c r="V1011" s="349">
        <f t="shared" si="304"/>
        <v>0</v>
      </c>
      <c r="W1011" s="349">
        <f t="shared" si="304"/>
        <v>0</v>
      </c>
      <c r="X1011" s="349">
        <f t="shared" si="304"/>
        <v>0</v>
      </c>
      <c r="Y1011" s="349">
        <f t="shared" si="304"/>
        <v>0</v>
      </c>
      <c r="Z1011" s="349">
        <f t="shared" si="304"/>
        <v>0</v>
      </c>
      <c r="AA1011" s="349">
        <f t="shared" si="304"/>
        <v>0</v>
      </c>
      <c r="AB1011" s="349">
        <f t="shared" si="304"/>
        <v>0</v>
      </c>
      <c r="AC1011" s="349">
        <f t="shared" si="304"/>
        <v>0</v>
      </c>
      <c r="AD1011" s="349">
        <f t="shared" si="304"/>
        <v>0</v>
      </c>
      <c r="AE1011" s="349">
        <f t="shared" si="304"/>
        <v>0</v>
      </c>
      <c r="AF1011" s="350">
        <f t="shared" si="304"/>
        <v>0</v>
      </c>
      <c r="AG1011" s="333"/>
    </row>
    <row r="1012" spans="1:34" s="16" customFormat="1" ht="12" customHeight="1" x14ac:dyDescent="0.2">
      <c r="A1012" s="361" t="str">
        <f>$A$805</f>
        <v>Feiertage [ft]</v>
      </c>
      <c r="B1012" s="362" t="str">
        <f>B585</f>
        <v/>
      </c>
      <c r="C1012" s="363" t="str">
        <f t="shared" ref="C1012:AF1012" si="305">C585</f>
        <v/>
      </c>
      <c r="D1012" s="363" t="str">
        <f t="shared" si="305"/>
        <v/>
      </c>
      <c r="E1012" s="363" t="str">
        <f t="shared" si="305"/>
        <v/>
      </c>
      <c r="F1012" s="363" t="str">
        <f t="shared" si="305"/>
        <v/>
      </c>
      <c r="G1012" s="363" t="str">
        <f t="shared" si="305"/>
        <v/>
      </c>
      <c r="H1012" s="363" t="str">
        <f t="shared" si="305"/>
        <v/>
      </c>
      <c r="I1012" s="363" t="str">
        <f t="shared" si="305"/>
        <v/>
      </c>
      <c r="J1012" s="363" t="str">
        <f t="shared" si="305"/>
        <v/>
      </c>
      <c r="K1012" s="363" t="str">
        <f t="shared" si="305"/>
        <v/>
      </c>
      <c r="L1012" s="363" t="str">
        <f t="shared" si="305"/>
        <v/>
      </c>
      <c r="M1012" s="363" t="str">
        <f t="shared" si="305"/>
        <v/>
      </c>
      <c r="N1012" s="363" t="str">
        <f t="shared" si="305"/>
        <v/>
      </c>
      <c r="O1012" s="363" t="str">
        <f t="shared" si="305"/>
        <v/>
      </c>
      <c r="P1012" s="363" t="str">
        <f t="shared" si="305"/>
        <v/>
      </c>
      <c r="Q1012" s="363" t="str">
        <f t="shared" si="305"/>
        <v/>
      </c>
      <c r="R1012" s="363" t="str">
        <f t="shared" si="305"/>
        <v/>
      </c>
      <c r="S1012" s="363" t="str">
        <f t="shared" si="305"/>
        <v/>
      </c>
      <c r="T1012" s="363" t="str">
        <f t="shared" si="305"/>
        <v/>
      </c>
      <c r="U1012" s="363" t="str">
        <f t="shared" si="305"/>
        <v/>
      </c>
      <c r="V1012" s="363" t="str">
        <f t="shared" si="305"/>
        <v/>
      </c>
      <c r="W1012" s="363" t="str">
        <f t="shared" si="305"/>
        <v/>
      </c>
      <c r="X1012" s="363" t="str">
        <f t="shared" si="305"/>
        <v/>
      </c>
      <c r="Y1012" s="363" t="str">
        <f t="shared" si="305"/>
        <v/>
      </c>
      <c r="Z1012" s="363" t="str">
        <f t="shared" si="305"/>
        <v/>
      </c>
      <c r="AA1012" s="363" t="str">
        <f t="shared" si="305"/>
        <v/>
      </c>
      <c r="AB1012" s="363" t="str">
        <f t="shared" si="305"/>
        <v/>
      </c>
      <c r="AC1012" s="363" t="str">
        <f t="shared" si="305"/>
        <v/>
      </c>
      <c r="AD1012" s="363" t="str">
        <f t="shared" si="305"/>
        <v/>
      </c>
      <c r="AE1012" s="363" t="str">
        <f t="shared" si="305"/>
        <v/>
      </c>
      <c r="AF1012" s="364" t="str">
        <f t="shared" si="305"/>
        <v/>
      </c>
      <c r="AG1012" s="331">
        <f>SUM(B1012:AF1012)</f>
        <v>0</v>
      </c>
    </row>
    <row r="1013" spans="1:34" s="16" customFormat="1" ht="12" customHeight="1" x14ac:dyDescent="0.2">
      <c r="A1013" s="351" t="str">
        <f>$A$806</f>
        <v>Ferien [f]</v>
      </c>
      <c r="B1013" s="393"/>
      <c r="C1013" s="394"/>
      <c r="D1013" s="394"/>
      <c r="E1013" s="394"/>
      <c r="F1013" s="394"/>
      <c r="G1013" s="394"/>
      <c r="H1013" s="394"/>
      <c r="I1013" s="394"/>
      <c r="J1013" s="394"/>
      <c r="K1013" s="394"/>
      <c r="L1013" s="394"/>
      <c r="M1013" s="394"/>
      <c r="N1013" s="394"/>
      <c r="O1013" s="394"/>
      <c r="P1013" s="394"/>
      <c r="Q1013" s="394"/>
      <c r="R1013" s="394"/>
      <c r="S1013" s="394"/>
      <c r="T1013" s="394"/>
      <c r="U1013" s="394"/>
      <c r="V1013" s="394"/>
      <c r="W1013" s="394"/>
      <c r="X1013" s="394"/>
      <c r="Y1013" s="394"/>
      <c r="Z1013" s="394"/>
      <c r="AA1013" s="394"/>
      <c r="AB1013" s="394"/>
      <c r="AC1013" s="394"/>
      <c r="AD1013" s="394"/>
      <c r="AE1013" s="394"/>
      <c r="AF1013" s="395"/>
      <c r="AG1013" s="332">
        <f>SUM(B1013:AF1013)</f>
        <v>0</v>
      </c>
      <c r="AH1013" s="334" t="str">
        <f>$AH$806</f>
        <v>f</v>
      </c>
    </row>
    <row r="1014" spans="1:34" s="16" customFormat="1" ht="12" customHeight="1" x14ac:dyDescent="0.2">
      <c r="A1014" s="352" t="str">
        <f>$A$807</f>
        <v>Kompensation (Vorjahr) [kv]</v>
      </c>
      <c r="B1014" s="396"/>
      <c r="C1014" s="397"/>
      <c r="D1014" s="397"/>
      <c r="E1014" s="397"/>
      <c r="F1014" s="397"/>
      <c r="G1014" s="397"/>
      <c r="H1014" s="397"/>
      <c r="I1014" s="397"/>
      <c r="J1014" s="397"/>
      <c r="K1014" s="397"/>
      <c r="L1014" s="397"/>
      <c r="M1014" s="397"/>
      <c r="N1014" s="397"/>
      <c r="O1014" s="397"/>
      <c r="P1014" s="397"/>
      <c r="Q1014" s="397"/>
      <c r="R1014" s="397"/>
      <c r="S1014" s="397"/>
      <c r="T1014" s="397"/>
      <c r="U1014" s="397"/>
      <c r="V1014" s="397"/>
      <c r="W1014" s="397"/>
      <c r="X1014" s="397"/>
      <c r="Y1014" s="397"/>
      <c r="Z1014" s="397"/>
      <c r="AA1014" s="397"/>
      <c r="AB1014" s="397"/>
      <c r="AC1014" s="397"/>
      <c r="AD1014" s="397"/>
      <c r="AE1014" s="397"/>
      <c r="AF1014" s="398"/>
      <c r="AG1014" s="328">
        <f>SUM(B1014:AF1014)</f>
        <v>0</v>
      </c>
      <c r="AH1014" s="334" t="str">
        <f>$AH$807</f>
        <v>kv</v>
      </c>
    </row>
    <row r="1015" spans="1:34" s="16" customFormat="1" ht="12" customHeight="1" x14ac:dyDescent="0.2">
      <c r="A1015" s="353" t="str">
        <f>$A$808</f>
        <v>Kompensation (laufend) [kj]</v>
      </c>
      <c r="B1015" s="399"/>
      <c r="C1015" s="400"/>
      <c r="D1015" s="400"/>
      <c r="E1015" s="400"/>
      <c r="F1015" s="400"/>
      <c r="G1015" s="400"/>
      <c r="H1015" s="400"/>
      <c r="I1015" s="400"/>
      <c r="J1015" s="400"/>
      <c r="K1015" s="400"/>
      <c r="L1015" s="400"/>
      <c r="M1015" s="400"/>
      <c r="N1015" s="400"/>
      <c r="O1015" s="400"/>
      <c r="P1015" s="400"/>
      <c r="Q1015" s="400"/>
      <c r="R1015" s="400"/>
      <c r="S1015" s="400"/>
      <c r="T1015" s="400"/>
      <c r="U1015" s="400"/>
      <c r="V1015" s="400"/>
      <c r="W1015" s="400"/>
      <c r="X1015" s="400"/>
      <c r="Y1015" s="400"/>
      <c r="Z1015" s="400"/>
      <c r="AA1015" s="400"/>
      <c r="AB1015" s="400"/>
      <c r="AC1015" s="400"/>
      <c r="AD1015" s="400"/>
      <c r="AE1015" s="400"/>
      <c r="AF1015" s="401"/>
      <c r="AG1015" s="327">
        <f>SUM(B1015:AF1015)</f>
        <v>0</v>
      </c>
      <c r="AH1015" s="334" t="str">
        <f>$AH$808</f>
        <v>kj</v>
      </c>
    </row>
    <row r="1016" spans="1:34" s="16" customFormat="1" ht="12" customHeight="1" x14ac:dyDescent="0.2">
      <c r="A1016" s="354" t="str">
        <f>$A$809</f>
        <v>Absenzen, Kurzabsenzen [a]</v>
      </c>
      <c r="B1016" s="393"/>
      <c r="C1016" s="394"/>
      <c r="D1016" s="394"/>
      <c r="E1016" s="394"/>
      <c r="F1016" s="394"/>
      <c r="G1016" s="394"/>
      <c r="H1016" s="394"/>
      <c r="I1016" s="394"/>
      <c r="J1016" s="394"/>
      <c r="K1016" s="394"/>
      <c r="L1016" s="394"/>
      <c r="M1016" s="394"/>
      <c r="N1016" s="394"/>
      <c r="O1016" s="394"/>
      <c r="P1016" s="394"/>
      <c r="Q1016" s="394"/>
      <c r="R1016" s="394"/>
      <c r="S1016" s="394"/>
      <c r="T1016" s="394"/>
      <c r="U1016" s="394"/>
      <c r="V1016" s="394"/>
      <c r="W1016" s="394"/>
      <c r="X1016" s="394"/>
      <c r="Y1016" s="394"/>
      <c r="Z1016" s="394"/>
      <c r="AA1016" s="394"/>
      <c r="AB1016" s="394"/>
      <c r="AC1016" s="394"/>
      <c r="AD1016" s="394"/>
      <c r="AE1016" s="394"/>
      <c r="AF1016" s="395"/>
      <c r="AG1016" s="326">
        <f>SUM(B1016:AF1016)</f>
        <v>0</v>
      </c>
      <c r="AH1016" s="334" t="str">
        <f>$AH$809</f>
        <v>a</v>
      </c>
    </row>
    <row r="1017" spans="1:34" s="16" customFormat="1" ht="12" customHeight="1" x14ac:dyDescent="0.2">
      <c r="A1017" s="355" t="str">
        <f>$A$810</f>
        <v>Krankheit [k]</v>
      </c>
      <c r="B1017" s="396"/>
      <c r="C1017" s="397"/>
      <c r="D1017" s="397"/>
      <c r="E1017" s="397"/>
      <c r="F1017" s="397"/>
      <c r="G1017" s="397"/>
      <c r="H1017" s="397"/>
      <c r="I1017" s="397"/>
      <c r="J1017" s="397"/>
      <c r="K1017" s="397"/>
      <c r="L1017" s="397"/>
      <c r="M1017" s="397"/>
      <c r="N1017" s="397"/>
      <c r="O1017" s="397"/>
      <c r="P1017" s="397"/>
      <c r="Q1017" s="397"/>
      <c r="R1017" s="397"/>
      <c r="S1017" s="397"/>
      <c r="T1017" s="397"/>
      <c r="U1017" s="397"/>
      <c r="V1017" s="397"/>
      <c r="W1017" s="397"/>
      <c r="X1017" s="397"/>
      <c r="Y1017" s="397"/>
      <c r="Z1017" s="397"/>
      <c r="AA1017" s="397"/>
      <c r="AB1017" s="397"/>
      <c r="AC1017" s="397"/>
      <c r="AD1017" s="397"/>
      <c r="AE1017" s="397"/>
      <c r="AF1017" s="398"/>
      <c r="AG1017" s="328">
        <f t="shared" ref="AG1017:AG1025" si="306">SUM(B1017:AF1017)</f>
        <v>0</v>
      </c>
      <c r="AH1017" s="334" t="str">
        <f>$AH$810</f>
        <v>k</v>
      </c>
    </row>
    <row r="1018" spans="1:34" s="16" customFormat="1" ht="12" customHeight="1" x14ac:dyDescent="0.2">
      <c r="A1018" s="355" t="str">
        <f>$A$811</f>
        <v>Unfall [u]</v>
      </c>
      <c r="B1018" s="396"/>
      <c r="C1018" s="397"/>
      <c r="D1018" s="397"/>
      <c r="E1018" s="397"/>
      <c r="F1018" s="397"/>
      <c r="G1018" s="397"/>
      <c r="H1018" s="397"/>
      <c r="I1018" s="397"/>
      <c r="J1018" s="397"/>
      <c r="K1018" s="397"/>
      <c r="L1018" s="397"/>
      <c r="M1018" s="397"/>
      <c r="N1018" s="397"/>
      <c r="O1018" s="397"/>
      <c r="P1018" s="397"/>
      <c r="Q1018" s="397"/>
      <c r="R1018" s="397"/>
      <c r="S1018" s="397"/>
      <c r="T1018" s="397"/>
      <c r="U1018" s="397"/>
      <c r="V1018" s="397"/>
      <c r="W1018" s="397"/>
      <c r="X1018" s="397"/>
      <c r="Y1018" s="397"/>
      <c r="Z1018" s="397"/>
      <c r="AA1018" s="397"/>
      <c r="AB1018" s="397"/>
      <c r="AC1018" s="397"/>
      <c r="AD1018" s="397"/>
      <c r="AE1018" s="397"/>
      <c r="AF1018" s="398"/>
      <c r="AG1018" s="328">
        <f t="shared" si="306"/>
        <v>0</v>
      </c>
      <c r="AH1018" s="334" t="str">
        <f>$AH$811</f>
        <v>u</v>
      </c>
    </row>
    <row r="1019" spans="1:34" s="16" customFormat="1" ht="12" customHeight="1" x14ac:dyDescent="0.2">
      <c r="A1019" s="355" t="str">
        <f>$A$812</f>
        <v>Schwangerschaft/Mutterschaft [s]</v>
      </c>
      <c r="B1019" s="396"/>
      <c r="C1019" s="397"/>
      <c r="D1019" s="397"/>
      <c r="E1019" s="397"/>
      <c r="F1019" s="397"/>
      <c r="G1019" s="397"/>
      <c r="H1019" s="397"/>
      <c r="I1019" s="397"/>
      <c r="J1019" s="397"/>
      <c r="K1019" s="397"/>
      <c r="L1019" s="397"/>
      <c r="M1019" s="397"/>
      <c r="N1019" s="397"/>
      <c r="O1019" s="397"/>
      <c r="P1019" s="397"/>
      <c r="Q1019" s="397"/>
      <c r="R1019" s="397"/>
      <c r="S1019" s="397"/>
      <c r="T1019" s="397"/>
      <c r="U1019" s="397"/>
      <c r="V1019" s="397"/>
      <c r="W1019" s="397"/>
      <c r="X1019" s="397"/>
      <c r="Y1019" s="397"/>
      <c r="Z1019" s="397"/>
      <c r="AA1019" s="397"/>
      <c r="AB1019" s="397"/>
      <c r="AC1019" s="397"/>
      <c r="AD1019" s="397"/>
      <c r="AE1019" s="397"/>
      <c r="AF1019" s="398"/>
      <c r="AG1019" s="328">
        <f t="shared" si="306"/>
        <v>0</v>
      </c>
      <c r="AH1019" s="334" t="str">
        <f>$AH$812</f>
        <v>s</v>
      </c>
    </row>
    <row r="1020" spans="1:34" s="16" customFormat="1" ht="12" customHeight="1" x14ac:dyDescent="0.2">
      <c r="A1020" s="355" t="str">
        <f>$A$813</f>
        <v>Militär/Beförderung/Zivilschutz [m]</v>
      </c>
      <c r="B1020" s="396"/>
      <c r="C1020" s="397"/>
      <c r="D1020" s="397"/>
      <c r="E1020" s="397"/>
      <c r="F1020" s="397"/>
      <c r="G1020" s="397"/>
      <c r="H1020" s="397"/>
      <c r="I1020" s="397"/>
      <c r="J1020" s="397"/>
      <c r="K1020" s="397"/>
      <c r="L1020" s="397"/>
      <c r="M1020" s="397"/>
      <c r="N1020" s="397"/>
      <c r="O1020" s="397"/>
      <c r="P1020" s="397"/>
      <c r="Q1020" s="397"/>
      <c r="R1020" s="397"/>
      <c r="S1020" s="397"/>
      <c r="T1020" s="397"/>
      <c r="U1020" s="397"/>
      <c r="V1020" s="397"/>
      <c r="W1020" s="397"/>
      <c r="X1020" s="397"/>
      <c r="Y1020" s="397"/>
      <c r="Z1020" s="397"/>
      <c r="AA1020" s="397"/>
      <c r="AB1020" s="397"/>
      <c r="AC1020" s="397"/>
      <c r="AD1020" s="397"/>
      <c r="AE1020" s="397"/>
      <c r="AF1020" s="398"/>
      <c r="AG1020" s="328">
        <f t="shared" si="306"/>
        <v>0</v>
      </c>
      <c r="AH1020" s="334" t="str">
        <f>$AH$813</f>
        <v>m</v>
      </c>
    </row>
    <row r="1021" spans="1:34" s="16" customFormat="1" ht="12" customHeight="1" x14ac:dyDescent="0.2">
      <c r="A1021" s="355" t="str">
        <f>$A$814</f>
        <v>Berufsschule [bs]</v>
      </c>
      <c r="B1021" s="396"/>
      <c r="C1021" s="397"/>
      <c r="D1021" s="397"/>
      <c r="E1021" s="397"/>
      <c r="F1021" s="397"/>
      <c r="G1021" s="397"/>
      <c r="H1021" s="397"/>
      <c r="I1021" s="397"/>
      <c r="J1021" s="397"/>
      <c r="K1021" s="397"/>
      <c r="L1021" s="397"/>
      <c r="M1021" s="397"/>
      <c r="N1021" s="397"/>
      <c r="O1021" s="397"/>
      <c r="P1021" s="397"/>
      <c r="Q1021" s="397"/>
      <c r="R1021" s="397"/>
      <c r="S1021" s="397"/>
      <c r="T1021" s="397"/>
      <c r="U1021" s="397"/>
      <c r="V1021" s="397"/>
      <c r="W1021" s="397"/>
      <c r="X1021" s="397"/>
      <c r="Y1021" s="397"/>
      <c r="Z1021" s="397"/>
      <c r="AA1021" s="397"/>
      <c r="AB1021" s="397"/>
      <c r="AC1021" s="397"/>
      <c r="AD1021" s="397"/>
      <c r="AE1021" s="397"/>
      <c r="AF1021" s="398"/>
      <c r="AG1021" s="328">
        <f t="shared" si="306"/>
        <v>0</v>
      </c>
      <c r="AH1021" s="334" t="str">
        <f>$AH$814</f>
        <v>bs</v>
      </c>
    </row>
    <row r="1022" spans="1:34" s="16" customFormat="1" ht="12" customHeight="1" x14ac:dyDescent="0.2">
      <c r="A1022" s="356" t="str">
        <f>$A$815</f>
        <v>Kurse [ku]</v>
      </c>
      <c r="B1022" s="399"/>
      <c r="C1022" s="400"/>
      <c r="D1022" s="400"/>
      <c r="E1022" s="400"/>
      <c r="F1022" s="400"/>
      <c r="G1022" s="400"/>
      <c r="H1022" s="400"/>
      <c r="I1022" s="400"/>
      <c r="J1022" s="400"/>
      <c r="K1022" s="400"/>
      <c r="L1022" s="400"/>
      <c r="M1022" s="400"/>
      <c r="N1022" s="400"/>
      <c r="O1022" s="400"/>
      <c r="P1022" s="400"/>
      <c r="Q1022" s="400"/>
      <c r="R1022" s="400"/>
      <c r="S1022" s="400"/>
      <c r="T1022" s="400"/>
      <c r="U1022" s="400"/>
      <c r="V1022" s="400"/>
      <c r="W1022" s="400"/>
      <c r="X1022" s="400"/>
      <c r="Y1022" s="400"/>
      <c r="Z1022" s="400"/>
      <c r="AA1022" s="400"/>
      <c r="AB1022" s="400"/>
      <c r="AC1022" s="400"/>
      <c r="AD1022" s="400"/>
      <c r="AE1022" s="400"/>
      <c r="AF1022" s="401"/>
      <c r="AG1022" s="327">
        <f t="shared" si="306"/>
        <v>0</v>
      </c>
      <c r="AH1022" s="334" t="str">
        <f>$AH$815</f>
        <v>ku</v>
      </c>
    </row>
    <row r="1023" spans="1:34" s="16" customFormat="1" ht="12" customHeight="1" x14ac:dyDescent="0.2">
      <c r="A1023" s="357" t="str">
        <f>$A$816</f>
        <v>Kurzarbeit und Schlechtwetter [ka]</v>
      </c>
      <c r="B1023" s="402"/>
      <c r="C1023" s="403"/>
      <c r="D1023" s="403"/>
      <c r="E1023" s="403"/>
      <c r="F1023" s="403"/>
      <c r="G1023" s="403"/>
      <c r="H1023" s="403"/>
      <c r="I1023" s="403"/>
      <c r="J1023" s="403"/>
      <c r="K1023" s="403"/>
      <c r="L1023" s="403"/>
      <c r="M1023" s="403"/>
      <c r="N1023" s="403"/>
      <c r="O1023" s="403"/>
      <c r="P1023" s="403"/>
      <c r="Q1023" s="403"/>
      <c r="R1023" s="403"/>
      <c r="S1023" s="403"/>
      <c r="T1023" s="403"/>
      <c r="U1023" s="403"/>
      <c r="V1023" s="403"/>
      <c r="W1023" s="403"/>
      <c r="X1023" s="403"/>
      <c r="Y1023" s="403"/>
      <c r="Z1023" s="403"/>
      <c r="AA1023" s="403"/>
      <c r="AB1023" s="403"/>
      <c r="AC1023" s="403"/>
      <c r="AD1023" s="403"/>
      <c r="AE1023" s="403"/>
      <c r="AF1023" s="404"/>
      <c r="AG1023" s="86">
        <f t="shared" si="306"/>
        <v>0</v>
      </c>
      <c r="AH1023" s="334" t="str">
        <f>$AH$816</f>
        <v>ka</v>
      </c>
    </row>
    <row r="1024" spans="1:34" s="16" customFormat="1" ht="12" customHeight="1" x14ac:dyDescent="0.2">
      <c r="A1024" s="358">
        <f>$A$817</f>
        <v>0</v>
      </c>
      <c r="B1024" s="405"/>
      <c r="C1024" s="406"/>
      <c r="D1024" s="406"/>
      <c r="E1024" s="406"/>
      <c r="F1024" s="406"/>
      <c r="G1024" s="406"/>
      <c r="H1024" s="406"/>
      <c r="I1024" s="406"/>
      <c r="J1024" s="406"/>
      <c r="K1024" s="406"/>
      <c r="L1024" s="406"/>
      <c r="M1024" s="406"/>
      <c r="N1024" s="406"/>
      <c r="O1024" s="406"/>
      <c r="P1024" s="406"/>
      <c r="Q1024" s="406"/>
      <c r="R1024" s="406"/>
      <c r="S1024" s="406"/>
      <c r="T1024" s="406"/>
      <c r="U1024" s="406"/>
      <c r="V1024" s="406"/>
      <c r="W1024" s="406"/>
      <c r="X1024" s="406"/>
      <c r="Y1024" s="406"/>
      <c r="Z1024" s="406"/>
      <c r="AA1024" s="406"/>
      <c r="AB1024" s="406"/>
      <c r="AC1024" s="406"/>
      <c r="AD1024" s="406"/>
      <c r="AE1024" s="406"/>
      <c r="AF1024" s="407"/>
      <c r="AG1024" s="329">
        <f t="shared" si="306"/>
        <v>0</v>
      </c>
      <c r="AH1024" s="334">
        <f>$AH$817</f>
        <v>0</v>
      </c>
    </row>
    <row r="1025" spans="1:34" s="16" customFormat="1" ht="12" customHeight="1" thickBot="1" x14ac:dyDescent="0.25">
      <c r="A1025" s="359" t="str">
        <f>$A$818</f>
        <v>Fehlstunden (unbezahlt) [fe]</v>
      </c>
      <c r="B1025" s="408"/>
      <c r="C1025" s="409"/>
      <c r="D1025" s="409"/>
      <c r="E1025" s="409"/>
      <c r="F1025" s="409"/>
      <c r="G1025" s="409"/>
      <c r="H1025" s="409"/>
      <c r="I1025" s="409"/>
      <c r="J1025" s="409"/>
      <c r="K1025" s="409"/>
      <c r="L1025" s="409"/>
      <c r="M1025" s="409"/>
      <c r="N1025" s="409"/>
      <c r="O1025" s="409"/>
      <c r="P1025" s="409"/>
      <c r="Q1025" s="409"/>
      <c r="R1025" s="409"/>
      <c r="S1025" s="409"/>
      <c r="T1025" s="409"/>
      <c r="U1025" s="409"/>
      <c r="V1025" s="409"/>
      <c r="W1025" s="409"/>
      <c r="X1025" s="409"/>
      <c r="Y1025" s="409"/>
      <c r="Z1025" s="409"/>
      <c r="AA1025" s="409"/>
      <c r="AB1025" s="409"/>
      <c r="AC1025" s="409"/>
      <c r="AD1025" s="409"/>
      <c r="AE1025" s="409"/>
      <c r="AF1025" s="410"/>
      <c r="AG1025" s="330">
        <f t="shared" si="306"/>
        <v>0</v>
      </c>
      <c r="AH1025" s="334" t="str">
        <f>$AH$818</f>
        <v>fe</v>
      </c>
    </row>
    <row r="1026" spans="1:34" s="2" customFormat="1" ht="12" customHeight="1" thickBot="1" x14ac:dyDescent="0.25">
      <c r="A1026" s="360" t="str">
        <f>$A$819</f>
        <v>Total</v>
      </c>
      <c r="B1026" s="417">
        <f>SUM(B1013:B1025)</f>
        <v>0</v>
      </c>
      <c r="C1026" s="418">
        <f t="shared" ref="C1026:AF1026" si="307">SUM(C1013:C1025)</f>
        <v>0</v>
      </c>
      <c r="D1026" s="418">
        <f t="shared" si="307"/>
        <v>0</v>
      </c>
      <c r="E1026" s="418">
        <f t="shared" si="307"/>
        <v>0</v>
      </c>
      <c r="F1026" s="418">
        <f t="shared" si="307"/>
        <v>0</v>
      </c>
      <c r="G1026" s="418">
        <f t="shared" si="307"/>
        <v>0</v>
      </c>
      <c r="H1026" s="418">
        <f t="shared" si="307"/>
        <v>0</v>
      </c>
      <c r="I1026" s="418">
        <f t="shared" si="307"/>
        <v>0</v>
      </c>
      <c r="J1026" s="418">
        <f t="shared" si="307"/>
        <v>0</v>
      </c>
      <c r="K1026" s="418">
        <f t="shared" si="307"/>
        <v>0</v>
      </c>
      <c r="L1026" s="418">
        <f t="shared" si="307"/>
        <v>0</v>
      </c>
      <c r="M1026" s="418">
        <f t="shared" si="307"/>
        <v>0</v>
      </c>
      <c r="N1026" s="418">
        <f t="shared" si="307"/>
        <v>0</v>
      </c>
      <c r="O1026" s="418">
        <f t="shared" si="307"/>
        <v>0</v>
      </c>
      <c r="P1026" s="418">
        <f t="shared" si="307"/>
        <v>0</v>
      </c>
      <c r="Q1026" s="418">
        <f t="shared" si="307"/>
        <v>0</v>
      </c>
      <c r="R1026" s="418">
        <f t="shared" si="307"/>
        <v>0</v>
      </c>
      <c r="S1026" s="418">
        <f t="shared" si="307"/>
        <v>0</v>
      </c>
      <c r="T1026" s="418">
        <f t="shared" si="307"/>
        <v>0</v>
      </c>
      <c r="U1026" s="418">
        <f t="shared" si="307"/>
        <v>0</v>
      </c>
      <c r="V1026" s="418">
        <f t="shared" si="307"/>
        <v>0</v>
      </c>
      <c r="W1026" s="418">
        <f t="shared" si="307"/>
        <v>0</v>
      </c>
      <c r="X1026" s="418">
        <f t="shared" si="307"/>
        <v>0</v>
      </c>
      <c r="Y1026" s="418">
        <f t="shared" si="307"/>
        <v>0</v>
      </c>
      <c r="Z1026" s="418">
        <f t="shared" si="307"/>
        <v>0</v>
      </c>
      <c r="AA1026" s="418">
        <f t="shared" si="307"/>
        <v>0</v>
      </c>
      <c r="AB1026" s="418">
        <f t="shared" si="307"/>
        <v>0</v>
      </c>
      <c r="AC1026" s="418">
        <f t="shared" si="307"/>
        <v>0</v>
      </c>
      <c r="AD1026" s="418">
        <f t="shared" si="307"/>
        <v>0</v>
      </c>
      <c r="AE1026" s="418">
        <f t="shared" si="307"/>
        <v>0</v>
      </c>
      <c r="AF1026" s="419">
        <f t="shared" si="307"/>
        <v>0</v>
      </c>
      <c r="AG1026" s="325"/>
    </row>
    <row r="1027" spans="1:34" x14ac:dyDescent="0.25"/>
    <row r="1028" spans="1:34" x14ac:dyDescent="0.25"/>
    <row r="1029" spans="1:34" x14ac:dyDescent="0.25"/>
    <row r="1030" spans="1:34" s="1" customFormat="1" ht="21" customHeight="1" x14ac:dyDescent="0.25">
      <c r="A1030" s="211" t="str">
        <f>A639</f>
        <v>November</v>
      </c>
      <c r="B1030" s="506" t="str">
        <f>$B$800</f>
        <v>Saldo Monat + / -</v>
      </c>
      <c r="C1030" s="507"/>
      <c r="D1030" s="507"/>
      <c r="E1030" s="508"/>
      <c r="F1030" s="509">
        <f>F639</f>
        <v>-168</v>
      </c>
      <c r="G1030" s="510"/>
      <c r="H1030" s="78"/>
      <c r="I1030" s="323"/>
      <c r="J1030" s="282"/>
      <c r="K1030" s="31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511" t="str">
        <f>$AB$800</f>
        <v>Absenz in Std</v>
      </c>
      <c r="AC1030" s="511"/>
      <c r="AD1030" s="511"/>
      <c r="AE1030" s="511" t="str">
        <f>Labels!B87</f>
        <v>Nov</v>
      </c>
      <c r="AF1030" s="512"/>
      <c r="AG1030" s="83"/>
    </row>
    <row r="1031" spans="1:34" s="16" customFormat="1" ht="15.75" x14ac:dyDescent="0.25">
      <c r="A1031" s="213" t="str">
        <f>$A$801</f>
        <v>Tag</v>
      </c>
      <c r="B1031" s="214">
        <f>B640</f>
        <v>44136</v>
      </c>
      <c r="C1031" s="215">
        <f t="shared" ref="C1031:AE1031" si="308">B1031+1</f>
        <v>44137</v>
      </c>
      <c r="D1031" s="214">
        <f t="shared" si="308"/>
        <v>44138</v>
      </c>
      <c r="E1031" s="214">
        <f t="shared" si="308"/>
        <v>44139</v>
      </c>
      <c r="F1031" s="214">
        <f t="shared" si="308"/>
        <v>44140</v>
      </c>
      <c r="G1031" s="214">
        <f t="shared" si="308"/>
        <v>44141</v>
      </c>
      <c r="H1031" s="214">
        <f t="shared" si="308"/>
        <v>44142</v>
      </c>
      <c r="I1031" s="214">
        <f t="shared" si="308"/>
        <v>44143</v>
      </c>
      <c r="J1031" s="214">
        <f t="shared" si="308"/>
        <v>44144</v>
      </c>
      <c r="K1031" s="214">
        <f t="shared" si="308"/>
        <v>44145</v>
      </c>
      <c r="L1031" s="214">
        <f t="shared" si="308"/>
        <v>44146</v>
      </c>
      <c r="M1031" s="214">
        <f t="shared" si="308"/>
        <v>44147</v>
      </c>
      <c r="N1031" s="214">
        <f t="shared" si="308"/>
        <v>44148</v>
      </c>
      <c r="O1031" s="214">
        <f t="shared" si="308"/>
        <v>44149</v>
      </c>
      <c r="P1031" s="214">
        <f t="shared" si="308"/>
        <v>44150</v>
      </c>
      <c r="Q1031" s="214">
        <f t="shared" si="308"/>
        <v>44151</v>
      </c>
      <c r="R1031" s="214">
        <f t="shared" si="308"/>
        <v>44152</v>
      </c>
      <c r="S1031" s="214">
        <f t="shared" si="308"/>
        <v>44153</v>
      </c>
      <c r="T1031" s="214">
        <f t="shared" si="308"/>
        <v>44154</v>
      </c>
      <c r="U1031" s="214">
        <f t="shared" si="308"/>
        <v>44155</v>
      </c>
      <c r="V1031" s="214">
        <f t="shared" si="308"/>
        <v>44156</v>
      </c>
      <c r="W1031" s="214">
        <f t="shared" si="308"/>
        <v>44157</v>
      </c>
      <c r="X1031" s="214">
        <f t="shared" si="308"/>
        <v>44158</v>
      </c>
      <c r="Y1031" s="214">
        <f t="shared" si="308"/>
        <v>44159</v>
      </c>
      <c r="Z1031" s="214">
        <f t="shared" si="308"/>
        <v>44160</v>
      </c>
      <c r="AA1031" s="214">
        <f t="shared" si="308"/>
        <v>44161</v>
      </c>
      <c r="AB1031" s="214">
        <f t="shared" si="308"/>
        <v>44162</v>
      </c>
      <c r="AC1031" s="214">
        <f t="shared" si="308"/>
        <v>44163</v>
      </c>
      <c r="AD1031" s="214">
        <f t="shared" si="308"/>
        <v>44164</v>
      </c>
      <c r="AE1031" s="365">
        <f t="shared" si="308"/>
        <v>44165</v>
      </c>
      <c r="AF1031" s="370"/>
      <c r="AG1031" s="431" t="str">
        <f>COUNT(B1033:AF1033)&amp;" "&amp;Labels!$B$63</f>
        <v>21 Tage</v>
      </c>
    </row>
    <row r="1032" spans="1:34" s="16" customFormat="1" ht="12" customHeight="1" x14ac:dyDescent="0.2">
      <c r="A1032" s="177" t="str">
        <f>$A$802</f>
        <v>Kalenderwoche</v>
      </c>
      <c r="B1032" s="341">
        <f>IF(B1031="","",TRUNC((B1031-DATE(YEAR(B1031+3-MOD(B1031-2,7)),1,MOD(B1031-2,7)-9))/7))</f>
        <v>44</v>
      </c>
      <c r="C1032" s="342">
        <f t="shared" ref="C1032:AE1032" si="309">IF(C1031="","",TRUNC((C1031-DATE(YEAR(C1031+3-MOD(C1031-2,7)),1,MOD(C1031-2,7)-9))/7))</f>
        <v>45</v>
      </c>
      <c r="D1032" s="342">
        <f t="shared" si="309"/>
        <v>45</v>
      </c>
      <c r="E1032" s="342">
        <f t="shared" si="309"/>
        <v>45</v>
      </c>
      <c r="F1032" s="342">
        <f t="shared" si="309"/>
        <v>45</v>
      </c>
      <c r="G1032" s="342">
        <f t="shared" si="309"/>
        <v>45</v>
      </c>
      <c r="H1032" s="342">
        <f t="shared" si="309"/>
        <v>45</v>
      </c>
      <c r="I1032" s="342">
        <f t="shared" si="309"/>
        <v>45</v>
      </c>
      <c r="J1032" s="342">
        <f t="shared" si="309"/>
        <v>46</v>
      </c>
      <c r="K1032" s="342">
        <f t="shared" si="309"/>
        <v>46</v>
      </c>
      <c r="L1032" s="342">
        <f t="shared" si="309"/>
        <v>46</v>
      </c>
      <c r="M1032" s="342">
        <f t="shared" si="309"/>
        <v>46</v>
      </c>
      <c r="N1032" s="342">
        <f t="shared" si="309"/>
        <v>46</v>
      </c>
      <c r="O1032" s="342">
        <f t="shared" si="309"/>
        <v>46</v>
      </c>
      <c r="P1032" s="342">
        <f t="shared" si="309"/>
        <v>46</v>
      </c>
      <c r="Q1032" s="342">
        <f t="shared" si="309"/>
        <v>47</v>
      </c>
      <c r="R1032" s="342">
        <f t="shared" si="309"/>
        <v>47</v>
      </c>
      <c r="S1032" s="342">
        <f t="shared" si="309"/>
        <v>47</v>
      </c>
      <c r="T1032" s="342">
        <f t="shared" si="309"/>
        <v>47</v>
      </c>
      <c r="U1032" s="342">
        <f t="shared" si="309"/>
        <v>47</v>
      </c>
      <c r="V1032" s="342">
        <f t="shared" si="309"/>
        <v>47</v>
      </c>
      <c r="W1032" s="342">
        <f t="shared" si="309"/>
        <v>47</v>
      </c>
      <c r="X1032" s="342">
        <f t="shared" si="309"/>
        <v>48</v>
      </c>
      <c r="Y1032" s="342">
        <f t="shared" si="309"/>
        <v>48</v>
      </c>
      <c r="Z1032" s="342">
        <f t="shared" si="309"/>
        <v>48</v>
      </c>
      <c r="AA1032" s="342">
        <f t="shared" si="309"/>
        <v>48</v>
      </c>
      <c r="AB1032" s="342">
        <f t="shared" si="309"/>
        <v>48</v>
      </c>
      <c r="AC1032" s="342">
        <f t="shared" si="309"/>
        <v>48</v>
      </c>
      <c r="AD1032" s="342">
        <f t="shared" si="309"/>
        <v>48</v>
      </c>
      <c r="AE1032" s="342">
        <f t="shared" si="309"/>
        <v>49</v>
      </c>
      <c r="AF1032" s="371"/>
      <c r="AG1032" s="307"/>
    </row>
    <row r="1033" spans="1:34" s="16" customFormat="1" ht="12" customHeight="1" x14ac:dyDescent="0.2">
      <c r="A1033" s="177" t="str">
        <f>$A$803</f>
        <v>Sollstunden</v>
      </c>
      <c r="B1033" s="344" t="str">
        <f t="shared" ref="B1033:AE1033" si="310">IF(MOD(B1031,7)&gt;=2,$J$7*$B$637%,"")</f>
        <v/>
      </c>
      <c r="C1033" s="345">
        <f t="shared" si="310"/>
        <v>8</v>
      </c>
      <c r="D1033" s="345">
        <f t="shared" si="310"/>
        <v>8</v>
      </c>
      <c r="E1033" s="345">
        <f t="shared" si="310"/>
        <v>8</v>
      </c>
      <c r="F1033" s="345">
        <f t="shared" si="310"/>
        <v>8</v>
      </c>
      <c r="G1033" s="345">
        <f t="shared" si="310"/>
        <v>8</v>
      </c>
      <c r="H1033" s="345" t="str">
        <f t="shared" si="310"/>
        <v/>
      </c>
      <c r="I1033" s="345" t="str">
        <f t="shared" si="310"/>
        <v/>
      </c>
      <c r="J1033" s="345">
        <f t="shared" si="310"/>
        <v>8</v>
      </c>
      <c r="K1033" s="345">
        <f t="shared" si="310"/>
        <v>8</v>
      </c>
      <c r="L1033" s="345">
        <f t="shared" si="310"/>
        <v>8</v>
      </c>
      <c r="M1033" s="345">
        <f t="shared" si="310"/>
        <v>8</v>
      </c>
      <c r="N1033" s="345">
        <f t="shared" si="310"/>
        <v>8</v>
      </c>
      <c r="O1033" s="345" t="str">
        <f t="shared" si="310"/>
        <v/>
      </c>
      <c r="P1033" s="345" t="str">
        <f t="shared" si="310"/>
        <v/>
      </c>
      <c r="Q1033" s="345">
        <f t="shared" si="310"/>
        <v>8</v>
      </c>
      <c r="R1033" s="345">
        <f t="shared" si="310"/>
        <v>8</v>
      </c>
      <c r="S1033" s="345">
        <f t="shared" si="310"/>
        <v>8</v>
      </c>
      <c r="T1033" s="345">
        <f t="shared" si="310"/>
        <v>8</v>
      </c>
      <c r="U1033" s="345">
        <f t="shared" si="310"/>
        <v>8</v>
      </c>
      <c r="V1033" s="345" t="str">
        <f t="shared" si="310"/>
        <v/>
      </c>
      <c r="W1033" s="345" t="str">
        <f t="shared" si="310"/>
        <v/>
      </c>
      <c r="X1033" s="345">
        <f t="shared" si="310"/>
        <v>8</v>
      </c>
      <c r="Y1033" s="345">
        <f t="shared" si="310"/>
        <v>8</v>
      </c>
      <c r="Z1033" s="345">
        <f t="shared" si="310"/>
        <v>8</v>
      </c>
      <c r="AA1033" s="345">
        <f t="shared" si="310"/>
        <v>8</v>
      </c>
      <c r="AB1033" s="345">
        <f t="shared" si="310"/>
        <v>8</v>
      </c>
      <c r="AC1033" s="345" t="str">
        <f t="shared" si="310"/>
        <v/>
      </c>
      <c r="AD1033" s="345" t="str">
        <f t="shared" si="310"/>
        <v/>
      </c>
      <c r="AE1033" s="345">
        <f t="shared" si="310"/>
        <v>8</v>
      </c>
      <c r="AF1033" s="372"/>
      <c r="AG1033" s="299">
        <f>SUM(B1033:AF1033)</f>
        <v>168</v>
      </c>
    </row>
    <row r="1034" spans="1:34" s="16" customFormat="1" ht="12" customHeight="1" thickBot="1" x14ac:dyDescent="0.25">
      <c r="A1034" s="347" t="str">
        <f>$A$804</f>
        <v>Produktivstunden</v>
      </c>
      <c r="B1034" s="348">
        <f>SUM(B645:B647)</f>
        <v>0</v>
      </c>
      <c r="C1034" s="349">
        <f t="shared" ref="C1034:AE1034" si="311">SUM(C645:C647)</f>
        <v>0</v>
      </c>
      <c r="D1034" s="349">
        <f t="shared" si="311"/>
        <v>0</v>
      </c>
      <c r="E1034" s="349">
        <f t="shared" si="311"/>
        <v>0</v>
      </c>
      <c r="F1034" s="349">
        <f t="shared" si="311"/>
        <v>0</v>
      </c>
      <c r="G1034" s="349">
        <f t="shared" si="311"/>
        <v>0</v>
      </c>
      <c r="H1034" s="349">
        <f t="shared" si="311"/>
        <v>0</v>
      </c>
      <c r="I1034" s="349">
        <f t="shared" si="311"/>
        <v>0</v>
      </c>
      <c r="J1034" s="349">
        <f t="shared" si="311"/>
        <v>0</v>
      </c>
      <c r="K1034" s="349">
        <f t="shared" si="311"/>
        <v>0</v>
      </c>
      <c r="L1034" s="349">
        <f t="shared" si="311"/>
        <v>0</v>
      </c>
      <c r="M1034" s="349">
        <f t="shared" si="311"/>
        <v>0</v>
      </c>
      <c r="N1034" s="349">
        <f t="shared" si="311"/>
        <v>0</v>
      </c>
      <c r="O1034" s="349">
        <f t="shared" si="311"/>
        <v>0</v>
      </c>
      <c r="P1034" s="349">
        <f t="shared" si="311"/>
        <v>0</v>
      </c>
      <c r="Q1034" s="349">
        <f t="shared" si="311"/>
        <v>0</v>
      </c>
      <c r="R1034" s="349">
        <f t="shared" si="311"/>
        <v>0</v>
      </c>
      <c r="S1034" s="349">
        <f t="shared" si="311"/>
        <v>0</v>
      </c>
      <c r="T1034" s="349">
        <f t="shared" si="311"/>
        <v>0</v>
      </c>
      <c r="U1034" s="349">
        <f t="shared" si="311"/>
        <v>0</v>
      </c>
      <c r="V1034" s="349">
        <f t="shared" si="311"/>
        <v>0</v>
      </c>
      <c r="W1034" s="349">
        <f t="shared" si="311"/>
        <v>0</v>
      </c>
      <c r="X1034" s="349">
        <f t="shared" si="311"/>
        <v>0</v>
      </c>
      <c r="Y1034" s="349">
        <f t="shared" si="311"/>
        <v>0</v>
      </c>
      <c r="Z1034" s="349">
        <f t="shared" si="311"/>
        <v>0</v>
      </c>
      <c r="AA1034" s="349">
        <f t="shared" si="311"/>
        <v>0</v>
      </c>
      <c r="AB1034" s="349">
        <f t="shared" si="311"/>
        <v>0</v>
      </c>
      <c r="AC1034" s="349">
        <f t="shared" si="311"/>
        <v>0</v>
      </c>
      <c r="AD1034" s="349">
        <f t="shared" si="311"/>
        <v>0</v>
      </c>
      <c r="AE1034" s="349">
        <f t="shared" si="311"/>
        <v>0</v>
      </c>
      <c r="AF1034" s="373"/>
      <c r="AG1034" s="333"/>
    </row>
    <row r="1035" spans="1:34" s="16" customFormat="1" ht="12" customHeight="1" x14ac:dyDescent="0.2">
      <c r="A1035" s="361" t="str">
        <f>$A$805</f>
        <v>Feiertage [ft]</v>
      </c>
      <c r="B1035" s="362" t="str">
        <f>B648</f>
        <v/>
      </c>
      <c r="C1035" s="363" t="str">
        <f t="shared" ref="C1035:AE1035" si="312">C648</f>
        <v/>
      </c>
      <c r="D1035" s="363" t="str">
        <f t="shared" si="312"/>
        <v/>
      </c>
      <c r="E1035" s="363" t="str">
        <f t="shared" si="312"/>
        <v/>
      </c>
      <c r="F1035" s="363" t="str">
        <f t="shared" si="312"/>
        <v/>
      </c>
      <c r="G1035" s="363" t="str">
        <f t="shared" si="312"/>
        <v/>
      </c>
      <c r="H1035" s="363" t="str">
        <f t="shared" si="312"/>
        <v/>
      </c>
      <c r="I1035" s="363" t="str">
        <f t="shared" si="312"/>
        <v/>
      </c>
      <c r="J1035" s="363" t="str">
        <f t="shared" si="312"/>
        <v/>
      </c>
      <c r="K1035" s="363" t="str">
        <f t="shared" si="312"/>
        <v/>
      </c>
      <c r="L1035" s="363" t="str">
        <f t="shared" si="312"/>
        <v/>
      </c>
      <c r="M1035" s="363" t="str">
        <f t="shared" si="312"/>
        <v/>
      </c>
      <c r="N1035" s="363" t="str">
        <f t="shared" si="312"/>
        <v/>
      </c>
      <c r="O1035" s="363" t="str">
        <f t="shared" si="312"/>
        <v/>
      </c>
      <c r="P1035" s="363" t="str">
        <f t="shared" si="312"/>
        <v/>
      </c>
      <c r="Q1035" s="363" t="str">
        <f t="shared" si="312"/>
        <v/>
      </c>
      <c r="R1035" s="363" t="str">
        <f t="shared" si="312"/>
        <v/>
      </c>
      <c r="S1035" s="363" t="str">
        <f t="shared" si="312"/>
        <v/>
      </c>
      <c r="T1035" s="363" t="str">
        <f t="shared" si="312"/>
        <v/>
      </c>
      <c r="U1035" s="363" t="str">
        <f t="shared" si="312"/>
        <v/>
      </c>
      <c r="V1035" s="363" t="str">
        <f t="shared" si="312"/>
        <v/>
      </c>
      <c r="W1035" s="363" t="str">
        <f t="shared" si="312"/>
        <v/>
      </c>
      <c r="X1035" s="363" t="str">
        <f t="shared" si="312"/>
        <v/>
      </c>
      <c r="Y1035" s="363" t="str">
        <f t="shared" si="312"/>
        <v/>
      </c>
      <c r="Z1035" s="363" t="str">
        <f t="shared" si="312"/>
        <v/>
      </c>
      <c r="AA1035" s="363" t="str">
        <f t="shared" si="312"/>
        <v/>
      </c>
      <c r="AB1035" s="363" t="str">
        <f t="shared" si="312"/>
        <v/>
      </c>
      <c r="AC1035" s="363" t="str">
        <f t="shared" si="312"/>
        <v/>
      </c>
      <c r="AD1035" s="363" t="str">
        <f t="shared" si="312"/>
        <v/>
      </c>
      <c r="AE1035" s="363" t="str">
        <f t="shared" si="312"/>
        <v/>
      </c>
      <c r="AF1035" s="374"/>
      <c r="AG1035" s="331">
        <f>SUM(B1035:AF1035)</f>
        <v>0</v>
      </c>
    </row>
    <row r="1036" spans="1:34" s="16" customFormat="1" ht="12" customHeight="1" x14ac:dyDescent="0.2">
      <c r="A1036" s="351" t="str">
        <f>$A$806</f>
        <v>Ferien [f]</v>
      </c>
      <c r="B1036" s="393"/>
      <c r="C1036" s="394"/>
      <c r="D1036" s="394"/>
      <c r="E1036" s="394"/>
      <c r="F1036" s="394"/>
      <c r="G1036" s="394"/>
      <c r="H1036" s="394"/>
      <c r="I1036" s="394"/>
      <c r="J1036" s="394"/>
      <c r="K1036" s="394"/>
      <c r="L1036" s="394"/>
      <c r="M1036" s="394"/>
      <c r="N1036" s="394"/>
      <c r="O1036" s="394"/>
      <c r="P1036" s="394"/>
      <c r="Q1036" s="394"/>
      <c r="R1036" s="394"/>
      <c r="S1036" s="394"/>
      <c r="T1036" s="394"/>
      <c r="U1036" s="394"/>
      <c r="V1036" s="394"/>
      <c r="W1036" s="394"/>
      <c r="X1036" s="394"/>
      <c r="Y1036" s="394"/>
      <c r="Z1036" s="394"/>
      <c r="AA1036" s="394"/>
      <c r="AB1036" s="394"/>
      <c r="AC1036" s="394"/>
      <c r="AD1036" s="394"/>
      <c r="AE1036" s="394"/>
      <c r="AF1036" s="375"/>
      <c r="AG1036" s="332">
        <f>SUM(B1036:AF1036)</f>
        <v>0</v>
      </c>
      <c r="AH1036" s="334" t="str">
        <f>$AH$806</f>
        <v>f</v>
      </c>
    </row>
    <row r="1037" spans="1:34" s="16" customFormat="1" ht="12" customHeight="1" x14ac:dyDescent="0.2">
      <c r="A1037" s="352" t="str">
        <f>$A$807</f>
        <v>Kompensation (Vorjahr) [kv]</v>
      </c>
      <c r="B1037" s="396"/>
      <c r="C1037" s="397"/>
      <c r="D1037" s="397"/>
      <c r="E1037" s="397"/>
      <c r="F1037" s="397"/>
      <c r="G1037" s="397"/>
      <c r="H1037" s="397"/>
      <c r="I1037" s="397"/>
      <c r="J1037" s="397"/>
      <c r="K1037" s="397"/>
      <c r="L1037" s="397"/>
      <c r="M1037" s="397"/>
      <c r="N1037" s="397"/>
      <c r="O1037" s="397"/>
      <c r="P1037" s="397"/>
      <c r="Q1037" s="397"/>
      <c r="R1037" s="397"/>
      <c r="S1037" s="397"/>
      <c r="T1037" s="397"/>
      <c r="U1037" s="397"/>
      <c r="V1037" s="397"/>
      <c r="W1037" s="397"/>
      <c r="X1037" s="397"/>
      <c r="Y1037" s="397"/>
      <c r="Z1037" s="397"/>
      <c r="AA1037" s="397"/>
      <c r="AB1037" s="397"/>
      <c r="AC1037" s="397"/>
      <c r="AD1037" s="397"/>
      <c r="AE1037" s="397"/>
      <c r="AF1037" s="375"/>
      <c r="AG1037" s="328">
        <f>SUM(B1037:AF1037)</f>
        <v>0</v>
      </c>
      <c r="AH1037" s="334" t="str">
        <f>$AH$807</f>
        <v>kv</v>
      </c>
    </row>
    <row r="1038" spans="1:34" s="16" customFormat="1" ht="12" customHeight="1" x14ac:dyDescent="0.2">
      <c r="A1038" s="353" t="str">
        <f>$A$808</f>
        <v>Kompensation (laufend) [kj]</v>
      </c>
      <c r="B1038" s="399"/>
      <c r="C1038" s="400"/>
      <c r="D1038" s="400"/>
      <c r="E1038" s="400"/>
      <c r="F1038" s="400"/>
      <c r="G1038" s="400"/>
      <c r="H1038" s="400"/>
      <c r="I1038" s="400"/>
      <c r="J1038" s="400"/>
      <c r="K1038" s="400"/>
      <c r="L1038" s="400"/>
      <c r="M1038" s="400"/>
      <c r="N1038" s="400"/>
      <c r="O1038" s="400"/>
      <c r="P1038" s="400"/>
      <c r="Q1038" s="400"/>
      <c r="R1038" s="400"/>
      <c r="S1038" s="400"/>
      <c r="T1038" s="400"/>
      <c r="U1038" s="400"/>
      <c r="V1038" s="400"/>
      <c r="W1038" s="400"/>
      <c r="X1038" s="400"/>
      <c r="Y1038" s="400"/>
      <c r="Z1038" s="400"/>
      <c r="AA1038" s="400"/>
      <c r="AB1038" s="400"/>
      <c r="AC1038" s="400"/>
      <c r="AD1038" s="400"/>
      <c r="AE1038" s="400"/>
      <c r="AF1038" s="375"/>
      <c r="AG1038" s="327">
        <f>SUM(B1038:AF1038)</f>
        <v>0</v>
      </c>
      <c r="AH1038" s="334" t="str">
        <f>$AH$808</f>
        <v>kj</v>
      </c>
    </row>
    <row r="1039" spans="1:34" s="16" customFormat="1" ht="12" customHeight="1" x14ac:dyDescent="0.2">
      <c r="A1039" s="354" t="str">
        <f>$A$809</f>
        <v>Absenzen, Kurzabsenzen [a]</v>
      </c>
      <c r="B1039" s="393"/>
      <c r="C1039" s="394"/>
      <c r="D1039" s="394"/>
      <c r="E1039" s="394"/>
      <c r="F1039" s="394"/>
      <c r="G1039" s="394"/>
      <c r="H1039" s="394"/>
      <c r="I1039" s="394"/>
      <c r="J1039" s="394"/>
      <c r="K1039" s="394"/>
      <c r="L1039" s="394"/>
      <c r="M1039" s="394"/>
      <c r="N1039" s="394"/>
      <c r="O1039" s="394"/>
      <c r="P1039" s="394"/>
      <c r="Q1039" s="394"/>
      <c r="R1039" s="394"/>
      <c r="S1039" s="394"/>
      <c r="T1039" s="394"/>
      <c r="U1039" s="394"/>
      <c r="V1039" s="394"/>
      <c r="W1039" s="394"/>
      <c r="X1039" s="394"/>
      <c r="Y1039" s="394"/>
      <c r="Z1039" s="394"/>
      <c r="AA1039" s="394"/>
      <c r="AB1039" s="394"/>
      <c r="AC1039" s="394"/>
      <c r="AD1039" s="394"/>
      <c r="AE1039" s="394"/>
      <c r="AF1039" s="375"/>
      <c r="AG1039" s="326">
        <f>SUM(B1039:AF1039)</f>
        <v>0</v>
      </c>
      <c r="AH1039" s="334" t="str">
        <f>$AH$809</f>
        <v>a</v>
      </c>
    </row>
    <row r="1040" spans="1:34" s="16" customFormat="1" ht="12" customHeight="1" x14ac:dyDescent="0.2">
      <c r="A1040" s="355" t="str">
        <f>$A$810</f>
        <v>Krankheit [k]</v>
      </c>
      <c r="B1040" s="396"/>
      <c r="C1040" s="397"/>
      <c r="D1040" s="397"/>
      <c r="E1040" s="397"/>
      <c r="F1040" s="397"/>
      <c r="G1040" s="397"/>
      <c r="H1040" s="397"/>
      <c r="I1040" s="397"/>
      <c r="J1040" s="397"/>
      <c r="K1040" s="397"/>
      <c r="L1040" s="397"/>
      <c r="M1040" s="397"/>
      <c r="N1040" s="397"/>
      <c r="O1040" s="397"/>
      <c r="P1040" s="397"/>
      <c r="Q1040" s="397"/>
      <c r="R1040" s="397"/>
      <c r="S1040" s="397"/>
      <c r="T1040" s="397"/>
      <c r="U1040" s="397"/>
      <c r="V1040" s="397"/>
      <c r="W1040" s="397"/>
      <c r="X1040" s="397"/>
      <c r="Y1040" s="397"/>
      <c r="Z1040" s="397"/>
      <c r="AA1040" s="397"/>
      <c r="AB1040" s="397"/>
      <c r="AC1040" s="397"/>
      <c r="AD1040" s="397"/>
      <c r="AE1040" s="397"/>
      <c r="AF1040" s="375"/>
      <c r="AG1040" s="328">
        <f t="shared" ref="AG1040:AG1048" si="313">SUM(B1040:AF1040)</f>
        <v>0</v>
      </c>
      <c r="AH1040" s="334" t="str">
        <f>$AH$810</f>
        <v>k</v>
      </c>
    </row>
    <row r="1041" spans="1:34" s="16" customFormat="1" ht="12" customHeight="1" x14ac:dyDescent="0.2">
      <c r="A1041" s="355" t="str">
        <f>$A$811</f>
        <v>Unfall [u]</v>
      </c>
      <c r="B1041" s="396"/>
      <c r="C1041" s="397"/>
      <c r="D1041" s="397"/>
      <c r="E1041" s="397"/>
      <c r="F1041" s="397"/>
      <c r="G1041" s="397"/>
      <c r="H1041" s="397"/>
      <c r="I1041" s="397"/>
      <c r="J1041" s="397"/>
      <c r="K1041" s="397"/>
      <c r="L1041" s="397"/>
      <c r="M1041" s="397"/>
      <c r="N1041" s="397"/>
      <c r="O1041" s="397"/>
      <c r="P1041" s="397"/>
      <c r="Q1041" s="397"/>
      <c r="R1041" s="397"/>
      <c r="S1041" s="397"/>
      <c r="T1041" s="397"/>
      <c r="U1041" s="397"/>
      <c r="V1041" s="397"/>
      <c r="W1041" s="397"/>
      <c r="X1041" s="397"/>
      <c r="Y1041" s="397"/>
      <c r="Z1041" s="397"/>
      <c r="AA1041" s="397"/>
      <c r="AB1041" s="397"/>
      <c r="AC1041" s="397"/>
      <c r="AD1041" s="397"/>
      <c r="AE1041" s="397"/>
      <c r="AF1041" s="375"/>
      <c r="AG1041" s="328">
        <f t="shared" si="313"/>
        <v>0</v>
      </c>
      <c r="AH1041" s="334" t="str">
        <f>$AH$811</f>
        <v>u</v>
      </c>
    </row>
    <row r="1042" spans="1:34" s="16" customFormat="1" ht="12" customHeight="1" x14ac:dyDescent="0.2">
      <c r="A1042" s="355" t="str">
        <f>$A$812</f>
        <v>Schwangerschaft/Mutterschaft [s]</v>
      </c>
      <c r="B1042" s="396"/>
      <c r="C1042" s="397"/>
      <c r="D1042" s="397"/>
      <c r="E1042" s="397"/>
      <c r="F1042" s="397"/>
      <c r="G1042" s="397"/>
      <c r="H1042" s="397"/>
      <c r="I1042" s="397"/>
      <c r="J1042" s="397"/>
      <c r="K1042" s="397"/>
      <c r="L1042" s="397"/>
      <c r="M1042" s="397"/>
      <c r="N1042" s="397"/>
      <c r="O1042" s="397"/>
      <c r="P1042" s="397"/>
      <c r="Q1042" s="397"/>
      <c r="R1042" s="397"/>
      <c r="S1042" s="397"/>
      <c r="T1042" s="397"/>
      <c r="U1042" s="397"/>
      <c r="V1042" s="397"/>
      <c r="W1042" s="397"/>
      <c r="X1042" s="397"/>
      <c r="Y1042" s="397"/>
      <c r="Z1042" s="397"/>
      <c r="AA1042" s="397"/>
      <c r="AB1042" s="397"/>
      <c r="AC1042" s="397"/>
      <c r="AD1042" s="397"/>
      <c r="AE1042" s="397"/>
      <c r="AF1042" s="375"/>
      <c r="AG1042" s="328">
        <f t="shared" si="313"/>
        <v>0</v>
      </c>
      <c r="AH1042" s="334" t="str">
        <f>$AH$812</f>
        <v>s</v>
      </c>
    </row>
    <row r="1043" spans="1:34" s="16" customFormat="1" ht="12" customHeight="1" x14ac:dyDescent="0.2">
      <c r="A1043" s="355" t="str">
        <f>$A$813</f>
        <v>Militär/Beförderung/Zivilschutz [m]</v>
      </c>
      <c r="B1043" s="396"/>
      <c r="C1043" s="397"/>
      <c r="D1043" s="397"/>
      <c r="E1043" s="397"/>
      <c r="F1043" s="397"/>
      <c r="G1043" s="397"/>
      <c r="H1043" s="397"/>
      <c r="I1043" s="397"/>
      <c r="J1043" s="397"/>
      <c r="K1043" s="397"/>
      <c r="L1043" s="397"/>
      <c r="M1043" s="397"/>
      <c r="N1043" s="397"/>
      <c r="O1043" s="397"/>
      <c r="P1043" s="397"/>
      <c r="Q1043" s="397"/>
      <c r="R1043" s="397"/>
      <c r="S1043" s="397"/>
      <c r="T1043" s="397"/>
      <c r="U1043" s="397"/>
      <c r="V1043" s="397"/>
      <c r="W1043" s="397"/>
      <c r="X1043" s="397"/>
      <c r="Y1043" s="397"/>
      <c r="Z1043" s="397"/>
      <c r="AA1043" s="397"/>
      <c r="AB1043" s="397"/>
      <c r="AC1043" s="397"/>
      <c r="AD1043" s="397"/>
      <c r="AE1043" s="397"/>
      <c r="AF1043" s="375"/>
      <c r="AG1043" s="328">
        <f t="shared" si="313"/>
        <v>0</v>
      </c>
      <c r="AH1043" s="334" t="str">
        <f>$AH$813</f>
        <v>m</v>
      </c>
    </row>
    <row r="1044" spans="1:34" s="16" customFormat="1" ht="12" customHeight="1" x14ac:dyDescent="0.2">
      <c r="A1044" s="355" t="str">
        <f>$A$814</f>
        <v>Berufsschule [bs]</v>
      </c>
      <c r="B1044" s="396"/>
      <c r="C1044" s="397"/>
      <c r="D1044" s="397"/>
      <c r="E1044" s="397"/>
      <c r="F1044" s="397"/>
      <c r="G1044" s="397"/>
      <c r="H1044" s="397"/>
      <c r="I1044" s="397"/>
      <c r="J1044" s="397"/>
      <c r="K1044" s="397"/>
      <c r="L1044" s="397"/>
      <c r="M1044" s="397"/>
      <c r="N1044" s="397"/>
      <c r="O1044" s="397"/>
      <c r="P1044" s="397"/>
      <c r="Q1044" s="397"/>
      <c r="R1044" s="397"/>
      <c r="S1044" s="397"/>
      <c r="T1044" s="397"/>
      <c r="U1044" s="397"/>
      <c r="V1044" s="397"/>
      <c r="W1044" s="397"/>
      <c r="X1044" s="397"/>
      <c r="Y1044" s="397"/>
      <c r="Z1044" s="397"/>
      <c r="AA1044" s="397"/>
      <c r="AB1044" s="397"/>
      <c r="AC1044" s="397"/>
      <c r="AD1044" s="397"/>
      <c r="AE1044" s="397"/>
      <c r="AF1044" s="375"/>
      <c r="AG1044" s="328">
        <f t="shared" si="313"/>
        <v>0</v>
      </c>
      <c r="AH1044" s="334" t="str">
        <f>$AH$814</f>
        <v>bs</v>
      </c>
    </row>
    <row r="1045" spans="1:34" s="16" customFormat="1" ht="12" customHeight="1" x14ac:dyDescent="0.2">
      <c r="A1045" s="356" t="str">
        <f>$A$815</f>
        <v>Kurse [ku]</v>
      </c>
      <c r="B1045" s="399"/>
      <c r="C1045" s="400"/>
      <c r="D1045" s="400"/>
      <c r="E1045" s="400"/>
      <c r="F1045" s="400"/>
      <c r="G1045" s="400"/>
      <c r="H1045" s="400"/>
      <c r="I1045" s="400"/>
      <c r="J1045" s="400"/>
      <c r="K1045" s="400"/>
      <c r="L1045" s="400"/>
      <c r="M1045" s="400"/>
      <c r="N1045" s="400"/>
      <c r="O1045" s="400"/>
      <c r="P1045" s="400"/>
      <c r="Q1045" s="400"/>
      <c r="R1045" s="400"/>
      <c r="S1045" s="400"/>
      <c r="T1045" s="400"/>
      <c r="U1045" s="400"/>
      <c r="V1045" s="400"/>
      <c r="W1045" s="400"/>
      <c r="X1045" s="400"/>
      <c r="Y1045" s="400"/>
      <c r="Z1045" s="400"/>
      <c r="AA1045" s="400"/>
      <c r="AB1045" s="400"/>
      <c r="AC1045" s="400"/>
      <c r="AD1045" s="400"/>
      <c r="AE1045" s="400"/>
      <c r="AF1045" s="375"/>
      <c r="AG1045" s="327">
        <f t="shared" si="313"/>
        <v>0</v>
      </c>
      <c r="AH1045" s="334" t="str">
        <f>$AH$815</f>
        <v>ku</v>
      </c>
    </row>
    <row r="1046" spans="1:34" s="16" customFormat="1" ht="12" customHeight="1" x14ac:dyDescent="0.2">
      <c r="A1046" s="357" t="str">
        <f>$A$816</f>
        <v>Kurzarbeit und Schlechtwetter [ka]</v>
      </c>
      <c r="B1046" s="402"/>
      <c r="C1046" s="403"/>
      <c r="D1046" s="403"/>
      <c r="E1046" s="403"/>
      <c r="F1046" s="403"/>
      <c r="G1046" s="403"/>
      <c r="H1046" s="403"/>
      <c r="I1046" s="403"/>
      <c r="J1046" s="403"/>
      <c r="K1046" s="403"/>
      <c r="L1046" s="403"/>
      <c r="M1046" s="403"/>
      <c r="N1046" s="403"/>
      <c r="O1046" s="403"/>
      <c r="P1046" s="403"/>
      <c r="Q1046" s="403"/>
      <c r="R1046" s="403"/>
      <c r="S1046" s="403"/>
      <c r="T1046" s="403"/>
      <c r="U1046" s="403"/>
      <c r="V1046" s="403"/>
      <c r="W1046" s="403"/>
      <c r="X1046" s="403"/>
      <c r="Y1046" s="403"/>
      <c r="Z1046" s="403"/>
      <c r="AA1046" s="403"/>
      <c r="AB1046" s="403"/>
      <c r="AC1046" s="403"/>
      <c r="AD1046" s="403"/>
      <c r="AE1046" s="403"/>
      <c r="AF1046" s="375"/>
      <c r="AG1046" s="86">
        <f t="shared" si="313"/>
        <v>0</v>
      </c>
      <c r="AH1046" s="334" t="str">
        <f>$AH$816</f>
        <v>ka</v>
      </c>
    </row>
    <row r="1047" spans="1:34" s="16" customFormat="1" ht="12" customHeight="1" x14ac:dyDescent="0.2">
      <c r="A1047" s="358">
        <f>$A$817</f>
        <v>0</v>
      </c>
      <c r="B1047" s="405"/>
      <c r="C1047" s="406"/>
      <c r="D1047" s="406"/>
      <c r="E1047" s="406"/>
      <c r="F1047" s="406"/>
      <c r="G1047" s="406"/>
      <c r="H1047" s="406"/>
      <c r="I1047" s="406"/>
      <c r="J1047" s="406"/>
      <c r="K1047" s="406"/>
      <c r="L1047" s="406"/>
      <c r="M1047" s="406"/>
      <c r="N1047" s="406"/>
      <c r="O1047" s="406"/>
      <c r="P1047" s="406"/>
      <c r="Q1047" s="406"/>
      <c r="R1047" s="406"/>
      <c r="S1047" s="406"/>
      <c r="T1047" s="406"/>
      <c r="U1047" s="406"/>
      <c r="V1047" s="406"/>
      <c r="W1047" s="406"/>
      <c r="X1047" s="406"/>
      <c r="Y1047" s="406"/>
      <c r="Z1047" s="406"/>
      <c r="AA1047" s="406"/>
      <c r="AB1047" s="406"/>
      <c r="AC1047" s="406"/>
      <c r="AD1047" s="406"/>
      <c r="AE1047" s="406"/>
      <c r="AF1047" s="375"/>
      <c r="AG1047" s="329">
        <f t="shared" si="313"/>
        <v>0</v>
      </c>
      <c r="AH1047" s="334">
        <f>$AH$817</f>
        <v>0</v>
      </c>
    </row>
    <row r="1048" spans="1:34" s="16" customFormat="1" ht="12" customHeight="1" thickBot="1" x14ac:dyDescent="0.25">
      <c r="A1048" s="359" t="str">
        <f>$A$818</f>
        <v>Fehlstunden (unbezahlt) [fe]</v>
      </c>
      <c r="B1048" s="408"/>
      <c r="C1048" s="409"/>
      <c r="D1048" s="409"/>
      <c r="E1048" s="409"/>
      <c r="F1048" s="409"/>
      <c r="G1048" s="409"/>
      <c r="H1048" s="409"/>
      <c r="I1048" s="409"/>
      <c r="J1048" s="409"/>
      <c r="K1048" s="409"/>
      <c r="L1048" s="409"/>
      <c r="M1048" s="409"/>
      <c r="N1048" s="409"/>
      <c r="O1048" s="409"/>
      <c r="P1048" s="409"/>
      <c r="Q1048" s="409"/>
      <c r="R1048" s="409"/>
      <c r="S1048" s="409"/>
      <c r="T1048" s="409"/>
      <c r="U1048" s="409"/>
      <c r="V1048" s="409"/>
      <c r="W1048" s="409"/>
      <c r="X1048" s="409"/>
      <c r="Y1048" s="409"/>
      <c r="Z1048" s="409"/>
      <c r="AA1048" s="409"/>
      <c r="AB1048" s="409"/>
      <c r="AC1048" s="409"/>
      <c r="AD1048" s="409"/>
      <c r="AE1048" s="409"/>
      <c r="AF1048" s="375"/>
      <c r="AG1048" s="330">
        <f t="shared" si="313"/>
        <v>0</v>
      </c>
      <c r="AH1048" s="334" t="str">
        <f>$AH$818</f>
        <v>fe</v>
      </c>
    </row>
    <row r="1049" spans="1:34" s="2" customFormat="1" ht="12" customHeight="1" thickBot="1" x14ac:dyDescent="0.25">
      <c r="A1049" s="360" t="str">
        <f>$A$819</f>
        <v>Total</v>
      </c>
      <c r="B1049" s="417">
        <f>SUM(B1036:B1048)</f>
        <v>0</v>
      </c>
      <c r="C1049" s="418">
        <f t="shared" ref="C1049:AE1049" si="314">SUM(C1036:C1048)</f>
        <v>0</v>
      </c>
      <c r="D1049" s="418">
        <f t="shared" si="314"/>
        <v>0</v>
      </c>
      <c r="E1049" s="418">
        <f t="shared" si="314"/>
        <v>0</v>
      </c>
      <c r="F1049" s="418">
        <f t="shared" si="314"/>
        <v>0</v>
      </c>
      <c r="G1049" s="418">
        <f t="shared" si="314"/>
        <v>0</v>
      </c>
      <c r="H1049" s="418">
        <f t="shared" si="314"/>
        <v>0</v>
      </c>
      <c r="I1049" s="418">
        <f t="shared" si="314"/>
        <v>0</v>
      </c>
      <c r="J1049" s="418">
        <f t="shared" si="314"/>
        <v>0</v>
      </c>
      <c r="K1049" s="418">
        <f t="shared" si="314"/>
        <v>0</v>
      </c>
      <c r="L1049" s="418">
        <f t="shared" si="314"/>
        <v>0</v>
      </c>
      <c r="M1049" s="418">
        <f t="shared" si="314"/>
        <v>0</v>
      </c>
      <c r="N1049" s="418">
        <f t="shared" si="314"/>
        <v>0</v>
      </c>
      <c r="O1049" s="418">
        <f t="shared" si="314"/>
        <v>0</v>
      </c>
      <c r="P1049" s="418">
        <f t="shared" si="314"/>
        <v>0</v>
      </c>
      <c r="Q1049" s="418">
        <f t="shared" si="314"/>
        <v>0</v>
      </c>
      <c r="R1049" s="418">
        <f t="shared" si="314"/>
        <v>0</v>
      </c>
      <c r="S1049" s="418">
        <f t="shared" si="314"/>
        <v>0</v>
      </c>
      <c r="T1049" s="418">
        <f t="shared" si="314"/>
        <v>0</v>
      </c>
      <c r="U1049" s="418">
        <f t="shared" si="314"/>
        <v>0</v>
      </c>
      <c r="V1049" s="418">
        <f t="shared" si="314"/>
        <v>0</v>
      </c>
      <c r="W1049" s="418">
        <f t="shared" si="314"/>
        <v>0</v>
      </c>
      <c r="X1049" s="418">
        <f t="shared" si="314"/>
        <v>0</v>
      </c>
      <c r="Y1049" s="418">
        <f t="shared" si="314"/>
        <v>0</v>
      </c>
      <c r="Z1049" s="418">
        <f t="shared" si="314"/>
        <v>0</v>
      </c>
      <c r="AA1049" s="418">
        <f t="shared" si="314"/>
        <v>0</v>
      </c>
      <c r="AB1049" s="418">
        <f t="shared" si="314"/>
        <v>0</v>
      </c>
      <c r="AC1049" s="418">
        <f t="shared" si="314"/>
        <v>0</v>
      </c>
      <c r="AD1049" s="418">
        <f t="shared" si="314"/>
        <v>0</v>
      </c>
      <c r="AE1049" s="418">
        <f t="shared" si="314"/>
        <v>0</v>
      </c>
      <c r="AF1049" s="376"/>
      <c r="AG1049" s="325"/>
    </row>
    <row r="1050" spans="1:34" x14ac:dyDescent="0.25"/>
    <row r="1051" spans="1:34" x14ac:dyDescent="0.25"/>
    <row r="1052" spans="1:34" x14ac:dyDescent="0.25"/>
    <row r="1053" spans="1:34" s="1" customFormat="1" ht="21" customHeight="1" x14ac:dyDescent="0.25">
      <c r="A1053" s="211" t="str">
        <f>A702</f>
        <v>Dezember</v>
      </c>
      <c r="B1053" s="506" t="str">
        <f>$B$800</f>
        <v>Saldo Monat + / -</v>
      </c>
      <c r="C1053" s="507"/>
      <c r="D1053" s="507"/>
      <c r="E1053" s="508"/>
      <c r="F1053" s="509">
        <f>F702</f>
        <v>-184</v>
      </c>
      <c r="G1053" s="510"/>
      <c r="H1053" s="78"/>
      <c r="I1053" s="323"/>
      <c r="J1053" s="282"/>
      <c r="K1053" s="31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511" t="str">
        <f>$AB$800</f>
        <v>Absenz in Std</v>
      </c>
      <c r="AC1053" s="511"/>
      <c r="AD1053" s="511"/>
      <c r="AE1053" s="511" t="str">
        <f>Labels!B88</f>
        <v>Dez</v>
      </c>
      <c r="AF1053" s="512"/>
      <c r="AG1053" s="83"/>
    </row>
    <row r="1054" spans="1:34" s="16" customFormat="1" ht="15.75" x14ac:dyDescent="0.25">
      <c r="A1054" s="213" t="str">
        <f>$A$801</f>
        <v>Tag</v>
      </c>
      <c r="B1054" s="214">
        <f>B703</f>
        <v>44166</v>
      </c>
      <c r="C1054" s="215">
        <f t="shared" ref="C1054:AF1054" si="315">B1054+1</f>
        <v>44167</v>
      </c>
      <c r="D1054" s="214">
        <f t="shared" si="315"/>
        <v>44168</v>
      </c>
      <c r="E1054" s="214">
        <f t="shared" si="315"/>
        <v>44169</v>
      </c>
      <c r="F1054" s="214">
        <f t="shared" si="315"/>
        <v>44170</v>
      </c>
      <c r="G1054" s="214">
        <f t="shared" si="315"/>
        <v>44171</v>
      </c>
      <c r="H1054" s="214">
        <f t="shared" si="315"/>
        <v>44172</v>
      </c>
      <c r="I1054" s="214">
        <f t="shared" si="315"/>
        <v>44173</v>
      </c>
      <c r="J1054" s="214">
        <f t="shared" si="315"/>
        <v>44174</v>
      </c>
      <c r="K1054" s="214">
        <f t="shared" si="315"/>
        <v>44175</v>
      </c>
      <c r="L1054" s="214">
        <f t="shared" si="315"/>
        <v>44176</v>
      </c>
      <c r="M1054" s="214">
        <f t="shared" si="315"/>
        <v>44177</v>
      </c>
      <c r="N1054" s="214">
        <f t="shared" si="315"/>
        <v>44178</v>
      </c>
      <c r="O1054" s="214">
        <f t="shared" si="315"/>
        <v>44179</v>
      </c>
      <c r="P1054" s="214">
        <f t="shared" si="315"/>
        <v>44180</v>
      </c>
      <c r="Q1054" s="214">
        <f t="shared" si="315"/>
        <v>44181</v>
      </c>
      <c r="R1054" s="214">
        <f t="shared" si="315"/>
        <v>44182</v>
      </c>
      <c r="S1054" s="214">
        <f t="shared" si="315"/>
        <v>44183</v>
      </c>
      <c r="T1054" s="214">
        <f t="shared" si="315"/>
        <v>44184</v>
      </c>
      <c r="U1054" s="214">
        <f t="shared" si="315"/>
        <v>44185</v>
      </c>
      <c r="V1054" s="214">
        <f t="shared" si="315"/>
        <v>44186</v>
      </c>
      <c r="W1054" s="214">
        <f t="shared" si="315"/>
        <v>44187</v>
      </c>
      <c r="X1054" s="214">
        <f t="shared" si="315"/>
        <v>44188</v>
      </c>
      <c r="Y1054" s="214">
        <f t="shared" si="315"/>
        <v>44189</v>
      </c>
      <c r="Z1054" s="214">
        <f t="shared" si="315"/>
        <v>44190</v>
      </c>
      <c r="AA1054" s="214">
        <f t="shared" si="315"/>
        <v>44191</v>
      </c>
      <c r="AB1054" s="214">
        <f t="shared" si="315"/>
        <v>44192</v>
      </c>
      <c r="AC1054" s="214">
        <f t="shared" si="315"/>
        <v>44193</v>
      </c>
      <c r="AD1054" s="214">
        <f t="shared" si="315"/>
        <v>44194</v>
      </c>
      <c r="AE1054" s="214">
        <f t="shared" si="315"/>
        <v>44195</v>
      </c>
      <c r="AF1054" s="214">
        <f t="shared" si="315"/>
        <v>44196</v>
      </c>
      <c r="AG1054" s="431" t="str">
        <f>COUNT(B1056:AF1056)&amp;" "&amp;Labels!$B$63</f>
        <v>23 Tage</v>
      </c>
    </row>
    <row r="1055" spans="1:34" s="16" customFormat="1" ht="12" customHeight="1" x14ac:dyDescent="0.2">
      <c r="A1055" s="177" t="str">
        <f>$A$802</f>
        <v>Kalenderwoche</v>
      </c>
      <c r="B1055" s="341">
        <f>IF(B1054="","",TRUNC((B1054-DATE(YEAR(B1054+3-MOD(B1054-2,7)),1,MOD(B1054-2,7)-9))/7))</f>
        <v>49</v>
      </c>
      <c r="C1055" s="342">
        <f t="shared" ref="C1055:AF1055" si="316">IF(C1054="","",TRUNC((C1054-DATE(YEAR(C1054+3-MOD(C1054-2,7)),1,MOD(C1054-2,7)-9))/7))</f>
        <v>49</v>
      </c>
      <c r="D1055" s="342">
        <f t="shared" si="316"/>
        <v>49</v>
      </c>
      <c r="E1055" s="342">
        <f t="shared" si="316"/>
        <v>49</v>
      </c>
      <c r="F1055" s="342">
        <f t="shared" si="316"/>
        <v>49</v>
      </c>
      <c r="G1055" s="342">
        <f t="shared" si="316"/>
        <v>49</v>
      </c>
      <c r="H1055" s="342">
        <f t="shared" si="316"/>
        <v>50</v>
      </c>
      <c r="I1055" s="342">
        <f t="shared" si="316"/>
        <v>50</v>
      </c>
      <c r="J1055" s="342">
        <f t="shared" si="316"/>
        <v>50</v>
      </c>
      <c r="K1055" s="342">
        <f t="shared" si="316"/>
        <v>50</v>
      </c>
      <c r="L1055" s="342">
        <f t="shared" si="316"/>
        <v>50</v>
      </c>
      <c r="M1055" s="342">
        <f t="shared" si="316"/>
        <v>50</v>
      </c>
      <c r="N1055" s="342">
        <f t="shared" si="316"/>
        <v>50</v>
      </c>
      <c r="O1055" s="342">
        <f t="shared" si="316"/>
        <v>51</v>
      </c>
      <c r="P1055" s="342">
        <f t="shared" si="316"/>
        <v>51</v>
      </c>
      <c r="Q1055" s="342">
        <f t="shared" si="316"/>
        <v>51</v>
      </c>
      <c r="R1055" s="342">
        <f t="shared" si="316"/>
        <v>51</v>
      </c>
      <c r="S1055" s="342">
        <f t="shared" si="316"/>
        <v>51</v>
      </c>
      <c r="T1055" s="342">
        <f t="shared" si="316"/>
        <v>51</v>
      </c>
      <c r="U1055" s="342">
        <f t="shared" si="316"/>
        <v>51</v>
      </c>
      <c r="V1055" s="342">
        <f t="shared" si="316"/>
        <v>52</v>
      </c>
      <c r="W1055" s="342">
        <f t="shared" si="316"/>
        <v>52</v>
      </c>
      <c r="X1055" s="342">
        <f t="shared" si="316"/>
        <v>52</v>
      </c>
      <c r="Y1055" s="342">
        <f t="shared" si="316"/>
        <v>52</v>
      </c>
      <c r="Z1055" s="342">
        <f t="shared" si="316"/>
        <v>52</v>
      </c>
      <c r="AA1055" s="342">
        <f t="shared" si="316"/>
        <v>52</v>
      </c>
      <c r="AB1055" s="342">
        <f t="shared" si="316"/>
        <v>52</v>
      </c>
      <c r="AC1055" s="342">
        <f t="shared" si="316"/>
        <v>53</v>
      </c>
      <c r="AD1055" s="342">
        <f t="shared" si="316"/>
        <v>53</v>
      </c>
      <c r="AE1055" s="342">
        <f t="shared" si="316"/>
        <v>53</v>
      </c>
      <c r="AF1055" s="343">
        <f t="shared" si="316"/>
        <v>53</v>
      </c>
      <c r="AG1055" s="307"/>
    </row>
    <row r="1056" spans="1:34" s="16" customFormat="1" ht="12" customHeight="1" x14ac:dyDescent="0.2">
      <c r="A1056" s="177" t="str">
        <f>$A$803</f>
        <v>Sollstunden</v>
      </c>
      <c r="B1056" s="344">
        <f t="shared" ref="B1056:AF1056" si="317">IF(MOD(B1054,7)&gt;=2,$J$7*$B$700%,"")</f>
        <v>8</v>
      </c>
      <c r="C1056" s="345">
        <f t="shared" si="317"/>
        <v>8</v>
      </c>
      <c r="D1056" s="345">
        <f t="shared" si="317"/>
        <v>8</v>
      </c>
      <c r="E1056" s="345">
        <f t="shared" si="317"/>
        <v>8</v>
      </c>
      <c r="F1056" s="345" t="str">
        <f t="shared" si="317"/>
        <v/>
      </c>
      <c r="G1056" s="345" t="str">
        <f t="shared" si="317"/>
        <v/>
      </c>
      <c r="H1056" s="345">
        <f t="shared" si="317"/>
        <v>8</v>
      </c>
      <c r="I1056" s="345">
        <f t="shared" si="317"/>
        <v>8</v>
      </c>
      <c r="J1056" s="345">
        <f t="shared" si="317"/>
        <v>8</v>
      </c>
      <c r="K1056" s="345">
        <f t="shared" si="317"/>
        <v>8</v>
      </c>
      <c r="L1056" s="345">
        <f t="shared" si="317"/>
        <v>8</v>
      </c>
      <c r="M1056" s="345" t="str">
        <f t="shared" si="317"/>
        <v/>
      </c>
      <c r="N1056" s="345" t="str">
        <f t="shared" si="317"/>
        <v/>
      </c>
      <c r="O1056" s="345">
        <f t="shared" si="317"/>
        <v>8</v>
      </c>
      <c r="P1056" s="345">
        <f t="shared" si="317"/>
        <v>8</v>
      </c>
      <c r="Q1056" s="345">
        <f t="shared" si="317"/>
        <v>8</v>
      </c>
      <c r="R1056" s="345">
        <f t="shared" si="317"/>
        <v>8</v>
      </c>
      <c r="S1056" s="345">
        <f t="shared" si="317"/>
        <v>8</v>
      </c>
      <c r="T1056" s="345" t="str">
        <f t="shared" si="317"/>
        <v/>
      </c>
      <c r="U1056" s="345" t="str">
        <f t="shared" si="317"/>
        <v/>
      </c>
      <c r="V1056" s="345">
        <f t="shared" si="317"/>
        <v>8</v>
      </c>
      <c r="W1056" s="345">
        <f t="shared" si="317"/>
        <v>8</v>
      </c>
      <c r="X1056" s="345">
        <f t="shared" si="317"/>
        <v>8</v>
      </c>
      <c r="Y1056" s="345">
        <f t="shared" si="317"/>
        <v>8</v>
      </c>
      <c r="Z1056" s="345">
        <f t="shared" si="317"/>
        <v>8</v>
      </c>
      <c r="AA1056" s="345" t="str">
        <f t="shared" si="317"/>
        <v/>
      </c>
      <c r="AB1056" s="345" t="str">
        <f t="shared" si="317"/>
        <v/>
      </c>
      <c r="AC1056" s="345">
        <f t="shared" si="317"/>
        <v>8</v>
      </c>
      <c r="AD1056" s="345">
        <f t="shared" si="317"/>
        <v>8</v>
      </c>
      <c r="AE1056" s="345">
        <f t="shared" si="317"/>
        <v>8</v>
      </c>
      <c r="AF1056" s="346">
        <f t="shared" si="317"/>
        <v>8</v>
      </c>
      <c r="AG1056" s="299">
        <f>SUM(B1056:AF1056)</f>
        <v>184</v>
      </c>
    </row>
    <row r="1057" spans="1:34" s="16" customFormat="1" ht="12" customHeight="1" thickBot="1" x14ac:dyDescent="0.25">
      <c r="A1057" s="347" t="str">
        <f>$A$804</f>
        <v>Produktivstunden</v>
      </c>
      <c r="B1057" s="348">
        <f>SUM(B708:B710)</f>
        <v>0</v>
      </c>
      <c r="C1057" s="349">
        <f t="shared" ref="C1057:AF1057" si="318">SUM(C708:C710)</f>
        <v>0</v>
      </c>
      <c r="D1057" s="349">
        <f t="shared" si="318"/>
        <v>0</v>
      </c>
      <c r="E1057" s="349">
        <f t="shared" si="318"/>
        <v>0</v>
      </c>
      <c r="F1057" s="349">
        <f t="shared" si="318"/>
        <v>0</v>
      </c>
      <c r="G1057" s="349">
        <f t="shared" si="318"/>
        <v>0</v>
      </c>
      <c r="H1057" s="349">
        <f t="shared" si="318"/>
        <v>0</v>
      </c>
      <c r="I1057" s="349">
        <f t="shared" si="318"/>
        <v>0</v>
      </c>
      <c r="J1057" s="349">
        <f t="shared" si="318"/>
        <v>0</v>
      </c>
      <c r="K1057" s="349">
        <f t="shared" si="318"/>
        <v>0</v>
      </c>
      <c r="L1057" s="349">
        <f t="shared" si="318"/>
        <v>0</v>
      </c>
      <c r="M1057" s="349">
        <f t="shared" si="318"/>
        <v>0</v>
      </c>
      <c r="N1057" s="349">
        <f t="shared" si="318"/>
        <v>0</v>
      </c>
      <c r="O1057" s="349">
        <f t="shared" si="318"/>
        <v>0</v>
      </c>
      <c r="P1057" s="349">
        <f t="shared" si="318"/>
        <v>0</v>
      </c>
      <c r="Q1057" s="349">
        <f t="shared" si="318"/>
        <v>0</v>
      </c>
      <c r="R1057" s="349">
        <f t="shared" si="318"/>
        <v>0</v>
      </c>
      <c r="S1057" s="349">
        <f t="shared" si="318"/>
        <v>0</v>
      </c>
      <c r="T1057" s="349">
        <f t="shared" si="318"/>
        <v>0</v>
      </c>
      <c r="U1057" s="349">
        <f t="shared" si="318"/>
        <v>0</v>
      </c>
      <c r="V1057" s="349">
        <f t="shared" si="318"/>
        <v>0</v>
      </c>
      <c r="W1057" s="349">
        <f t="shared" si="318"/>
        <v>0</v>
      </c>
      <c r="X1057" s="349">
        <f t="shared" si="318"/>
        <v>0</v>
      </c>
      <c r="Y1057" s="349">
        <f t="shared" si="318"/>
        <v>0</v>
      </c>
      <c r="Z1057" s="349">
        <f t="shared" si="318"/>
        <v>0</v>
      </c>
      <c r="AA1057" s="349">
        <f t="shared" si="318"/>
        <v>0</v>
      </c>
      <c r="AB1057" s="349">
        <f t="shared" si="318"/>
        <v>0</v>
      </c>
      <c r="AC1057" s="349">
        <f t="shared" si="318"/>
        <v>0</v>
      </c>
      <c r="AD1057" s="349">
        <f t="shared" si="318"/>
        <v>0</v>
      </c>
      <c r="AE1057" s="349">
        <f t="shared" si="318"/>
        <v>0</v>
      </c>
      <c r="AF1057" s="350">
        <f t="shared" si="318"/>
        <v>0</v>
      </c>
      <c r="AG1057" s="333"/>
    </row>
    <row r="1058" spans="1:34" s="16" customFormat="1" ht="12" customHeight="1" x14ac:dyDescent="0.2">
      <c r="A1058" s="361" t="str">
        <f>$A$805</f>
        <v>Feiertage [ft]</v>
      </c>
      <c r="B1058" s="362" t="str">
        <f>B711</f>
        <v/>
      </c>
      <c r="C1058" s="363" t="str">
        <f t="shared" ref="C1058:AF1058" si="319">C711</f>
        <v/>
      </c>
      <c r="D1058" s="363" t="str">
        <f t="shared" si="319"/>
        <v/>
      </c>
      <c r="E1058" s="363" t="str">
        <f t="shared" si="319"/>
        <v/>
      </c>
      <c r="F1058" s="363" t="str">
        <f t="shared" si="319"/>
        <v/>
      </c>
      <c r="G1058" s="363" t="str">
        <f t="shared" si="319"/>
        <v/>
      </c>
      <c r="H1058" s="363" t="str">
        <f t="shared" si="319"/>
        <v/>
      </c>
      <c r="I1058" s="363" t="str">
        <f t="shared" si="319"/>
        <v/>
      </c>
      <c r="J1058" s="363" t="str">
        <f t="shared" si="319"/>
        <v/>
      </c>
      <c r="K1058" s="363" t="str">
        <f t="shared" si="319"/>
        <v/>
      </c>
      <c r="L1058" s="363" t="str">
        <f t="shared" si="319"/>
        <v/>
      </c>
      <c r="M1058" s="363" t="str">
        <f t="shared" si="319"/>
        <v/>
      </c>
      <c r="N1058" s="363" t="str">
        <f t="shared" si="319"/>
        <v/>
      </c>
      <c r="O1058" s="363" t="str">
        <f t="shared" si="319"/>
        <v/>
      </c>
      <c r="P1058" s="363" t="str">
        <f t="shared" si="319"/>
        <v/>
      </c>
      <c r="Q1058" s="363" t="str">
        <f t="shared" si="319"/>
        <v/>
      </c>
      <c r="R1058" s="363" t="str">
        <f t="shared" si="319"/>
        <v/>
      </c>
      <c r="S1058" s="363" t="str">
        <f t="shared" si="319"/>
        <v/>
      </c>
      <c r="T1058" s="363" t="str">
        <f t="shared" si="319"/>
        <v/>
      </c>
      <c r="U1058" s="363" t="str">
        <f t="shared" si="319"/>
        <v/>
      </c>
      <c r="V1058" s="363" t="str">
        <f t="shared" si="319"/>
        <v/>
      </c>
      <c r="W1058" s="363" t="str">
        <f t="shared" si="319"/>
        <v/>
      </c>
      <c r="X1058" s="363" t="str">
        <f t="shared" si="319"/>
        <v/>
      </c>
      <c r="Y1058" s="363" t="str">
        <f t="shared" si="319"/>
        <v/>
      </c>
      <c r="Z1058" s="363" t="str">
        <f t="shared" si="319"/>
        <v/>
      </c>
      <c r="AA1058" s="363" t="str">
        <f t="shared" si="319"/>
        <v/>
      </c>
      <c r="AB1058" s="363" t="str">
        <f t="shared" si="319"/>
        <v/>
      </c>
      <c r="AC1058" s="363" t="str">
        <f t="shared" si="319"/>
        <v/>
      </c>
      <c r="AD1058" s="363" t="str">
        <f t="shared" si="319"/>
        <v/>
      </c>
      <c r="AE1058" s="363" t="str">
        <f t="shared" si="319"/>
        <v/>
      </c>
      <c r="AF1058" s="364" t="str">
        <f t="shared" si="319"/>
        <v/>
      </c>
      <c r="AG1058" s="331">
        <f>SUM(B1058:AF1058)</f>
        <v>0</v>
      </c>
    </row>
    <row r="1059" spans="1:34" s="16" customFormat="1" ht="12" customHeight="1" x14ac:dyDescent="0.2">
      <c r="A1059" s="351" t="str">
        <f>$A$806</f>
        <v>Ferien [f]</v>
      </c>
      <c r="B1059" s="393"/>
      <c r="C1059" s="394"/>
      <c r="D1059" s="394"/>
      <c r="E1059" s="394"/>
      <c r="F1059" s="394"/>
      <c r="G1059" s="394"/>
      <c r="H1059" s="394"/>
      <c r="I1059" s="394"/>
      <c r="J1059" s="394"/>
      <c r="K1059" s="394"/>
      <c r="L1059" s="394"/>
      <c r="M1059" s="394"/>
      <c r="N1059" s="394"/>
      <c r="O1059" s="394"/>
      <c r="P1059" s="394"/>
      <c r="Q1059" s="394"/>
      <c r="R1059" s="394"/>
      <c r="S1059" s="394"/>
      <c r="T1059" s="394"/>
      <c r="U1059" s="394"/>
      <c r="V1059" s="394"/>
      <c r="W1059" s="394"/>
      <c r="X1059" s="394"/>
      <c r="Y1059" s="394"/>
      <c r="Z1059" s="394"/>
      <c r="AA1059" s="394"/>
      <c r="AB1059" s="394"/>
      <c r="AC1059" s="394"/>
      <c r="AD1059" s="394"/>
      <c r="AE1059" s="394"/>
      <c r="AF1059" s="395"/>
      <c r="AG1059" s="332">
        <f>SUM(B1059:AF1059)</f>
        <v>0</v>
      </c>
      <c r="AH1059" s="334" t="str">
        <f>$AH$806</f>
        <v>f</v>
      </c>
    </row>
    <row r="1060" spans="1:34" s="16" customFormat="1" ht="12" customHeight="1" x14ac:dyDescent="0.2">
      <c r="A1060" s="352" t="str">
        <f>$A$807</f>
        <v>Kompensation (Vorjahr) [kv]</v>
      </c>
      <c r="B1060" s="396"/>
      <c r="C1060" s="397"/>
      <c r="D1060" s="397"/>
      <c r="E1060" s="397"/>
      <c r="F1060" s="397"/>
      <c r="G1060" s="397"/>
      <c r="H1060" s="397"/>
      <c r="I1060" s="397"/>
      <c r="J1060" s="397"/>
      <c r="K1060" s="397"/>
      <c r="L1060" s="397"/>
      <c r="M1060" s="397"/>
      <c r="N1060" s="397"/>
      <c r="O1060" s="397"/>
      <c r="P1060" s="397"/>
      <c r="Q1060" s="397"/>
      <c r="R1060" s="397"/>
      <c r="S1060" s="397"/>
      <c r="T1060" s="397"/>
      <c r="U1060" s="397"/>
      <c r="V1060" s="397"/>
      <c r="W1060" s="397"/>
      <c r="X1060" s="397"/>
      <c r="Y1060" s="397"/>
      <c r="Z1060" s="397"/>
      <c r="AA1060" s="397"/>
      <c r="AB1060" s="397"/>
      <c r="AC1060" s="397"/>
      <c r="AD1060" s="397"/>
      <c r="AE1060" s="397"/>
      <c r="AF1060" s="398"/>
      <c r="AG1060" s="328">
        <f>SUM(B1060:AF1060)</f>
        <v>0</v>
      </c>
      <c r="AH1060" s="334" t="str">
        <f>$AH$807</f>
        <v>kv</v>
      </c>
    </row>
    <row r="1061" spans="1:34" s="16" customFormat="1" ht="12" customHeight="1" x14ac:dyDescent="0.2">
      <c r="A1061" s="353" t="str">
        <f>$A$808</f>
        <v>Kompensation (laufend) [kj]</v>
      </c>
      <c r="B1061" s="399"/>
      <c r="C1061" s="400"/>
      <c r="D1061" s="400"/>
      <c r="E1061" s="400"/>
      <c r="F1061" s="400"/>
      <c r="G1061" s="400"/>
      <c r="H1061" s="400"/>
      <c r="I1061" s="400"/>
      <c r="J1061" s="400"/>
      <c r="K1061" s="400"/>
      <c r="L1061" s="400"/>
      <c r="M1061" s="400"/>
      <c r="N1061" s="400"/>
      <c r="O1061" s="400"/>
      <c r="P1061" s="400"/>
      <c r="Q1061" s="400"/>
      <c r="R1061" s="400"/>
      <c r="S1061" s="400"/>
      <c r="T1061" s="400"/>
      <c r="U1061" s="400"/>
      <c r="V1061" s="400"/>
      <c r="W1061" s="400"/>
      <c r="X1061" s="400"/>
      <c r="Y1061" s="400"/>
      <c r="Z1061" s="400"/>
      <c r="AA1061" s="400"/>
      <c r="AB1061" s="400"/>
      <c r="AC1061" s="400"/>
      <c r="AD1061" s="400"/>
      <c r="AE1061" s="400"/>
      <c r="AF1061" s="401"/>
      <c r="AG1061" s="327">
        <f>SUM(B1061:AF1061)</f>
        <v>0</v>
      </c>
      <c r="AH1061" s="334" t="str">
        <f>$AH$808</f>
        <v>kj</v>
      </c>
    </row>
    <row r="1062" spans="1:34" s="16" customFormat="1" ht="12" customHeight="1" x14ac:dyDescent="0.2">
      <c r="A1062" s="354" t="str">
        <f>$A$809</f>
        <v>Absenzen, Kurzabsenzen [a]</v>
      </c>
      <c r="B1062" s="393"/>
      <c r="C1062" s="394"/>
      <c r="D1062" s="394"/>
      <c r="E1062" s="394"/>
      <c r="F1062" s="394"/>
      <c r="G1062" s="394"/>
      <c r="H1062" s="394"/>
      <c r="I1062" s="394"/>
      <c r="J1062" s="394"/>
      <c r="K1062" s="394"/>
      <c r="L1062" s="394"/>
      <c r="M1062" s="394"/>
      <c r="N1062" s="394"/>
      <c r="O1062" s="394"/>
      <c r="P1062" s="394"/>
      <c r="Q1062" s="394"/>
      <c r="R1062" s="394"/>
      <c r="S1062" s="394"/>
      <c r="T1062" s="394"/>
      <c r="U1062" s="394"/>
      <c r="V1062" s="394"/>
      <c r="W1062" s="394"/>
      <c r="X1062" s="394"/>
      <c r="Y1062" s="394"/>
      <c r="Z1062" s="394"/>
      <c r="AA1062" s="394"/>
      <c r="AB1062" s="394"/>
      <c r="AC1062" s="394"/>
      <c r="AD1062" s="394"/>
      <c r="AE1062" s="394"/>
      <c r="AF1062" s="395"/>
      <c r="AG1062" s="326">
        <f>SUM(B1062:AF1062)</f>
        <v>0</v>
      </c>
      <c r="AH1062" s="334" t="str">
        <f>$AH$809</f>
        <v>a</v>
      </c>
    </row>
    <row r="1063" spans="1:34" s="16" customFormat="1" ht="12" customHeight="1" x14ac:dyDescent="0.2">
      <c r="A1063" s="355" t="str">
        <f>$A$810</f>
        <v>Krankheit [k]</v>
      </c>
      <c r="B1063" s="396"/>
      <c r="C1063" s="397"/>
      <c r="D1063" s="397"/>
      <c r="E1063" s="397"/>
      <c r="F1063" s="397"/>
      <c r="G1063" s="397"/>
      <c r="H1063" s="397"/>
      <c r="I1063" s="397"/>
      <c r="J1063" s="397"/>
      <c r="K1063" s="397"/>
      <c r="L1063" s="397"/>
      <c r="M1063" s="397"/>
      <c r="N1063" s="397"/>
      <c r="O1063" s="397"/>
      <c r="P1063" s="397"/>
      <c r="Q1063" s="397"/>
      <c r="R1063" s="397"/>
      <c r="S1063" s="397"/>
      <c r="T1063" s="397"/>
      <c r="U1063" s="397"/>
      <c r="V1063" s="397"/>
      <c r="W1063" s="397"/>
      <c r="X1063" s="397"/>
      <c r="Y1063" s="397"/>
      <c r="Z1063" s="397"/>
      <c r="AA1063" s="397"/>
      <c r="AB1063" s="397"/>
      <c r="AC1063" s="397"/>
      <c r="AD1063" s="397"/>
      <c r="AE1063" s="397"/>
      <c r="AF1063" s="398"/>
      <c r="AG1063" s="328">
        <f t="shared" ref="AG1063:AG1071" si="320">SUM(B1063:AF1063)</f>
        <v>0</v>
      </c>
      <c r="AH1063" s="334" t="str">
        <f>$AH$810</f>
        <v>k</v>
      </c>
    </row>
    <row r="1064" spans="1:34" s="16" customFormat="1" ht="12" customHeight="1" x14ac:dyDescent="0.2">
      <c r="A1064" s="355" t="str">
        <f>$A$811</f>
        <v>Unfall [u]</v>
      </c>
      <c r="B1064" s="396"/>
      <c r="C1064" s="397"/>
      <c r="D1064" s="397"/>
      <c r="E1064" s="397"/>
      <c r="F1064" s="397"/>
      <c r="G1064" s="397"/>
      <c r="H1064" s="397"/>
      <c r="I1064" s="397"/>
      <c r="J1064" s="397"/>
      <c r="K1064" s="397"/>
      <c r="L1064" s="397"/>
      <c r="M1064" s="397"/>
      <c r="N1064" s="397"/>
      <c r="O1064" s="397"/>
      <c r="P1064" s="397"/>
      <c r="Q1064" s="397"/>
      <c r="R1064" s="397"/>
      <c r="S1064" s="397"/>
      <c r="T1064" s="397"/>
      <c r="U1064" s="397"/>
      <c r="V1064" s="397"/>
      <c r="W1064" s="397"/>
      <c r="X1064" s="397"/>
      <c r="Y1064" s="397"/>
      <c r="Z1064" s="397"/>
      <c r="AA1064" s="397"/>
      <c r="AB1064" s="397"/>
      <c r="AC1064" s="397"/>
      <c r="AD1064" s="397"/>
      <c r="AE1064" s="397"/>
      <c r="AF1064" s="398"/>
      <c r="AG1064" s="328">
        <f t="shared" si="320"/>
        <v>0</v>
      </c>
      <c r="AH1064" s="334" t="str">
        <f>$AH$811</f>
        <v>u</v>
      </c>
    </row>
    <row r="1065" spans="1:34" s="16" customFormat="1" ht="12" customHeight="1" x14ac:dyDescent="0.2">
      <c r="A1065" s="355" t="str">
        <f>$A$812</f>
        <v>Schwangerschaft/Mutterschaft [s]</v>
      </c>
      <c r="B1065" s="396"/>
      <c r="C1065" s="397"/>
      <c r="D1065" s="397"/>
      <c r="E1065" s="397"/>
      <c r="F1065" s="397"/>
      <c r="G1065" s="397"/>
      <c r="H1065" s="397"/>
      <c r="I1065" s="397"/>
      <c r="J1065" s="397"/>
      <c r="K1065" s="397"/>
      <c r="L1065" s="397"/>
      <c r="M1065" s="397"/>
      <c r="N1065" s="397"/>
      <c r="O1065" s="397"/>
      <c r="P1065" s="397"/>
      <c r="Q1065" s="397"/>
      <c r="R1065" s="397"/>
      <c r="S1065" s="397"/>
      <c r="T1065" s="397"/>
      <c r="U1065" s="397"/>
      <c r="V1065" s="397"/>
      <c r="W1065" s="397"/>
      <c r="X1065" s="397"/>
      <c r="Y1065" s="397"/>
      <c r="Z1065" s="397"/>
      <c r="AA1065" s="397"/>
      <c r="AB1065" s="397"/>
      <c r="AC1065" s="397"/>
      <c r="AD1065" s="397"/>
      <c r="AE1065" s="397"/>
      <c r="AF1065" s="398"/>
      <c r="AG1065" s="328">
        <f t="shared" si="320"/>
        <v>0</v>
      </c>
      <c r="AH1065" s="334" t="str">
        <f>$AH$812</f>
        <v>s</v>
      </c>
    </row>
    <row r="1066" spans="1:34" s="16" customFormat="1" ht="12" customHeight="1" x14ac:dyDescent="0.2">
      <c r="A1066" s="355" t="str">
        <f>$A$813</f>
        <v>Militär/Beförderung/Zivilschutz [m]</v>
      </c>
      <c r="B1066" s="396"/>
      <c r="C1066" s="397"/>
      <c r="D1066" s="397"/>
      <c r="E1066" s="397"/>
      <c r="F1066" s="397"/>
      <c r="G1066" s="397"/>
      <c r="H1066" s="397"/>
      <c r="I1066" s="397"/>
      <c r="J1066" s="397"/>
      <c r="K1066" s="397"/>
      <c r="L1066" s="397"/>
      <c r="M1066" s="397"/>
      <c r="N1066" s="397"/>
      <c r="O1066" s="397"/>
      <c r="P1066" s="397"/>
      <c r="Q1066" s="397"/>
      <c r="R1066" s="397"/>
      <c r="S1066" s="397"/>
      <c r="T1066" s="397"/>
      <c r="U1066" s="397"/>
      <c r="V1066" s="397"/>
      <c r="W1066" s="397"/>
      <c r="X1066" s="397"/>
      <c r="Y1066" s="397"/>
      <c r="Z1066" s="397"/>
      <c r="AA1066" s="397"/>
      <c r="AB1066" s="397"/>
      <c r="AC1066" s="397"/>
      <c r="AD1066" s="397"/>
      <c r="AE1066" s="397"/>
      <c r="AF1066" s="398"/>
      <c r="AG1066" s="328">
        <f t="shared" si="320"/>
        <v>0</v>
      </c>
      <c r="AH1066" s="334" t="str">
        <f>$AH$813</f>
        <v>m</v>
      </c>
    </row>
    <row r="1067" spans="1:34" s="16" customFormat="1" ht="12" customHeight="1" x14ac:dyDescent="0.2">
      <c r="A1067" s="355" t="str">
        <f>$A$814</f>
        <v>Berufsschule [bs]</v>
      </c>
      <c r="B1067" s="396"/>
      <c r="C1067" s="397"/>
      <c r="D1067" s="397"/>
      <c r="E1067" s="397"/>
      <c r="F1067" s="397"/>
      <c r="G1067" s="397"/>
      <c r="H1067" s="397"/>
      <c r="I1067" s="397"/>
      <c r="J1067" s="397"/>
      <c r="K1067" s="397"/>
      <c r="L1067" s="397"/>
      <c r="M1067" s="397"/>
      <c r="N1067" s="397"/>
      <c r="O1067" s="397"/>
      <c r="P1067" s="397"/>
      <c r="Q1067" s="397"/>
      <c r="R1067" s="397"/>
      <c r="S1067" s="397"/>
      <c r="T1067" s="397"/>
      <c r="U1067" s="397"/>
      <c r="V1067" s="397"/>
      <c r="W1067" s="397"/>
      <c r="X1067" s="397"/>
      <c r="Y1067" s="397"/>
      <c r="Z1067" s="397"/>
      <c r="AA1067" s="397"/>
      <c r="AB1067" s="397"/>
      <c r="AC1067" s="397"/>
      <c r="AD1067" s="397"/>
      <c r="AE1067" s="397"/>
      <c r="AF1067" s="398"/>
      <c r="AG1067" s="328">
        <f t="shared" si="320"/>
        <v>0</v>
      </c>
      <c r="AH1067" s="334" t="str">
        <f>$AH$814</f>
        <v>bs</v>
      </c>
    </row>
    <row r="1068" spans="1:34" s="16" customFormat="1" ht="12" customHeight="1" x14ac:dyDescent="0.2">
      <c r="A1068" s="356" t="str">
        <f>$A$815</f>
        <v>Kurse [ku]</v>
      </c>
      <c r="B1068" s="399"/>
      <c r="C1068" s="400"/>
      <c r="D1068" s="400"/>
      <c r="E1068" s="400"/>
      <c r="F1068" s="400"/>
      <c r="G1068" s="400"/>
      <c r="H1068" s="400"/>
      <c r="I1068" s="400"/>
      <c r="J1068" s="400"/>
      <c r="K1068" s="400"/>
      <c r="L1068" s="400"/>
      <c r="M1068" s="400"/>
      <c r="N1068" s="400"/>
      <c r="O1068" s="400"/>
      <c r="P1068" s="400"/>
      <c r="Q1068" s="400"/>
      <c r="R1068" s="400"/>
      <c r="S1068" s="400"/>
      <c r="T1068" s="400"/>
      <c r="U1068" s="400"/>
      <c r="V1068" s="400"/>
      <c r="W1068" s="400"/>
      <c r="X1068" s="400"/>
      <c r="Y1068" s="400"/>
      <c r="Z1068" s="400"/>
      <c r="AA1068" s="400"/>
      <c r="AB1068" s="400"/>
      <c r="AC1068" s="400"/>
      <c r="AD1068" s="400"/>
      <c r="AE1068" s="400"/>
      <c r="AF1068" s="401"/>
      <c r="AG1068" s="327">
        <f t="shared" si="320"/>
        <v>0</v>
      </c>
      <c r="AH1068" s="334" t="str">
        <f>$AH$815</f>
        <v>ku</v>
      </c>
    </row>
    <row r="1069" spans="1:34" s="16" customFormat="1" ht="12" customHeight="1" x14ac:dyDescent="0.2">
      <c r="A1069" s="357" t="str">
        <f>$A$816</f>
        <v>Kurzarbeit und Schlechtwetter [ka]</v>
      </c>
      <c r="B1069" s="402"/>
      <c r="C1069" s="403"/>
      <c r="D1069" s="403"/>
      <c r="E1069" s="403"/>
      <c r="F1069" s="403"/>
      <c r="G1069" s="403"/>
      <c r="H1069" s="403"/>
      <c r="I1069" s="403"/>
      <c r="J1069" s="403"/>
      <c r="K1069" s="403"/>
      <c r="L1069" s="403"/>
      <c r="M1069" s="403"/>
      <c r="N1069" s="403"/>
      <c r="O1069" s="403"/>
      <c r="P1069" s="403"/>
      <c r="Q1069" s="403"/>
      <c r="R1069" s="403"/>
      <c r="S1069" s="403"/>
      <c r="T1069" s="403"/>
      <c r="U1069" s="403"/>
      <c r="V1069" s="403"/>
      <c r="W1069" s="403"/>
      <c r="X1069" s="403"/>
      <c r="Y1069" s="403"/>
      <c r="Z1069" s="403"/>
      <c r="AA1069" s="403"/>
      <c r="AB1069" s="403"/>
      <c r="AC1069" s="403"/>
      <c r="AD1069" s="403"/>
      <c r="AE1069" s="403"/>
      <c r="AF1069" s="404"/>
      <c r="AG1069" s="86">
        <f t="shared" si="320"/>
        <v>0</v>
      </c>
      <c r="AH1069" s="334" t="str">
        <f>$AH$816</f>
        <v>ka</v>
      </c>
    </row>
    <row r="1070" spans="1:34" s="16" customFormat="1" ht="12" customHeight="1" x14ac:dyDescent="0.2">
      <c r="A1070" s="358">
        <f>$A$817</f>
        <v>0</v>
      </c>
      <c r="B1070" s="405"/>
      <c r="C1070" s="406"/>
      <c r="D1070" s="406"/>
      <c r="E1070" s="406"/>
      <c r="F1070" s="406"/>
      <c r="G1070" s="406"/>
      <c r="H1070" s="406"/>
      <c r="I1070" s="406"/>
      <c r="J1070" s="406"/>
      <c r="K1070" s="406"/>
      <c r="L1070" s="406"/>
      <c r="M1070" s="406"/>
      <c r="N1070" s="406"/>
      <c r="O1070" s="406"/>
      <c r="P1070" s="406"/>
      <c r="Q1070" s="406"/>
      <c r="R1070" s="406"/>
      <c r="S1070" s="406"/>
      <c r="T1070" s="406"/>
      <c r="U1070" s="406"/>
      <c r="V1070" s="406"/>
      <c r="W1070" s="406"/>
      <c r="X1070" s="406"/>
      <c r="Y1070" s="406"/>
      <c r="Z1070" s="406"/>
      <c r="AA1070" s="406"/>
      <c r="AB1070" s="406"/>
      <c r="AC1070" s="406"/>
      <c r="AD1070" s="406"/>
      <c r="AE1070" s="406"/>
      <c r="AF1070" s="407"/>
      <c r="AG1070" s="329">
        <f t="shared" si="320"/>
        <v>0</v>
      </c>
      <c r="AH1070" s="334">
        <f>$AH$817</f>
        <v>0</v>
      </c>
    </row>
    <row r="1071" spans="1:34" s="16" customFormat="1" ht="12" customHeight="1" thickBot="1" x14ac:dyDescent="0.25">
      <c r="A1071" s="359" t="str">
        <f>$A$818</f>
        <v>Fehlstunden (unbezahlt) [fe]</v>
      </c>
      <c r="B1071" s="408"/>
      <c r="C1071" s="409"/>
      <c r="D1071" s="409"/>
      <c r="E1071" s="409"/>
      <c r="F1071" s="409"/>
      <c r="G1071" s="409"/>
      <c r="H1071" s="409"/>
      <c r="I1071" s="409"/>
      <c r="J1071" s="409"/>
      <c r="K1071" s="409"/>
      <c r="L1071" s="409"/>
      <c r="M1071" s="409"/>
      <c r="N1071" s="409"/>
      <c r="O1071" s="409"/>
      <c r="P1071" s="409"/>
      <c r="Q1071" s="409"/>
      <c r="R1071" s="409"/>
      <c r="S1071" s="409"/>
      <c r="T1071" s="409"/>
      <c r="U1071" s="409"/>
      <c r="V1071" s="409"/>
      <c r="W1071" s="409"/>
      <c r="X1071" s="409"/>
      <c r="Y1071" s="409"/>
      <c r="Z1071" s="409"/>
      <c r="AA1071" s="409"/>
      <c r="AB1071" s="409"/>
      <c r="AC1071" s="409"/>
      <c r="AD1071" s="409"/>
      <c r="AE1071" s="409"/>
      <c r="AF1071" s="410"/>
      <c r="AG1071" s="330">
        <f t="shared" si="320"/>
        <v>0</v>
      </c>
      <c r="AH1071" s="334" t="str">
        <f>$AH$818</f>
        <v>fe</v>
      </c>
    </row>
    <row r="1072" spans="1:34" s="2" customFormat="1" ht="12" customHeight="1" thickBot="1" x14ac:dyDescent="0.25">
      <c r="A1072" s="360" t="str">
        <f>$A$819</f>
        <v>Total</v>
      </c>
      <c r="B1072" s="417">
        <f>SUM(B1059:B1071)</f>
        <v>0</v>
      </c>
      <c r="C1072" s="418">
        <f t="shared" ref="C1072:AF1072" si="321">SUM(C1059:C1071)</f>
        <v>0</v>
      </c>
      <c r="D1072" s="418">
        <f t="shared" si="321"/>
        <v>0</v>
      </c>
      <c r="E1072" s="418">
        <f t="shared" si="321"/>
        <v>0</v>
      </c>
      <c r="F1072" s="418">
        <f t="shared" si="321"/>
        <v>0</v>
      </c>
      <c r="G1072" s="418">
        <f t="shared" si="321"/>
        <v>0</v>
      </c>
      <c r="H1072" s="418">
        <f t="shared" si="321"/>
        <v>0</v>
      </c>
      <c r="I1072" s="418">
        <f t="shared" si="321"/>
        <v>0</v>
      </c>
      <c r="J1072" s="418">
        <f t="shared" si="321"/>
        <v>0</v>
      </c>
      <c r="K1072" s="418">
        <f t="shared" si="321"/>
        <v>0</v>
      </c>
      <c r="L1072" s="418">
        <f t="shared" si="321"/>
        <v>0</v>
      </c>
      <c r="M1072" s="418">
        <f t="shared" si="321"/>
        <v>0</v>
      </c>
      <c r="N1072" s="418">
        <f t="shared" si="321"/>
        <v>0</v>
      </c>
      <c r="O1072" s="418">
        <f t="shared" si="321"/>
        <v>0</v>
      </c>
      <c r="P1072" s="418">
        <f t="shared" si="321"/>
        <v>0</v>
      </c>
      <c r="Q1072" s="418">
        <f t="shared" si="321"/>
        <v>0</v>
      </c>
      <c r="R1072" s="418">
        <f t="shared" si="321"/>
        <v>0</v>
      </c>
      <c r="S1072" s="418">
        <f t="shared" si="321"/>
        <v>0</v>
      </c>
      <c r="T1072" s="418">
        <f t="shared" si="321"/>
        <v>0</v>
      </c>
      <c r="U1072" s="418">
        <f t="shared" si="321"/>
        <v>0</v>
      </c>
      <c r="V1072" s="418">
        <f t="shared" si="321"/>
        <v>0</v>
      </c>
      <c r="W1072" s="418">
        <f t="shared" si="321"/>
        <v>0</v>
      </c>
      <c r="X1072" s="418">
        <f t="shared" si="321"/>
        <v>0</v>
      </c>
      <c r="Y1072" s="418">
        <f t="shared" si="321"/>
        <v>0</v>
      </c>
      <c r="Z1072" s="418">
        <f t="shared" si="321"/>
        <v>0</v>
      </c>
      <c r="AA1072" s="418">
        <f t="shared" si="321"/>
        <v>0</v>
      </c>
      <c r="AB1072" s="418">
        <f t="shared" si="321"/>
        <v>0</v>
      </c>
      <c r="AC1072" s="418">
        <f t="shared" si="321"/>
        <v>0</v>
      </c>
      <c r="AD1072" s="418">
        <f t="shared" si="321"/>
        <v>0</v>
      </c>
      <c r="AE1072" s="418">
        <f t="shared" si="321"/>
        <v>0</v>
      </c>
      <c r="AF1072" s="419">
        <f t="shared" si="321"/>
        <v>0</v>
      </c>
      <c r="AG1072" s="325"/>
    </row>
    <row r="1073" x14ac:dyDescent="0.25"/>
    <row r="1074" x14ac:dyDescent="0.25"/>
    <row r="1075" x14ac:dyDescent="0.25"/>
  </sheetData>
  <sheetProtection selectLockedCells="1"/>
  <mergeCells count="4921">
    <mergeCell ref="B1053:E1053"/>
    <mergeCell ref="F1053:G1053"/>
    <mergeCell ref="AB1053:AD1053"/>
    <mergeCell ref="AE1053:AF1053"/>
    <mergeCell ref="B1007:E1007"/>
    <mergeCell ref="F1007:G1007"/>
    <mergeCell ref="AB1007:AD1007"/>
    <mergeCell ref="AE1007:AF1007"/>
    <mergeCell ref="B1030:E1030"/>
    <mergeCell ref="F1030:G1030"/>
    <mergeCell ref="AB1030:AD1030"/>
    <mergeCell ref="AE1030:AF1030"/>
    <mergeCell ref="B961:E961"/>
    <mergeCell ref="F961:G961"/>
    <mergeCell ref="AB961:AD961"/>
    <mergeCell ref="AE961:AF961"/>
    <mergeCell ref="B984:E984"/>
    <mergeCell ref="F984:G984"/>
    <mergeCell ref="AB984:AD984"/>
    <mergeCell ref="AE984:AF984"/>
    <mergeCell ref="B915:E915"/>
    <mergeCell ref="F915:G915"/>
    <mergeCell ref="AB915:AD915"/>
    <mergeCell ref="AE915:AF915"/>
    <mergeCell ref="B938:E938"/>
    <mergeCell ref="F938:G938"/>
    <mergeCell ref="AB938:AD938"/>
    <mergeCell ref="AE938:AF938"/>
    <mergeCell ref="B869:E869"/>
    <mergeCell ref="F869:G869"/>
    <mergeCell ref="AB869:AD869"/>
    <mergeCell ref="AE869:AF869"/>
    <mergeCell ref="B892:E892"/>
    <mergeCell ref="F892:G892"/>
    <mergeCell ref="AB892:AD892"/>
    <mergeCell ref="AE892:AF892"/>
    <mergeCell ref="AK807:AS807"/>
    <mergeCell ref="B823:E823"/>
    <mergeCell ref="F823:G823"/>
    <mergeCell ref="AB823:AD823"/>
    <mergeCell ref="AE823:AF823"/>
    <mergeCell ref="B846:E846"/>
    <mergeCell ref="F846:G846"/>
    <mergeCell ref="AB846:AD846"/>
    <mergeCell ref="AE846:AF846"/>
    <mergeCell ref="Y759:Z760"/>
    <mergeCell ref="AA759:AD760"/>
    <mergeCell ref="AE759:AF760"/>
    <mergeCell ref="H798:K798"/>
    <mergeCell ref="B800:E800"/>
    <mergeCell ref="F800:G800"/>
    <mergeCell ref="AB800:AD800"/>
    <mergeCell ref="AE800:AF800"/>
    <mergeCell ref="AC758:AD758"/>
    <mergeCell ref="AE758:AF758"/>
    <mergeCell ref="A759:A760"/>
    <mergeCell ref="B759:F760"/>
    <mergeCell ref="G759:H760"/>
    <mergeCell ref="I759:L760"/>
    <mergeCell ref="M759:N760"/>
    <mergeCell ref="O759:R760"/>
    <mergeCell ref="S759:T760"/>
    <mergeCell ref="U759:X760"/>
    <mergeCell ref="Q758:R758"/>
    <mergeCell ref="S758:T758"/>
    <mergeCell ref="U758:V758"/>
    <mergeCell ref="W758:X758"/>
    <mergeCell ref="Y758:Z758"/>
    <mergeCell ref="AA758:AB758"/>
    <mergeCell ref="B758:F758"/>
    <mergeCell ref="G758:H758"/>
    <mergeCell ref="I758:J758"/>
    <mergeCell ref="K758:L758"/>
    <mergeCell ref="M758:N758"/>
    <mergeCell ref="O758:P758"/>
    <mergeCell ref="U757:V757"/>
    <mergeCell ref="W757:X757"/>
    <mergeCell ref="Y757:Z757"/>
    <mergeCell ref="AA757:AB757"/>
    <mergeCell ref="AC757:AD757"/>
    <mergeCell ref="AE757:AF757"/>
    <mergeCell ref="AC756:AD756"/>
    <mergeCell ref="AE756:AF756"/>
    <mergeCell ref="B757:F757"/>
    <mergeCell ref="G757:H757"/>
    <mergeCell ref="I757:J757"/>
    <mergeCell ref="K757:L757"/>
    <mergeCell ref="M757:N757"/>
    <mergeCell ref="O757:P757"/>
    <mergeCell ref="Q757:R757"/>
    <mergeCell ref="S757:T757"/>
    <mergeCell ref="Q756:R756"/>
    <mergeCell ref="S756:T756"/>
    <mergeCell ref="U756:V756"/>
    <mergeCell ref="W756:X756"/>
    <mergeCell ref="Y756:Z756"/>
    <mergeCell ref="AA756:AB756"/>
    <mergeCell ref="B756:F756"/>
    <mergeCell ref="G756:H756"/>
    <mergeCell ref="I756:J756"/>
    <mergeCell ref="K756:L756"/>
    <mergeCell ref="M756:N756"/>
    <mergeCell ref="O756:P756"/>
    <mergeCell ref="U755:V755"/>
    <mergeCell ref="W755:X755"/>
    <mergeCell ref="Y755:Z755"/>
    <mergeCell ref="AA755:AB755"/>
    <mergeCell ref="AC755:AD755"/>
    <mergeCell ref="AE755:AF755"/>
    <mergeCell ref="AC754:AD754"/>
    <mergeCell ref="AE754:AF754"/>
    <mergeCell ref="B755:E755"/>
    <mergeCell ref="G755:H755"/>
    <mergeCell ref="I755:J755"/>
    <mergeCell ref="K755:L755"/>
    <mergeCell ref="M755:N755"/>
    <mergeCell ref="O755:P755"/>
    <mergeCell ref="Q755:R755"/>
    <mergeCell ref="S755:T755"/>
    <mergeCell ref="Q754:R754"/>
    <mergeCell ref="S754:T754"/>
    <mergeCell ref="U754:V754"/>
    <mergeCell ref="W754:X754"/>
    <mergeCell ref="Y754:Z754"/>
    <mergeCell ref="AA754:AB754"/>
    <mergeCell ref="S753:T753"/>
    <mergeCell ref="U753:V753"/>
    <mergeCell ref="W753:X753"/>
    <mergeCell ref="Y753:AF753"/>
    <mergeCell ref="B754:F754"/>
    <mergeCell ref="G754:H754"/>
    <mergeCell ref="I754:J754"/>
    <mergeCell ref="K754:L754"/>
    <mergeCell ref="M754:N754"/>
    <mergeCell ref="O754:P754"/>
    <mergeCell ref="W752:X752"/>
    <mergeCell ref="Y752:AD752"/>
    <mergeCell ref="AE752:AF752"/>
    <mergeCell ref="B753:F753"/>
    <mergeCell ref="G753:H753"/>
    <mergeCell ref="I753:J753"/>
    <mergeCell ref="K753:L753"/>
    <mergeCell ref="M753:N753"/>
    <mergeCell ref="O753:P753"/>
    <mergeCell ref="Q753:R753"/>
    <mergeCell ref="AE751:AF751"/>
    <mergeCell ref="B752:F752"/>
    <mergeCell ref="G752:H752"/>
    <mergeCell ref="I752:J752"/>
    <mergeCell ref="K752:L752"/>
    <mergeCell ref="M752:N752"/>
    <mergeCell ref="O752:P752"/>
    <mergeCell ref="Q752:R752"/>
    <mergeCell ref="S752:T752"/>
    <mergeCell ref="U752:V752"/>
    <mergeCell ref="S751:T751"/>
    <mergeCell ref="U751:V751"/>
    <mergeCell ref="W751:X751"/>
    <mergeCell ref="Y751:Z751"/>
    <mergeCell ref="AA751:AB751"/>
    <mergeCell ref="AC751:AD751"/>
    <mergeCell ref="AA750:AB750"/>
    <mergeCell ref="AC750:AD750"/>
    <mergeCell ref="AE750:AF750"/>
    <mergeCell ref="B751:E751"/>
    <mergeCell ref="G751:H751"/>
    <mergeCell ref="I751:J751"/>
    <mergeCell ref="K751:L751"/>
    <mergeCell ref="M751:N751"/>
    <mergeCell ref="O751:P751"/>
    <mergeCell ref="Q751:R751"/>
    <mergeCell ref="O750:P750"/>
    <mergeCell ref="Q750:R750"/>
    <mergeCell ref="S750:T750"/>
    <mergeCell ref="U750:V750"/>
    <mergeCell ref="W750:X750"/>
    <mergeCell ref="Y750:Z750"/>
    <mergeCell ref="W749:X749"/>
    <mergeCell ref="Y749:Z749"/>
    <mergeCell ref="AA749:AB749"/>
    <mergeCell ref="AC749:AD749"/>
    <mergeCell ref="AE749:AF749"/>
    <mergeCell ref="B750:E750"/>
    <mergeCell ref="G750:H750"/>
    <mergeCell ref="I750:J750"/>
    <mergeCell ref="K750:L750"/>
    <mergeCell ref="M750:N750"/>
    <mergeCell ref="AE748:AF748"/>
    <mergeCell ref="A749:E749"/>
    <mergeCell ref="G749:H749"/>
    <mergeCell ref="I749:J749"/>
    <mergeCell ref="K749:L749"/>
    <mergeCell ref="M749:N749"/>
    <mergeCell ref="O749:P749"/>
    <mergeCell ref="Q749:R749"/>
    <mergeCell ref="S749:T749"/>
    <mergeCell ref="U749:V749"/>
    <mergeCell ref="S748:T748"/>
    <mergeCell ref="U748:V748"/>
    <mergeCell ref="W748:X748"/>
    <mergeCell ref="Y748:Z748"/>
    <mergeCell ref="AA748:AB748"/>
    <mergeCell ref="AC748:AD748"/>
    <mergeCell ref="AA747:AB747"/>
    <mergeCell ref="AC747:AD747"/>
    <mergeCell ref="AE747:AF747"/>
    <mergeCell ref="A748:E748"/>
    <mergeCell ref="G748:H748"/>
    <mergeCell ref="I748:J748"/>
    <mergeCell ref="K748:L748"/>
    <mergeCell ref="M748:N748"/>
    <mergeCell ref="O748:P748"/>
    <mergeCell ref="Q748:R748"/>
    <mergeCell ref="O747:P747"/>
    <mergeCell ref="Q747:R747"/>
    <mergeCell ref="S747:T747"/>
    <mergeCell ref="U747:V747"/>
    <mergeCell ref="W747:X747"/>
    <mergeCell ref="Y747:Z747"/>
    <mergeCell ref="W746:X746"/>
    <mergeCell ref="Y746:Z746"/>
    <mergeCell ref="AA746:AB746"/>
    <mergeCell ref="AC746:AD746"/>
    <mergeCell ref="AE746:AF746"/>
    <mergeCell ref="A747:E747"/>
    <mergeCell ref="G747:H747"/>
    <mergeCell ref="I747:J747"/>
    <mergeCell ref="K747:L747"/>
    <mergeCell ref="M747:N747"/>
    <mergeCell ref="AE745:AF745"/>
    <mergeCell ref="A746:E746"/>
    <mergeCell ref="G746:H746"/>
    <mergeCell ref="I746:J746"/>
    <mergeCell ref="K746:L746"/>
    <mergeCell ref="M746:N746"/>
    <mergeCell ref="O746:P746"/>
    <mergeCell ref="Q746:R746"/>
    <mergeCell ref="S746:T746"/>
    <mergeCell ref="U746:V746"/>
    <mergeCell ref="S745:T745"/>
    <mergeCell ref="U745:V745"/>
    <mergeCell ref="W745:X745"/>
    <mergeCell ref="Y745:Z745"/>
    <mergeCell ref="AA745:AB745"/>
    <mergeCell ref="AC745:AD745"/>
    <mergeCell ref="AA744:AB744"/>
    <mergeCell ref="AC744:AD744"/>
    <mergeCell ref="AE744:AF744"/>
    <mergeCell ref="A745:E745"/>
    <mergeCell ref="G745:H745"/>
    <mergeCell ref="I745:J745"/>
    <mergeCell ref="K745:L745"/>
    <mergeCell ref="M745:N745"/>
    <mergeCell ref="O745:P745"/>
    <mergeCell ref="Q745:R745"/>
    <mergeCell ref="O744:P744"/>
    <mergeCell ref="Q744:R744"/>
    <mergeCell ref="S744:T744"/>
    <mergeCell ref="U744:V744"/>
    <mergeCell ref="W744:X744"/>
    <mergeCell ref="Y744:Z744"/>
    <mergeCell ref="W743:X743"/>
    <mergeCell ref="Y743:Z743"/>
    <mergeCell ref="AA743:AB743"/>
    <mergeCell ref="AC743:AD743"/>
    <mergeCell ref="AE743:AF743"/>
    <mergeCell ref="A744:E744"/>
    <mergeCell ref="G744:H744"/>
    <mergeCell ref="I744:J744"/>
    <mergeCell ref="K744:L744"/>
    <mergeCell ref="M744:N744"/>
    <mergeCell ref="AE742:AF742"/>
    <mergeCell ref="A743:E743"/>
    <mergeCell ref="G743:H743"/>
    <mergeCell ref="I743:J743"/>
    <mergeCell ref="K743:L743"/>
    <mergeCell ref="M743:N743"/>
    <mergeCell ref="O743:P743"/>
    <mergeCell ref="Q743:R743"/>
    <mergeCell ref="S743:T743"/>
    <mergeCell ref="U743:V743"/>
    <mergeCell ref="S742:T742"/>
    <mergeCell ref="U742:V742"/>
    <mergeCell ref="W742:X742"/>
    <mergeCell ref="Y742:Z742"/>
    <mergeCell ref="AA742:AB742"/>
    <mergeCell ref="AC742:AD742"/>
    <mergeCell ref="AA741:AB741"/>
    <mergeCell ref="AC741:AD741"/>
    <mergeCell ref="AE741:AF741"/>
    <mergeCell ref="A742:B742"/>
    <mergeCell ref="G742:H742"/>
    <mergeCell ref="I742:J742"/>
    <mergeCell ref="K742:L742"/>
    <mergeCell ref="M742:N742"/>
    <mergeCell ref="O742:P742"/>
    <mergeCell ref="Q742:R742"/>
    <mergeCell ref="O741:P741"/>
    <mergeCell ref="Q741:R741"/>
    <mergeCell ref="S741:T741"/>
    <mergeCell ref="U741:V741"/>
    <mergeCell ref="W741:X741"/>
    <mergeCell ref="Y741:Z741"/>
    <mergeCell ref="W740:X740"/>
    <mergeCell ref="Y740:Z740"/>
    <mergeCell ref="AA740:AB740"/>
    <mergeCell ref="AC740:AD740"/>
    <mergeCell ref="AE740:AF740"/>
    <mergeCell ref="A741:E741"/>
    <mergeCell ref="G741:H741"/>
    <mergeCell ref="I741:J741"/>
    <mergeCell ref="K741:L741"/>
    <mergeCell ref="M741:N741"/>
    <mergeCell ref="AE739:AF739"/>
    <mergeCell ref="A740:E740"/>
    <mergeCell ref="G740:H740"/>
    <mergeCell ref="I740:J740"/>
    <mergeCell ref="K740:L740"/>
    <mergeCell ref="M740:N740"/>
    <mergeCell ref="O740:P740"/>
    <mergeCell ref="Q740:R740"/>
    <mergeCell ref="S740:T740"/>
    <mergeCell ref="U740:V740"/>
    <mergeCell ref="S739:T739"/>
    <mergeCell ref="U739:V739"/>
    <mergeCell ref="W739:X739"/>
    <mergeCell ref="Y739:Z739"/>
    <mergeCell ref="AA739:AB739"/>
    <mergeCell ref="AC739:AD739"/>
    <mergeCell ref="AA738:AB738"/>
    <mergeCell ref="AC738:AD738"/>
    <mergeCell ref="AE738:AF738"/>
    <mergeCell ref="A739:F739"/>
    <mergeCell ref="G739:H739"/>
    <mergeCell ref="I739:J739"/>
    <mergeCell ref="K739:L739"/>
    <mergeCell ref="M739:N739"/>
    <mergeCell ref="O739:P739"/>
    <mergeCell ref="Q739:R739"/>
    <mergeCell ref="O738:P738"/>
    <mergeCell ref="Q738:R738"/>
    <mergeCell ref="S738:T738"/>
    <mergeCell ref="U738:V738"/>
    <mergeCell ref="W738:X738"/>
    <mergeCell ref="Y738:Z738"/>
    <mergeCell ref="W737:X737"/>
    <mergeCell ref="Y737:Z737"/>
    <mergeCell ref="AA737:AB737"/>
    <mergeCell ref="AC737:AD737"/>
    <mergeCell ref="AE737:AF737"/>
    <mergeCell ref="B738:F738"/>
    <mergeCell ref="G738:H738"/>
    <mergeCell ref="I738:J738"/>
    <mergeCell ref="K738:L738"/>
    <mergeCell ref="M738:N738"/>
    <mergeCell ref="AE736:AF736"/>
    <mergeCell ref="B737:F737"/>
    <mergeCell ref="G737:H737"/>
    <mergeCell ref="I737:J737"/>
    <mergeCell ref="K737:L737"/>
    <mergeCell ref="M737:N737"/>
    <mergeCell ref="O737:P737"/>
    <mergeCell ref="Q737:R737"/>
    <mergeCell ref="S737:T737"/>
    <mergeCell ref="U737:V737"/>
    <mergeCell ref="S736:T736"/>
    <mergeCell ref="U736:V736"/>
    <mergeCell ref="W736:X736"/>
    <mergeCell ref="Y736:Z736"/>
    <mergeCell ref="AA736:AB736"/>
    <mergeCell ref="AC736:AD736"/>
    <mergeCell ref="AA735:AB735"/>
    <mergeCell ref="AC735:AD735"/>
    <mergeCell ref="AE735:AF735"/>
    <mergeCell ref="B736:F736"/>
    <mergeCell ref="G736:H736"/>
    <mergeCell ref="I736:J736"/>
    <mergeCell ref="K736:L736"/>
    <mergeCell ref="M736:N736"/>
    <mergeCell ref="O736:P736"/>
    <mergeCell ref="Q736:R736"/>
    <mergeCell ref="O735:P735"/>
    <mergeCell ref="Q735:R735"/>
    <mergeCell ref="S735:T735"/>
    <mergeCell ref="U735:V735"/>
    <mergeCell ref="W735:X735"/>
    <mergeCell ref="Y735:Z735"/>
    <mergeCell ref="W734:X734"/>
    <mergeCell ref="Y734:Z734"/>
    <mergeCell ref="AA734:AB734"/>
    <mergeCell ref="AC734:AD734"/>
    <mergeCell ref="AE734:AF734"/>
    <mergeCell ref="B735:F735"/>
    <mergeCell ref="G735:H735"/>
    <mergeCell ref="I735:J735"/>
    <mergeCell ref="K735:L735"/>
    <mergeCell ref="M735:N735"/>
    <mergeCell ref="AE733:AF733"/>
    <mergeCell ref="A734:F734"/>
    <mergeCell ref="G734:H734"/>
    <mergeCell ref="I734:J734"/>
    <mergeCell ref="K734:L734"/>
    <mergeCell ref="M734:N734"/>
    <mergeCell ref="O734:P734"/>
    <mergeCell ref="Q734:R734"/>
    <mergeCell ref="S734:T734"/>
    <mergeCell ref="U734:V734"/>
    <mergeCell ref="S733:T733"/>
    <mergeCell ref="U733:V733"/>
    <mergeCell ref="W733:X733"/>
    <mergeCell ref="Y733:Z733"/>
    <mergeCell ref="AA733:AB733"/>
    <mergeCell ref="AC733:AD733"/>
    <mergeCell ref="AA732:AB732"/>
    <mergeCell ref="AC732:AD732"/>
    <mergeCell ref="AE732:AF732"/>
    <mergeCell ref="A733:F733"/>
    <mergeCell ref="G733:H733"/>
    <mergeCell ref="I733:J733"/>
    <mergeCell ref="K733:L733"/>
    <mergeCell ref="M733:N733"/>
    <mergeCell ref="O733:P733"/>
    <mergeCell ref="Q733:R733"/>
    <mergeCell ref="O732:P732"/>
    <mergeCell ref="Q732:R732"/>
    <mergeCell ref="S732:T732"/>
    <mergeCell ref="U732:V732"/>
    <mergeCell ref="W732:X732"/>
    <mergeCell ref="Y732:Z732"/>
    <mergeCell ref="AH717:AI717"/>
    <mergeCell ref="AE727:AF727"/>
    <mergeCell ref="B728:AF728"/>
    <mergeCell ref="B729:AF729"/>
    <mergeCell ref="B730:AF730"/>
    <mergeCell ref="A732:F732"/>
    <mergeCell ref="G732:H732"/>
    <mergeCell ref="I732:J732"/>
    <mergeCell ref="K732:L732"/>
    <mergeCell ref="M732:N732"/>
    <mergeCell ref="D701:G701"/>
    <mergeCell ref="B702:E702"/>
    <mergeCell ref="F702:G702"/>
    <mergeCell ref="AB702:AF702"/>
    <mergeCell ref="AH702:AI702"/>
    <mergeCell ref="AH704:AI704"/>
    <mergeCell ref="AA696:AD697"/>
    <mergeCell ref="AE696:AF697"/>
    <mergeCell ref="H698:AF698"/>
    <mergeCell ref="B699:G699"/>
    <mergeCell ref="B700:C700"/>
    <mergeCell ref="D700:G700"/>
    <mergeCell ref="AE695:AF695"/>
    <mergeCell ref="A696:A697"/>
    <mergeCell ref="B696:F697"/>
    <mergeCell ref="G696:H697"/>
    <mergeCell ref="I696:L697"/>
    <mergeCell ref="M696:N697"/>
    <mergeCell ref="O696:R697"/>
    <mergeCell ref="S696:T697"/>
    <mergeCell ref="U696:X697"/>
    <mergeCell ref="Y696:Z697"/>
    <mergeCell ref="S695:T695"/>
    <mergeCell ref="U695:V695"/>
    <mergeCell ref="W695:X695"/>
    <mergeCell ref="Y695:Z695"/>
    <mergeCell ref="AA695:AB695"/>
    <mergeCell ref="AC695:AD695"/>
    <mergeCell ref="AA694:AB694"/>
    <mergeCell ref="AC694:AD694"/>
    <mergeCell ref="AE694:AF694"/>
    <mergeCell ref="B695:F695"/>
    <mergeCell ref="G695:H695"/>
    <mergeCell ref="I695:J695"/>
    <mergeCell ref="K695:L695"/>
    <mergeCell ref="M695:N695"/>
    <mergeCell ref="O695:P695"/>
    <mergeCell ref="Q695:R695"/>
    <mergeCell ref="O694:P694"/>
    <mergeCell ref="Q694:R694"/>
    <mergeCell ref="S694:T694"/>
    <mergeCell ref="U694:V694"/>
    <mergeCell ref="W694:X694"/>
    <mergeCell ref="Y694:Z694"/>
    <mergeCell ref="W693:X693"/>
    <mergeCell ref="Y693:Z693"/>
    <mergeCell ref="AA693:AB693"/>
    <mergeCell ref="AC693:AD693"/>
    <mergeCell ref="AE693:AF693"/>
    <mergeCell ref="B694:F694"/>
    <mergeCell ref="G694:H694"/>
    <mergeCell ref="I694:J694"/>
    <mergeCell ref="K694:L694"/>
    <mergeCell ref="M694:N694"/>
    <mergeCell ref="AE692:AF692"/>
    <mergeCell ref="B693:F693"/>
    <mergeCell ref="G693:H693"/>
    <mergeCell ref="I693:J693"/>
    <mergeCell ref="K693:L693"/>
    <mergeCell ref="M693:N693"/>
    <mergeCell ref="O693:P693"/>
    <mergeCell ref="Q693:R693"/>
    <mergeCell ref="S693:T693"/>
    <mergeCell ref="U693:V693"/>
    <mergeCell ref="S692:T692"/>
    <mergeCell ref="U692:V692"/>
    <mergeCell ref="W692:X692"/>
    <mergeCell ref="Y692:Z692"/>
    <mergeCell ref="AA692:AB692"/>
    <mergeCell ref="AC692:AD692"/>
    <mergeCell ref="AA691:AB691"/>
    <mergeCell ref="AC691:AD691"/>
    <mergeCell ref="AE691:AF691"/>
    <mergeCell ref="B692:E692"/>
    <mergeCell ref="G692:H692"/>
    <mergeCell ref="I692:J692"/>
    <mergeCell ref="K692:L692"/>
    <mergeCell ref="M692:N692"/>
    <mergeCell ref="O692:P692"/>
    <mergeCell ref="Q692:R692"/>
    <mergeCell ref="O691:P691"/>
    <mergeCell ref="Q691:R691"/>
    <mergeCell ref="S691:T691"/>
    <mergeCell ref="U691:V691"/>
    <mergeCell ref="W691:X691"/>
    <mergeCell ref="Y691:Z691"/>
    <mergeCell ref="Q690:R690"/>
    <mergeCell ref="S690:T690"/>
    <mergeCell ref="U690:V690"/>
    <mergeCell ref="W690:X690"/>
    <mergeCell ref="Y690:AF690"/>
    <mergeCell ref="B691:F691"/>
    <mergeCell ref="G691:H691"/>
    <mergeCell ref="I691:J691"/>
    <mergeCell ref="K691:L691"/>
    <mergeCell ref="M691:N691"/>
    <mergeCell ref="B690:F690"/>
    <mergeCell ref="G690:H690"/>
    <mergeCell ref="I690:J690"/>
    <mergeCell ref="K690:L690"/>
    <mergeCell ref="M690:N690"/>
    <mergeCell ref="O690:P690"/>
    <mergeCell ref="Q689:R689"/>
    <mergeCell ref="S689:T689"/>
    <mergeCell ref="U689:V689"/>
    <mergeCell ref="W689:X689"/>
    <mergeCell ref="Y689:AD689"/>
    <mergeCell ref="AE689:AF689"/>
    <mergeCell ref="B689:F689"/>
    <mergeCell ref="G689:H689"/>
    <mergeCell ref="I689:J689"/>
    <mergeCell ref="K689:L689"/>
    <mergeCell ref="M689:N689"/>
    <mergeCell ref="O689:P689"/>
    <mergeCell ref="U688:V688"/>
    <mergeCell ref="W688:X688"/>
    <mergeCell ref="Y688:Z688"/>
    <mergeCell ref="AA688:AB688"/>
    <mergeCell ref="AC688:AD688"/>
    <mergeCell ref="AE688:AF688"/>
    <mergeCell ref="AC687:AD687"/>
    <mergeCell ref="AE687:AF687"/>
    <mergeCell ref="B688:E688"/>
    <mergeCell ref="G688:H688"/>
    <mergeCell ref="I688:J688"/>
    <mergeCell ref="K688:L688"/>
    <mergeCell ref="M688:N688"/>
    <mergeCell ref="O688:P688"/>
    <mergeCell ref="Q688:R688"/>
    <mergeCell ref="S688:T688"/>
    <mergeCell ref="Q687:R687"/>
    <mergeCell ref="S687:T687"/>
    <mergeCell ref="U687:V687"/>
    <mergeCell ref="W687:X687"/>
    <mergeCell ref="Y687:Z687"/>
    <mergeCell ref="AA687:AB687"/>
    <mergeCell ref="B687:E687"/>
    <mergeCell ref="G687:H687"/>
    <mergeCell ref="I687:J687"/>
    <mergeCell ref="K687:L687"/>
    <mergeCell ref="M687:N687"/>
    <mergeCell ref="O687:P687"/>
    <mergeCell ref="U686:V686"/>
    <mergeCell ref="W686:X686"/>
    <mergeCell ref="Y686:Z686"/>
    <mergeCell ref="AA686:AB686"/>
    <mergeCell ref="AC686:AD686"/>
    <mergeCell ref="AE686:AF686"/>
    <mergeCell ref="AC685:AD685"/>
    <mergeCell ref="AE685:AF685"/>
    <mergeCell ref="A686:E686"/>
    <mergeCell ref="G686:H686"/>
    <mergeCell ref="I686:J686"/>
    <mergeCell ref="K686:L686"/>
    <mergeCell ref="M686:N686"/>
    <mergeCell ref="O686:P686"/>
    <mergeCell ref="Q686:R686"/>
    <mergeCell ref="S686:T686"/>
    <mergeCell ref="Q685:R685"/>
    <mergeCell ref="S685:T685"/>
    <mergeCell ref="U685:V685"/>
    <mergeCell ref="W685:X685"/>
    <mergeCell ref="Y685:Z685"/>
    <mergeCell ref="AA685:AB685"/>
    <mergeCell ref="A685:E685"/>
    <mergeCell ref="G685:H685"/>
    <mergeCell ref="I685:J685"/>
    <mergeCell ref="K685:L685"/>
    <mergeCell ref="M685:N685"/>
    <mergeCell ref="O685:P685"/>
    <mergeCell ref="U684:V684"/>
    <mergeCell ref="W684:X684"/>
    <mergeCell ref="Y684:Z684"/>
    <mergeCell ref="AA684:AB684"/>
    <mergeCell ref="AC684:AD684"/>
    <mergeCell ref="AE684:AF684"/>
    <mergeCell ref="AC683:AD683"/>
    <mergeCell ref="AE683:AF683"/>
    <mergeCell ref="A684:E684"/>
    <mergeCell ref="G684:H684"/>
    <mergeCell ref="I684:J684"/>
    <mergeCell ref="K684:L684"/>
    <mergeCell ref="M684:N684"/>
    <mergeCell ref="O684:P684"/>
    <mergeCell ref="Q684:R684"/>
    <mergeCell ref="S684:T684"/>
    <mergeCell ref="Q683:R683"/>
    <mergeCell ref="S683:T683"/>
    <mergeCell ref="U683:V683"/>
    <mergeCell ref="W683:X683"/>
    <mergeCell ref="Y683:Z683"/>
    <mergeCell ref="AA683:AB683"/>
    <mergeCell ref="A683:E683"/>
    <mergeCell ref="G683:H683"/>
    <mergeCell ref="I683:J683"/>
    <mergeCell ref="K683:L683"/>
    <mergeCell ref="M683:N683"/>
    <mergeCell ref="O683:P683"/>
    <mergeCell ref="U682:V682"/>
    <mergeCell ref="W682:X682"/>
    <mergeCell ref="Y682:Z682"/>
    <mergeCell ref="AA682:AB682"/>
    <mergeCell ref="AC682:AD682"/>
    <mergeCell ref="AE682:AF682"/>
    <mergeCell ref="AC681:AD681"/>
    <mergeCell ref="AE681:AF681"/>
    <mergeCell ref="A682:E682"/>
    <mergeCell ref="G682:H682"/>
    <mergeCell ref="I682:J682"/>
    <mergeCell ref="K682:L682"/>
    <mergeCell ref="M682:N682"/>
    <mergeCell ref="O682:P682"/>
    <mergeCell ref="Q682:R682"/>
    <mergeCell ref="S682:T682"/>
    <mergeCell ref="Q681:R681"/>
    <mergeCell ref="S681:T681"/>
    <mergeCell ref="U681:V681"/>
    <mergeCell ref="W681:X681"/>
    <mergeCell ref="Y681:Z681"/>
    <mergeCell ref="AA681:AB681"/>
    <mergeCell ref="A681:E681"/>
    <mergeCell ref="G681:H681"/>
    <mergeCell ref="I681:J681"/>
    <mergeCell ref="K681:L681"/>
    <mergeCell ref="M681:N681"/>
    <mergeCell ref="O681:P681"/>
    <mergeCell ref="U680:V680"/>
    <mergeCell ref="W680:X680"/>
    <mergeCell ref="Y680:Z680"/>
    <mergeCell ref="AA680:AB680"/>
    <mergeCell ref="AC680:AD680"/>
    <mergeCell ref="AE680:AF680"/>
    <mergeCell ref="AC679:AD679"/>
    <mergeCell ref="AE679:AF679"/>
    <mergeCell ref="A680:E680"/>
    <mergeCell ref="G680:H680"/>
    <mergeCell ref="I680:J680"/>
    <mergeCell ref="K680:L680"/>
    <mergeCell ref="M680:N680"/>
    <mergeCell ref="O680:P680"/>
    <mergeCell ref="Q680:R680"/>
    <mergeCell ref="S680:T680"/>
    <mergeCell ref="Q679:R679"/>
    <mergeCell ref="S679:T679"/>
    <mergeCell ref="U679:V679"/>
    <mergeCell ref="W679:X679"/>
    <mergeCell ref="Y679:Z679"/>
    <mergeCell ref="AA679:AB679"/>
    <mergeCell ref="A679:B679"/>
    <mergeCell ref="G679:H679"/>
    <mergeCell ref="I679:J679"/>
    <mergeCell ref="K679:L679"/>
    <mergeCell ref="M679:N679"/>
    <mergeCell ref="O679:P679"/>
    <mergeCell ref="U678:V678"/>
    <mergeCell ref="W678:X678"/>
    <mergeCell ref="Y678:Z678"/>
    <mergeCell ref="AA678:AB678"/>
    <mergeCell ref="AC678:AD678"/>
    <mergeCell ref="AE678:AF678"/>
    <mergeCell ref="AC677:AD677"/>
    <mergeCell ref="AE677:AF677"/>
    <mergeCell ref="A678:E678"/>
    <mergeCell ref="G678:H678"/>
    <mergeCell ref="I678:J678"/>
    <mergeCell ref="K678:L678"/>
    <mergeCell ref="M678:N678"/>
    <mergeCell ref="O678:P678"/>
    <mergeCell ref="Q678:R678"/>
    <mergeCell ref="S678:T678"/>
    <mergeCell ref="Q677:R677"/>
    <mergeCell ref="S677:T677"/>
    <mergeCell ref="U677:V677"/>
    <mergeCell ref="W677:X677"/>
    <mergeCell ref="Y677:Z677"/>
    <mergeCell ref="AA677:AB677"/>
    <mergeCell ref="A677:E677"/>
    <mergeCell ref="G677:H677"/>
    <mergeCell ref="I677:J677"/>
    <mergeCell ref="K677:L677"/>
    <mergeCell ref="M677:N677"/>
    <mergeCell ref="O677:P677"/>
    <mergeCell ref="U676:V676"/>
    <mergeCell ref="W676:X676"/>
    <mergeCell ref="Y676:Z676"/>
    <mergeCell ref="AA676:AB676"/>
    <mergeCell ref="AC676:AD676"/>
    <mergeCell ref="AE676:AF676"/>
    <mergeCell ref="AC675:AD675"/>
    <mergeCell ref="AE675:AF675"/>
    <mergeCell ref="A676:F676"/>
    <mergeCell ref="G676:H676"/>
    <mergeCell ref="I676:J676"/>
    <mergeCell ref="K676:L676"/>
    <mergeCell ref="M676:N676"/>
    <mergeCell ref="O676:P676"/>
    <mergeCell ref="Q676:R676"/>
    <mergeCell ref="S676:T676"/>
    <mergeCell ref="Q675:R675"/>
    <mergeCell ref="S675:T675"/>
    <mergeCell ref="U675:V675"/>
    <mergeCell ref="W675:X675"/>
    <mergeCell ref="Y675:Z675"/>
    <mergeCell ref="AA675:AB675"/>
    <mergeCell ref="B675:F675"/>
    <mergeCell ref="G675:H675"/>
    <mergeCell ref="I675:J675"/>
    <mergeCell ref="K675:L675"/>
    <mergeCell ref="M675:N675"/>
    <mergeCell ref="O675:P675"/>
    <mergeCell ref="U674:V674"/>
    <mergeCell ref="W674:X674"/>
    <mergeCell ref="Y674:Z674"/>
    <mergeCell ref="AA674:AB674"/>
    <mergeCell ref="AC674:AD674"/>
    <mergeCell ref="AE674:AF674"/>
    <mergeCell ref="AC673:AD673"/>
    <mergeCell ref="AE673:AF673"/>
    <mergeCell ref="B674:F674"/>
    <mergeCell ref="G674:H674"/>
    <mergeCell ref="I674:J674"/>
    <mergeCell ref="K674:L674"/>
    <mergeCell ref="M674:N674"/>
    <mergeCell ref="O674:P674"/>
    <mergeCell ref="Q674:R674"/>
    <mergeCell ref="S674:T674"/>
    <mergeCell ref="Q673:R673"/>
    <mergeCell ref="S673:T673"/>
    <mergeCell ref="U673:V673"/>
    <mergeCell ref="W673:X673"/>
    <mergeCell ref="Y673:Z673"/>
    <mergeCell ref="AA673:AB673"/>
    <mergeCell ref="B673:F673"/>
    <mergeCell ref="G673:H673"/>
    <mergeCell ref="I673:J673"/>
    <mergeCell ref="K673:L673"/>
    <mergeCell ref="M673:N673"/>
    <mergeCell ref="O673:P673"/>
    <mergeCell ref="U672:V672"/>
    <mergeCell ref="W672:X672"/>
    <mergeCell ref="Y672:Z672"/>
    <mergeCell ref="AA672:AB672"/>
    <mergeCell ref="AC672:AD672"/>
    <mergeCell ref="AE672:AF672"/>
    <mergeCell ref="AC671:AD671"/>
    <mergeCell ref="AE671:AF671"/>
    <mergeCell ref="B672:F672"/>
    <mergeCell ref="G672:H672"/>
    <mergeCell ref="I672:J672"/>
    <mergeCell ref="K672:L672"/>
    <mergeCell ref="M672:N672"/>
    <mergeCell ref="O672:P672"/>
    <mergeCell ref="Q672:R672"/>
    <mergeCell ref="S672:T672"/>
    <mergeCell ref="Q671:R671"/>
    <mergeCell ref="S671:T671"/>
    <mergeCell ref="U671:V671"/>
    <mergeCell ref="W671:X671"/>
    <mergeCell ref="Y671:Z671"/>
    <mergeCell ref="AA671:AB671"/>
    <mergeCell ref="A671:F671"/>
    <mergeCell ref="G671:H671"/>
    <mergeCell ref="I671:J671"/>
    <mergeCell ref="K671:L671"/>
    <mergeCell ref="M671:N671"/>
    <mergeCell ref="O671:P671"/>
    <mergeCell ref="U670:V670"/>
    <mergeCell ref="W670:X670"/>
    <mergeCell ref="Y670:Z670"/>
    <mergeCell ref="AA670:AB670"/>
    <mergeCell ref="AC670:AD670"/>
    <mergeCell ref="AE670:AF670"/>
    <mergeCell ref="AC669:AD669"/>
    <mergeCell ref="AE669:AF669"/>
    <mergeCell ref="A670:F670"/>
    <mergeCell ref="G670:H670"/>
    <mergeCell ref="I670:J670"/>
    <mergeCell ref="K670:L670"/>
    <mergeCell ref="M670:N670"/>
    <mergeCell ref="O670:P670"/>
    <mergeCell ref="Q670:R670"/>
    <mergeCell ref="S670:T670"/>
    <mergeCell ref="Q669:R669"/>
    <mergeCell ref="S669:T669"/>
    <mergeCell ref="U669:V669"/>
    <mergeCell ref="W669:X669"/>
    <mergeCell ref="Y669:Z669"/>
    <mergeCell ref="AA669:AB669"/>
    <mergeCell ref="AE664:AF664"/>
    <mergeCell ref="B665:AF665"/>
    <mergeCell ref="B666:AF666"/>
    <mergeCell ref="B667:AF667"/>
    <mergeCell ref="A669:F669"/>
    <mergeCell ref="G669:H669"/>
    <mergeCell ref="I669:J669"/>
    <mergeCell ref="K669:L669"/>
    <mergeCell ref="M669:N669"/>
    <mergeCell ref="O669:P669"/>
    <mergeCell ref="B639:E639"/>
    <mergeCell ref="F639:G639"/>
    <mergeCell ref="AB639:AF639"/>
    <mergeCell ref="AH639:AI639"/>
    <mergeCell ref="AH641:AI641"/>
    <mergeCell ref="AH654:AI654"/>
    <mergeCell ref="J637:M637"/>
    <mergeCell ref="O637:R637"/>
    <mergeCell ref="T637:W637"/>
    <mergeCell ref="Y637:AF637"/>
    <mergeCell ref="D638:G638"/>
    <mergeCell ref="J638:M638"/>
    <mergeCell ref="O638:R638"/>
    <mergeCell ref="T638:W638"/>
    <mergeCell ref="Y638:AF638"/>
    <mergeCell ref="Y633:Z634"/>
    <mergeCell ref="AA633:AD634"/>
    <mergeCell ref="AE633:AF634"/>
    <mergeCell ref="H635:AF635"/>
    <mergeCell ref="B636:G636"/>
    <mergeCell ref="H636:H638"/>
    <mergeCell ref="J636:M636"/>
    <mergeCell ref="O636:R636"/>
    <mergeCell ref="B637:C637"/>
    <mergeCell ref="D637:G637"/>
    <mergeCell ref="AC632:AD632"/>
    <mergeCell ref="AE632:AF632"/>
    <mergeCell ref="A633:A634"/>
    <mergeCell ref="B633:F634"/>
    <mergeCell ref="G633:H634"/>
    <mergeCell ref="I633:L634"/>
    <mergeCell ref="M633:N634"/>
    <mergeCell ref="O633:R634"/>
    <mergeCell ref="S633:T634"/>
    <mergeCell ref="U633:X634"/>
    <mergeCell ref="Q632:R632"/>
    <mergeCell ref="S632:T632"/>
    <mergeCell ref="U632:V632"/>
    <mergeCell ref="W632:X632"/>
    <mergeCell ref="Y632:Z632"/>
    <mergeCell ref="AA632:AB632"/>
    <mergeCell ref="B632:F632"/>
    <mergeCell ref="G632:H632"/>
    <mergeCell ref="I632:J632"/>
    <mergeCell ref="K632:L632"/>
    <mergeCell ref="M632:N632"/>
    <mergeCell ref="O632:P632"/>
    <mergeCell ref="U631:V631"/>
    <mergeCell ref="W631:X631"/>
    <mergeCell ref="Y631:Z631"/>
    <mergeCell ref="AA631:AB631"/>
    <mergeCell ref="AC631:AD631"/>
    <mergeCell ref="AE631:AF631"/>
    <mergeCell ref="AC630:AD630"/>
    <mergeCell ref="AE630:AF630"/>
    <mergeCell ref="B631:F631"/>
    <mergeCell ref="G631:H631"/>
    <mergeCell ref="I631:J631"/>
    <mergeCell ref="K631:L631"/>
    <mergeCell ref="M631:N631"/>
    <mergeCell ref="O631:P631"/>
    <mergeCell ref="Q631:R631"/>
    <mergeCell ref="S631:T631"/>
    <mergeCell ref="Q630:R630"/>
    <mergeCell ref="S630:T630"/>
    <mergeCell ref="U630:V630"/>
    <mergeCell ref="W630:X630"/>
    <mergeCell ref="Y630:Z630"/>
    <mergeCell ref="AA630:AB630"/>
    <mergeCell ref="B630:F630"/>
    <mergeCell ref="G630:H630"/>
    <mergeCell ref="I630:J630"/>
    <mergeCell ref="K630:L630"/>
    <mergeCell ref="M630:N630"/>
    <mergeCell ref="O630:P630"/>
    <mergeCell ref="U629:V629"/>
    <mergeCell ref="W629:X629"/>
    <mergeCell ref="Y629:Z629"/>
    <mergeCell ref="AA629:AB629"/>
    <mergeCell ref="AC629:AD629"/>
    <mergeCell ref="AE629:AF629"/>
    <mergeCell ref="AC628:AD628"/>
    <mergeCell ref="AE628:AF628"/>
    <mergeCell ref="B629:E629"/>
    <mergeCell ref="G629:H629"/>
    <mergeCell ref="I629:J629"/>
    <mergeCell ref="K629:L629"/>
    <mergeCell ref="M629:N629"/>
    <mergeCell ref="O629:P629"/>
    <mergeCell ref="Q629:R629"/>
    <mergeCell ref="S629:T629"/>
    <mergeCell ref="Q628:R628"/>
    <mergeCell ref="S628:T628"/>
    <mergeCell ref="U628:V628"/>
    <mergeCell ref="W628:X628"/>
    <mergeCell ref="Y628:Z628"/>
    <mergeCell ref="AA628:AB628"/>
    <mergeCell ref="S627:T627"/>
    <mergeCell ref="U627:V627"/>
    <mergeCell ref="W627:X627"/>
    <mergeCell ref="Y627:AF627"/>
    <mergeCell ref="B628:F628"/>
    <mergeCell ref="G628:H628"/>
    <mergeCell ref="I628:J628"/>
    <mergeCell ref="K628:L628"/>
    <mergeCell ref="M628:N628"/>
    <mergeCell ref="O628:P628"/>
    <mergeCell ref="W626:X626"/>
    <mergeCell ref="Y626:AD626"/>
    <mergeCell ref="AE626:AF626"/>
    <mergeCell ref="B627:F627"/>
    <mergeCell ref="G627:H627"/>
    <mergeCell ref="I627:J627"/>
    <mergeCell ref="K627:L627"/>
    <mergeCell ref="M627:N627"/>
    <mergeCell ref="O627:P627"/>
    <mergeCell ref="Q627:R627"/>
    <mergeCell ref="AE625:AF625"/>
    <mergeCell ref="B626:F626"/>
    <mergeCell ref="G626:H626"/>
    <mergeCell ref="I626:J626"/>
    <mergeCell ref="K626:L626"/>
    <mergeCell ref="M626:N626"/>
    <mergeCell ref="O626:P626"/>
    <mergeCell ref="Q626:R626"/>
    <mergeCell ref="S626:T626"/>
    <mergeCell ref="U626:V626"/>
    <mergeCell ref="S625:T625"/>
    <mergeCell ref="U625:V625"/>
    <mergeCell ref="W625:X625"/>
    <mergeCell ref="Y625:Z625"/>
    <mergeCell ref="AA625:AB625"/>
    <mergeCell ref="AC625:AD625"/>
    <mergeCell ref="AA624:AB624"/>
    <mergeCell ref="AC624:AD624"/>
    <mergeCell ref="AE624:AF624"/>
    <mergeCell ref="B625:E625"/>
    <mergeCell ref="G625:H625"/>
    <mergeCell ref="I625:J625"/>
    <mergeCell ref="K625:L625"/>
    <mergeCell ref="M625:N625"/>
    <mergeCell ref="O625:P625"/>
    <mergeCell ref="Q625:R625"/>
    <mergeCell ref="O624:P624"/>
    <mergeCell ref="Q624:R624"/>
    <mergeCell ref="S624:T624"/>
    <mergeCell ref="U624:V624"/>
    <mergeCell ref="W624:X624"/>
    <mergeCell ref="Y624:Z624"/>
    <mergeCell ref="W623:X623"/>
    <mergeCell ref="Y623:Z623"/>
    <mergeCell ref="AA623:AB623"/>
    <mergeCell ref="AC623:AD623"/>
    <mergeCell ref="AE623:AF623"/>
    <mergeCell ref="B624:E624"/>
    <mergeCell ref="G624:H624"/>
    <mergeCell ref="I624:J624"/>
    <mergeCell ref="K624:L624"/>
    <mergeCell ref="M624:N624"/>
    <mergeCell ref="AE622:AF622"/>
    <mergeCell ref="A623:E623"/>
    <mergeCell ref="G623:H623"/>
    <mergeCell ref="I623:J623"/>
    <mergeCell ref="K623:L623"/>
    <mergeCell ref="M623:N623"/>
    <mergeCell ref="O623:P623"/>
    <mergeCell ref="Q623:R623"/>
    <mergeCell ref="S623:T623"/>
    <mergeCell ref="U623:V623"/>
    <mergeCell ref="S622:T622"/>
    <mergeCell ref="U622:V622"/>
    <mergeCell ref="W622:X622"/>
    <mergeCell ref="Y622:Z622"/>
    <mergeCell ref="AA622:AB622"/>
    <mergeCell ref="AC622:AD622"/>
    <mergeCell ref="AA621:AB621"/>
    <mergeCell ref="AC621:AD621"/>
    <mergeCell ref="AE621:AF621"/>
    <mergeCell ref="A622:E622"/>
    <mergeCell ref="G622:H622"/>
    <mergeCell ref="I622:J622"/>
    <mergeCell ref="K622:L622"/>
    <mergeCell ref="M622:N622"/>
    <mergeCell ref="O622:P622"/>
    <mergeCell ref="Q622:R622"/>
    <mergeCell ref="O621:P621"/>
    <mergeCell ref="Q621:R621"/>
    <mergeCell ref="S621:T621"/>
    <mergeCell ref="U621:V621"/>
    <mergeCell ref="W621:X621"/>
    <mergeCell ref="Y621:Z621"/>
    <mergeCell ref="W620:X620"/>
    <mergeCell ref="Y620:Z620"/>
    <mergeCell ref="AA620:AB620"/>
    <mergeCell ref="AC620:AD620"/>
    <mergeCell ref="AE620:AF620"/>
    <mergeCell ref="A621:E621"/>
    <mergeCell ref="G621:H621"/>
    <mergeCell ref="I621:J621"/>
    <mergeCell ref="K621:L621"/>
    <mergeCell ref="M621:N621"/>
    <mergeCell ref="AE619:AF619"/>
    <mergeCell ref="A620:E620"/>
    <mergeCell ref="G620:H620"/>
    <mergeCell ref="I620:J620"/>
    <mergeCell ref="K620:L620"/>
    <mergeCell ref="M620:N620"/>
    <mergeCell ref="O620:P620"/>
    <mergeCell ref="Q620:R620"/>
    <mergeCell ref="S620:T620"/>
    <mergeCell ref="U620:V620"/>
    <mergeCell ref="S619:T619"/>
    <mergeCell ref="U619:V619"/>
    <mergeCell ref="W619:X619"/>
    <mergeCell ref="Y619:Z619"/>
    <mergeCell ref="AA619:AB619"/>
    <mergeCell ref="AC619:AD619"/>
    <mergeCell ref="AA618:AB618"/>
    <mergeCell ref="AC618:AD618"/>
    <mergeCell ref="AE618:AF618"/>
    <mergeCell ref="A619:E619"/>
    <mergeCell ref="G619:H619"/>
    <mergeCell ref="I619:J619"/>
    <mergeCell ref="K619:L619"/>
    <mergeCell ref="M619:N619"/>
    <mergeCell ref="O619:P619"/>
    <mergeCell ref="Q619:R619"/>
    <mergeCell ref="O618:P618"/>
    <mergeCell ref="Q618:R618"/>
    <mergeCell ref="S618:T618"/>
    <mergeCell ref="U618:V618"/>
    <mergeCell ref="W618:X618"/>
    <mergeCell ref="Y618:Z618"/>
    <mergeCell ref="W617:X617"/>
    <mergeCell ref="Y617:Z617"/>
    <mergeCell ref="AA617:AB617"/>
    <mergeCell ref="AC617:AD617"/>
    <mergeCell ref="AE617:AF617"/>
    <mergeCell ref="A618:E618"/>
    <mergeCell ref="G618:H618"/>
    <mergeCell ref="I618:J618"/>
    <mergeCell ref="K618:L618"/>
    <mergeCell ref="M618:N618"/>
    <mergeCell ref="AE616:AF616"/>
    <mergeCell ref="A617:E617"/>
    <mergeCell ref="G617:H617"/>
    <mergeCell ref="I617:J617"/>
    <mergeCell ref="K617:L617"/>
    <mergeCell ref="M617:N617"/>
    <mergeCell ref="O617:P617"/>
    <mergeCell ref="Q617:R617"/>
    <mergeCell ref="S617:T617"/>
    <mergeCell ref="U617:V617"/>
    <mergeCell ref="S616:T616"/>
    <mergeCell ref="U616:V616"/>
    <mergeCell ref="W616:X616"/>
    <mergeCell ref="Y616:Z616"/>
    <mergeCell ref="AA616:AB616"/>
    <mergeCell ref="AC616:AD616"/>
    <mergeCell ref="AA615:AB615"/>
    <mergeCell ref="AC615:AD615"/>
    <mergeCell ref="AE615:AF615"/>
    <mergeCell ref="A616:B616"/>
    <mergeCell ref="G616:H616"/>
    <mergeCell ref="I616:J616"/>
    <mergeCell ref="K616:L616"/>
    <mergeCell ref="M616:N616"/>
    <mergeCell ref="O616:P616"/>
    <mergeCell ref="Q616:R616"/>
    <mergeCell ref="O615:P615"/>
    <mergeCell ref="Q615:R615"/>
    <mergeCell ref="S615:T615"/>
    <mergeCell ref="U615:V615"/>
    <mergeCell ref="W615:X615"/>
    <mergeCell ref="Y615:Z615"/>
    <mergeCell ref="W614:X614"/>
    <mergeCell ref="Y614:Z614"/>
    <mergeCell ref="AA614:AB614"/>
    <mergeCell ref="AC614:AD614"/>
    <mergeCell ref="AE614:AF614"/>
    <mergeCell ref="A615:E615"/>
    <mergeCell ref="G615:H615"/>
    <mergeCell ref="I615:J615"/>
    <mergeCell ref="K615:L615"/>
    <mergeCell ref="M615:N615"/>
    <mergeCell ref="AE613:AF613"/>
    <mergeCell ref="A614:E614"/>
    <mergeCell ref="G614:H614"/>
    <mergeCell ref="I614:J614"/>
    <mergeCell ref="K614:L614"/>
    <mergeCell ref="M614:N614"/>
    <mergeCell ref="O614:P614"/>
    <mergeCell ref="Q614:R614"/>
    <mergeCell ref="S614:T614"/>
    <mergeCell ref="U614:V614"/>
    <mergeCell ref="S613:T613"/>
    <mergeCell ref="U613:V613"/>
    <mergeCell ref="W613:X613"/>
    <mergeCell ref="Y613:Z613"/>
    <mergeCell ref="AA613:AB613"/>
    <mergeCell ref="AC613:AD613"/>
    <mergeCell ref="AA612:AB612"/>
    <mergeCell ref="AC612:AD612"/>
    <mergeCell ref="AE612:AF612"/>
    <mergeCell ref="A613:F613"/>
    <mergeCell ref="G613:H613"/>
    <mergeCell ref="I613:J613"/>
    <mergeCell ref="K613:L613"/>
    <mergeCell ref="M613:N613"/>
    <mergeCell ref="O613:P613"/>
    <mergeCell ref="Q613:R613"/>
    <mergeCell ref="O612:P612"/>
    <mergeCell ref="Q612:R612"/>
    <mergeCell ref="S612:T612"/>
    <mergeCell ref="U612:V612"/>
    <mergeCell ref="W612:X612"/>
    <mergeCell ref="Y612:Z612"/>
    <mergeCell ref="W611:X611"/>
    <mergeCell ref="Y611:Z611"/>
    <mergeCell ref="AA611:AB611"/>
    <mergeCell ref="AC611:AD611"/>
    <mergeCell ref="AE611:AF611"/>
    <mergeCell ref="B612:F612"/>
    <mergeCell ref="G612:H612"/>
    <mergeCell ref="I612:J612"/>
    <mergeCell ref="K612:L612"/>
    <mergeCell ref="M612:N612"/>
    <mergeCell ref="AE610:AF610"/>
    <mergeCell ref="B611:F611"/>
    <mergeCell ref="G611:H611"/>
    <mergeCell ref="I611:J611"/>
    <mergeCell ref="K611:L611"/>
    <mergeCell ref="M611:N611"/>
    <mergeCell ref="O611:P611"/>
    <mergeCell ref="Q611:R611"/>
    <mergeCell ref="S611:T611"/>
    <mergeCell ref="U611:V611"/>
    <mergeCell ref="S610:T610"/>
    <mergeCell ref="U610:V610"/>
    <mergeCell ref="W610:X610"/>
    <mergeCell ref="Y610:Z610"/>
    <mergeCell ref="AA610:AB610"/>
    <mergeCell ref="AC610:AD610"/>
    <mergeCell ref="AA609:AB609"/>
    <mergeCell ref="AC609:AD609"/>
    <mergeCell ref="AE609:AF609"/>
    <mergeCell ref="B610:F610"/>
    <mergeCell ref="G610:H610"/>
    <mergeCell ref="I610:J610"/>
    <mergeCell ref="K610:L610"/>
    <mergeCell ref="M610:N610"/>
    <mergeCell ref="O610:P610"/>
    <mergeCell ref="Q610:R610"/>
    <mergeCell ref="O609:P609"/>
    <mergeCell ref="Q609:R609"/>
    <mergeCell ref="S609:T609"/>
    <mergeCell ref="U609:V609"/>
    <mergeCell ref="W609:X609"/>
    <mergeCell ref="Y609:Z609"/>
    <mergeCell ref="W608:X608"/>
    <mergeCell ref="Y608:Z608"/>
    <mergeCell ref="AA608:AB608"/>
    <mergeCell ref="AC608:AD608"/>
    <mergeCell ref="AE608:AF608"/>
    <mergeCell ref="B609:F609"/>
    <mergeCell ref="G609:H609"/>
    <mergeCell ref="I609:J609"/>
    <mergeCell ref="K609:L609"/>
    <mergeCell ref="M609:N609"/>
    <mergeCell ref="AE607:AF607"/>
    <mergeCell ref="A608:F608"/>
    <mergeCell ref="G608:H608"/>
    <mergeCell ref="I608:J608"/>
    <mergeCell ref="K608:L608"/>
    <mergeCell ref="M608:N608"/>
    <mergeCell ref="O608:P608"/>
    <mergeCell ref="Q608:R608"/>
    <mergeCell ref="S608:T608"/>
    <mergeCell ref="U608:V608"/>
    <mergeCell ref="S607:T607"/>
    <mergeCell ref="U607:V607"/>
    <mergeCell ref="W607:X607"/>
    <mergeCell ref="Y607:Z607"/>
    <mergeCell ref="AA607:AB607"/>
    <mergeCell ref="AC607:AD607"/>
    <mergeCell ref="AA606:AB606"/>
    <mergeCell ref="AC606:AD606"/>
    <mergeCell ref="AE606:AF606"/>
    <mergeCell ref="A607:F607"/>
    <mergeCell ref="G607:H607"/>
    <mergeCell ref="I607:J607"/>
    <mergeCell ref="K607:L607"/>
    <mergeCell ref="M607:N607"/>
    <mergeCell ref="O607:P607"/>
    <mergeCell ref="Q607:R607"/>
    <mergeCell ref="O606:P606"/>
    <mergeCell ref="Q606:R606"/>
    <mergeCell ref="S606:T606"/>
    <mergeCell ref="U606:V606"/>
    <mergeCell ref="W606:X606"/>
    <mergeCell ref="Y606:Z606"/>
    <mergeCell ref="AH591:AI591"/>
    <mergeCell ref="AE601:AF601"/>
    <mergeCell ref="B602:AF602"/>
    <mergeCell ref="B603:AF603"/>
    <mergeCell ref="B604:AF604"/>
    <mergeCell ref="A606:F606"/>
    <mergeCell ref="G606:H606"/>
    <mergeCell ref="I606:J606"/>
    <mergeCell ref="K606:L606"/>
    <mergeCell ref="M606:N606"/>
    <mergeCell ref="D575:G575"/>
    <mergeCell ref="B576:E576"/>
    <mergeCell ref="F576:G576"/>
    <mergeCell ref="AB576:AF576"/>
    <mergeCell ref="AH576:AI576"/>
    <mergeCell ref="AH578:AI578"/>
    <mergeCell ref="Y570:Z571"/>
    <mergeCell ref="AA570:AD571"/>
    <mergeCell ref="AE570:AF571"/>
    <mergeCell ref="H572:AF572"/>
    <mergeCell ref="B573:G573"/>
    <mergeCell ref="B574:C574"/>
    <mergeCell ref="D574:G574"/>
    <mergeCell ref="AC569:AD569"/>
    <mergeCell ref="AE569:AF569"/>
    <mergeCell ref="A570:A571"/>
    <mergeCell ref="B570:F571"/>
    <mergeCell ref="G570:H571"/>
    <mergeCell ref="I570:L571"/>
    <mergeCell ref="M570:N571"/>
    <mergeCell ref="O570:R571"/>
    <mergeCell ref="S570:T571"/>
    <mergeCell ref="U570:X571"/>
    <mergeCell ref="Q569:R569"/>
    <mergeCell ref="S569:T569"/>
    <mergeCell ref="U569:V569"/>
    <mergeCell ref="W569:X569"/>
    <mergeCell ref="Y569:Z569"/>
    <mergeCell ref="AA569:AB569"/>
    <mergeCell ref="B569:F569"/>
    <mergeCell ref="G569:H569"/>
    <mergeCell ref="I569:J569"/>
    <mergeCell ref="K569:L569"/>
    <mergeCell ref="M569:N569"/>
    <mergeCell ref="O569:P569"/>
    <mergeCell ref="U568:V568"/>
    <mergeCell ref="W568:X568"/>
    <mergeCell ref="Y568:Z568"/>
    <mergeCell ref="AA568:AB568"/>
    <mergeCell ref="AC568:AD568"/>
    <mergeCell ref="AE568:AF568"/>
    <mergeCell ref="AC567:AD567"/>
    <mergeCell ref="AE567:AF567"/>
    <mergeCell ref="B568:F568"/>
    <mergeCell ref="G568:H568"/>
    <mergeCell ref="I568:J568"/>
    <mergeCell ref="K568:L568"/>
    <mergeCell ref="M568:N568"/>
    <mergeCell ref="O568:P568"/>
    <mergeCell ref="Q568:R568"/>
    <mergeCell ref="S568:T568"/>
    <mergeCell ref="Q567:R567"/>
    <mergeCell ref="S567:T567"/>
    <mergeCell ref="U567:V567"/>
    <mergeCell ref="W567:X567"/>
    <mergeCell ref="Y567:Z567"/>
    <mergeCell ref="AA567:AB567"/>
    <mergeCell ref="B567:F567"/>
    <mergeCell ref="G567:H567"/>
    <mergeCell ref="I567:J567"/>
    <mergeCell ref="K567:L567"/>
    <mergeCell ref="M567:N567"/>
    <mergeCell ref="O567:P567"/>
    <mergeCell ref="U566:V566"/>
    <mergeCell ref="W566:X566"/>
    <mergeCell ref="Y566:Z566"/>
    <mergeCell ref="AA566:AB566"/>
    <mergeCell ref="AC566:AD566"/>
    <mergeCell ref="AE566:AF566"/>
    <mergeCell ref="AC565:AD565"/>
    <mergeCell ref="AE565:AF565"/>
    <mergeCell ref="B566:E566"/>
    <mergeCell ref="G566:H566"/>
    <mergeCell ref="I566:J566"/>
    <mergeCell ref="K566:L566"/>
    <mergeCell ref="M566:N566"/>
    <mergeCell ref="O566:P566"/>
    <mergeCell ref="Q566:R566"/>
    <mergeCell ref="S566:T566"/>
    <mergeCell ref="Q565:R565"/>
    <mergeCell ref="S565:T565"/>
    <mergeCell ref="U565:V565"/>
    <mergeCell ref="W565:X565"/>
    <mergeCell ref="Y565:Z565"/>
    <mergeCell ref="AA565:AB565"/>
    <mergeCell ref="S564:T564"/>
    <mergeCell ref="U564:V564"/>
    <mergeCell ref="W564:X564"/>
    <mergeCell ref="Y564:AF564"/>
    <mergeCell ref="B565:F565"/>
    <mergeCell ref="G565:H565"/>
    <mergeCell ref="I565:J565"/>
    <mergeCell ref="K565:L565"/>
    <mergeCell ref="M565:N565"/>
    <mergeCell ref="O565:P565"/>
    <mergeCell ref="W563:X563"/>
    <mergeCell ref="Y563:AD563"/>
    <mergeCell ref="AE563:AF563"/>
    <mergeCell ref="B564:F564"/>
    <mergeCell ref="G564:H564"/>
    <mergeCell ref="I564:J564"/>
    <mergeCell ref="K564:L564"/>
    <mergeCell ref="M564:N564"/>
    <mergeCell ref="O564:P564"/>
    <mergeCell ref="Q564:R564"/>
    <mergeCell ref="AE562:AF562"/>
    <mergeCell ref="B563:F563"/>
    <mergeCell ref="G563:H563"/>
    <mergeCell ref="I563:J563"/>
    <mergeCell ref="K563:L563"/>
    <mergeCell ref="M563:N563"/>
    <mergeCell ref="O563:P563"/>
    <mergeCell ref="Q563:R563"/>
    <mergeCell ref="S563:T563"/>
    <mergeCell ref="U563:V563"/>
    <mergeCell ref="S562:T562"/>
    <mergeCell ref="U562:V562"/>
    <mergeCell ref="W562:X562"/>
    <mergeCell ref="Y562:Z562"/>
    <mergeCell ref="AA562:AB562"/>
    <mergeCell ref="AC562:AD562"/>
    <mergeCell ref="AA561:AB561"/>
    <mergeCell ref="AC561:AD561"/>
    <mergeCell ref="AE561:AF561"/>
    <mergeCell ref="B562:E562"/>
    <mergeCell ref="G562:H562"/>
    <mergeCell ref="I562:J562"/>
    <mergeCell ref="K562:L562"/>
    <mergeCell ref="M562:N562"/>
    <mergeCell ref="O562:P562"/>
    <mergeCell ref="Q562:R562"/>
    <mergeCell ref="O561:P561"/>
    <mergeCell ref="Q561:R561"/>
    <mergeCell ref="S561:T561"/>
    <mergeCell ref="U561:V561"/>
    <mergeCell ref="W561:X561"/>
    <mergeCell ref="Y561:Z561"/>
    <mergeCell ref="W560:X560"/>
    <mergeCell ref="Y560:Z560"/>
    <mergeCell ref="AA560:AB560"/>
    <mergeCell ref="AC560:AD560"/>
    <mergeCell ref="AE560:AF560"/>
    <mergeCell ref="B561:E561"/>
    <mergeCell ref="G561:H561"/>
    <mergeCell ref="I561:J561"/>
    <mergeCell ref="K561:L561"/>
    <mergeCell ref="M561:N561"/>
    <mergeCell ref="AE559:AF559"/>
    <mergeCell ref="A560:E560"/>
    <mergeCell ref="G560:H560"/>
    <mergeCell ref="I560:J560"/>
    <mergeCell ref="K560:L560"/>
    <mergeCell ref="M560:N560"/>
    <mergeCell ref="O560:P560"/>
    <mergeCell ref="Q560:R560"/>
    <mergeCell ref="S560:T560"/>
    <mergeCell ref="U560:V560"/>
    <mergeCell ref="S559:T559"/>
    <mergeCell ref="U559:V559"/>
    <mergeCell ref="W559:X559"/>
    <mergeCell ref="Y559:Z559"/>
    <mergeCell ref="AA559:AB559"/>
    <mergeCell ref="AC559:AD559"/>
    <mergeCell ref="AA558:AB558"/>
    <mergeCell ref="AC558:AD558"/>
    <mergeCell ref="AE558:AF558"/>
    <mergeCell ref="A559:E559"/>
    <mergeCell ref="G559:H559"/>
    <mergeCell ref="I559:J559"/>
    <mergeCell ref="K559:L559"/>
    <mergeCell ref="M559:N559"/>
    <mergeCell ref="O559:P559"/>
    <mergeCell ref="Q559:R559"/>
    <mergeCell ref="O558:P558"/>
    <mergeCell ref="Q558:R558"/>
    <mergeCell ref="S558:T558"/>
    <mergeCell ref="U558:V558"/>
    <mergeCell ref="W558:X558"/>
    <mergeCell ref="Y558:Z558"/>
    <mergeCell ref="W557:X557"/>
    <mergeCell ref="Y557:Z557"/>
    <mergeCell ref="AA557:AB557"/>
    <mergeCell ref="AC557:AD557"/>
    <mergeCell ref="AE557:AF557"/>
    <mergeCell ref="A558:E558"/>
    <mergeCell ref="G558:H558"/>
    <mergeCell ref="I558:J558"/>
    <mergeCell ref="K558:L558"/>
    <mergeCell ref="M558:N558"/>
    <mergeCell ref="AE556:AF556"/>
    <mergeCell ref="A557:E557"/>
    <mergeCell ref="G557:H557"/>
    <mergeCell ref="I557:J557"/>
    <mergeCell ref="K557:L557"/>
    <mergeCell ref="M557:N557"/>
    <mergeCell ref="O557:P557"/>
    <mergeCell ref="Q557:R557"/>
    <mergeCell ref="S557:T557"/>
    <mergeCell ref="U557:V557"/>
    <mergeCell ref="S556:T556"/>
    <mergeCell ref="U556:V556"/>
    <mergeCell ref="W556:X556"/>
    <mergeCell ref="Y556:Z556"/>
    <mergeCell ref="AA556:AB556"/>
    <mergeCell ref="AC556:AD556"/>
    <mergeCell ref="AA555:AB555"/>
    <mergeCell ref="AC555:AD555"/>
    <mergeCell ref="AE555:AF555"/>
    <mergeCell ref="A556:E556"/>
    <mergeCell ref="G556:H556"/>
    <mergeCell ref="I556:J556"/>
    <mergeCell ref="K556:L556"/>
    <mergeCell ref="M556:N556"/>
    <mergeCell ref="O556:P556"/>
    <mergeCell ref="Q556:R556"/>
    <mergeCell ref="O555:P555"/>
    <mergeCell ref="Q555:R555"/>
    <mergeCell ref="S555:T555"/>
    <mergeCell ref="U555:V555"/>
    <mergeCell ref="W555:X555"/>
    <mergeCell ref="Y555:Z555"/>
    <mergeCell ref="W554:X554"/>
    <mergeCell ref="Y554:Z554"/>
    <mergeCell ref="AA554:AB554"/>
    <mergeCell ref="AC554:AD554"/>
    <mergeCell ref="AE554:AF554"/>
    <mergeCell ref="A555:E555"/>
    <mergeCell ref="G555:H555"/>
    <mergeCell ref="I555:J555"/>
    <mergeCell ref="K555:L555"/>
    <mergeCell ref="M555:N555"/>
    <mergeCell ref="AE553:AF553"/>
    <mergeCell ref="A554:E554"/>
    <mergeCell ref="G554:H554"/>
    <mergeCell ref="I554:J554"/>
    <mergeCell ref="K554:L554"/>
    <mergeCell ref="M554:N554"/>
    <mergeCell ref="O554:P554"/>
    <mergeCell ref="Q554:R554"/>
    <mergeCell ref="S554:T554"/>
    <mergeCell ref="U554:V554"/>
    <mergeCell ref="S553:T553"/>
    <mergeCell ref="U553:V553"/>
    <mergeCell ref="W553:X553"/>
    <mergeCell ref="Y553:Z553"/>
    <mergeCell ref="AA553:AB553"/>
    <mergeCell ref="AC553:AD553"/>
    <mergeCell ref="AA552:AB552"/>
    <mergeCell ref="AC552:AD552"/>
    <mergeCell ref="AE552:AF552"/>
    <mergeCell ref="A553:B553"/>
    <mergeCell ref="G553:H553"/>
    <mergeCell ref="I553:J553"/>
    <mergeCell ref="K553:L553"/>
    <mergeCell ref="M553:N553"/>
    <mergeCell ref="O553:P553"/>
    <mergeCell ref="Q553:R553"/>
    <mergeCell ref="O552:P552"/>
    <mergeCell ref="Q552:R552"/>
    <mergeCell ref="S552:T552"/>
    <mergeCell ref="U552:V552"/>
    <mergeCell ref="W552:X552"/>
    <mergeCell ref="Y552:Z552"/>
    <mergeCell ref="W551:X551"/>
    <mergeCell ref="Y551:Z551"/>
    <mergeCell ref="AA551:AB551"/>
    <mergeCell ref="AC551:AD551"/>
    <mergeCell ref="AE551:AF551"/>
    <mergeCell ref="A552:E552"/>
    <mergeCell ref="G552:H552"/>
    <mergeCell ref="I552:J552"/>
    <mergeCell ref="K552:L552"/>
    <mergeCell ref="M552:N552"/>
    <mergeCell ref="AE550:AF550"/>
    <mergeCell ref="A551:E551"/>
    <mergeCell ref="G551:H551"/>
    <mergeCell ref="I551:J551"/>
    <mergeCell ref="K551:L551"/>
    <mergeCell ref="M551:N551"/>
    <mergeCell ref="O551:P551"/>
    <mergeCell ref="Q551:R551"/>
    <mergeCell ref="S551:T551"/>
    <mergeCell ref="U551:V551"/>
    <mergeCell ref="S550:T550"/>
    <mergeCell ref="U550:V550"/>
    <mergeCell ref="W550:X550"/>
    <mergeCell ref="Y550:Z550"/>
    <mergeCell ref="AA550:AB550"/>
    <mergeCell ref="AC550:AD550"/>
    <mergeCell ref="AA549:AB549"/>
    <mergeCell ref="AC549:AD549"/>
    <mergeCell ref="AE549:AF549"/>
    <mergeCell ref="A550:F550"/>
    <mergeCell ref="G550:H550"/>
    <mergeCell ref="I550:J550"/>
    <mergeCell ref="K550:L550"/>
    <mergeCell ref="M550:N550"/>
    <mergeCell ref="O550:P550"/>
    <mergeCell ref="Q550:R550"/>
    <mergeCell ref="O549:P549"/>
    <mergeCell ref="Q549:R549"/>
    <mergeCell ref="S549:T549"/>
    <mergeCell ref="U549:V549"/>
    <mergeCell ref="W549:X549"/>
    <mergeCell ref="Y549:Z549"/>
    <mergeCell ref="W548:X548"/>
    <mergeCell ref="Y548:Z548"/>
    <mergeCell ref="AA548:AB548"/>
    <mergeCell ref="AC548:AD548"/>
    <mergeCell ref="AE548:AF548"/>
    <mergeCell ref="B549:F549"/>
    <mergeCell ref="G549:H549"/>
    <mergeCell ref="I549:J549"/>
    <mergeCell ref="K549:L549"/>
    <mergeCell ref="M549:N549"/>
    <mergeCell ref="AE547:AF547"/>
    <mergeCell ref="B548:F548"/>
    <mergeCell ref="G548:H548"/>
    <mergeCell ref="I548:J548"/>
    <mergeCell ref="K548:L548"/>
    <mergeCell ref="M548:N548"/>
    <mergeCell ref="O548:P548"/>
    <mergeCell ref="Q548:R548"/>
    <mergeCell ref="S548:T548"/>
    <mergeCell ref="U548:V548"/>
    <mergeCell ref="S547:T547"/>
    <mergeCell ref="U547:V547"/>
    <mergeCell ref="W547:X547"/>
    <mergeCell ref="Y547:Z547"/>
    <mergeCell ref="AA547:AB547"/>
    <mergeCell ref="AC547:AD547"/>
    <mergeCell ref="AA546:AB546"/>
    <mergeCell ref="AC546:AD546"/>
    <mergeCell ref="AE546:AF546"/>
    <mergeCell ref="B547:F547"/>
    <mergeCell ref="G547:H547"/>
    <mergeCell ref="I547:J547"/>
    <mergeCell ref="K547:L547"/>
    <mergeCell ref="M547:N547"/>
    <mergeCell ref="O547:P547"/>
    <mergeCell ref="Q547:R547"/>
    <mergeCell ref="O546:P546"/>
    <mergeCell ref="Q546:R546"/>
    <mergeCell ref="S546:T546"/>
    <mergeCell ref="U546:V546"/>
    <mergeCell ref="W546:X546"/>
    <mergeCell ref="Y546:Z546"/>
    <mergeCell ref="W545:X545"/>
    <mergeCell ref="Y545:Z545"/>
    <mergeCell ref="AA545:AB545"/>
    <mergeCell ref="AC545:AD545"/>
    <mergeCell ref="AE545:AF545"/>
    <mergeCell ref="B546:F546"/>
    <mergeCell ref="G546:H546"/>
    <mergeCell ref="I546:J546"/>
    <mergeCell ref="K546:L546"/>
    <mergeCell ref="M546:N546"/>
    <mergeCell ref="AE544:AF544"/>
    <mergeCell ref="A545:F545"/>
    <mergeCell ref="G545:H545"/>
    <mergeCell ref="I545:J545"/>
    <mergeCell ref="K545:L545"/>
    <mergeCell ref="M545:N545"/>
    <mergeCell ref="O545:P545"/>
    <mergeCell ref="Q545:R545"/>
    <mergeCell ref="S545:T545"/>
    <mergeCell ref="U545:V545"/>
    <mergeCell ref="S544:T544"/>
    <mergeCell ref="U544:V544"/>
    <mergeCell ref="W544:X544"/>
    <mergeCell ref="Y544:Z544"/>
    <mergeCell ref="AA544:AB544"/>
    <mergeCell ref="AC544:AD544"/>
    <mergeCell ref="AA543:AB543"/>
    <mergeCell ref="AC543:AD543"/>
    <mergeCell ref="AE543:AF543"/>
    <mergeCell ref="A544:F544"/>
    <mergeCell ref="G544:H544"/>
    <mergeCell ref="I544:J544"/>
    <mergeCell ref="K544:L544"/>
    <mergeCell ref="M544:N544"/>
    <mergeCell ref="O544:P544"/>
    <mergeCell ref="Q544:R544"/>
    <mergeCell ref="O543:P543"/>
    <mergeCell ref="Q543:R543"/>
    <mergeCell ref="S543:T543"/>
    <mergeCell ref="U543:V543"/>
    <mergeCell ref="W543:X543"/>
    <mergeCell ref="Y543:Z543"/>
    <mergeCell ref="AE537:AF537"/>
    <mergeCell ref="AE538:AF538"/>
    <mergeCell ref="B539:AF539"/>
    <mergeCell ref="B540:AF540"/>
    <mergeCell ref="B541:AF541"/>
    <mergeCell ref="A543:F543"/>
    <mergeCell ref="G543:H543"/>
    <mergeCell ref="I543:J543"/>
    <mergeCell ref="K543:L543"/>
    <mergeCell ref="M543:N543"/>
    <mergeCell ref="B513:E513"/>
    <mergeCell ref="F513:G513"/>
    <mergeCell ref="AB513:AF513"/>
    <mergeCell ref="AH513:AI513"/>
    <mergeCell ref="AH515:AI515"/>
    <mergeCell ref="AH528:AI528"/>
    <mergeCell ref="J511:M511"/>
    <mergeCell ref="O511:R511"/>
    <mergeCell ref="T511:W511"/>
    <mergeCell ref="Y511:AF511"/>
    <mergeCell ref="D512:G512"/>
    <mergeCell ref="J512:M512"/>
    <mergeCell ref="O512:R512"/>
    <mergeCell ref="T512:W512"/>
    <mergeCell ref="Y512:AF512"/>
    <mergeCell ref="Y507:Z508"/>
    <mergeCell ref="AA507:AD508"/>
    <mergeCell ref="AE507:AF508"/>
    <mergeCell ref="H509:AF509"/>
    <mergeCell ref="B510:G510"/>
    <mergeCell ref="H510:H512"/>
    <mergeCell ref="J510:M510"/>
    <mergeCell ref="O510:R510"/>
    <mergeCell ref="B511:C511"/>
    <mergeCell ref="D511:G511"/>
    <mergeCell ref="AC506:AD506"/>
    <mergeCell ref="AE506:AF506"/>
    <mergeCell ref="A507:A508"/>
    <mergeCell ref="B507:F508"/>
    <mergeCell ref="G507:H508"/>
    <mergeCell ref="I507:L508"/>
    <mergeCell ref="M507:N508"/>
    <mergeCell ref="O507:R508"/>
    <mergeCell ref="S507:T508"/>
    <mergeCell ref="U507:X508"/>
    <mergeCell ref="Q506:R506"/>
    <mergeCell ref="S506:T506"/>
    <mergeCell ref="U506:V506"/>
    <mergeCell ref="W506:X506"/>
    <mergeCell ref="Y506:Z506"/>
    <mergeCell ref="AA506:AB506"/>
    <mergeCell ref="B506:F506"/>
    <mergeCell ref="G506:H506"/>
    <mergeCell ref="I506:J506"/>
    <mergeCell ref="K506:L506"/>
    <mergeCell ref="M506:N506"/>
    <mergeCell ref="O506:P506"/>
    <mergeCell ref="U505:V505"/>
    <mergeCell ref="W505:X505"/>
    <mergeCell ref="Y505:Z505"/>
    <mergeCell ref="AA505:AB505"/>
    <mergeCell ref="AC505:AD505"/>
    <mergeCell ref="AE505:AF505"/>
    <mergeCell ref="AC504:AD504"/>
    <mergeCell ref="AE504:AF504"/>
    <mergeCell ref="B505:F505"/>
    <mergeCell ref="G505:H505"/>
    <mergeCell ref="I505:J505"/>
    <mergeCell ref="K505:L505"/>
    <mergeCell ref="M505:N505"/>
    <mergeCell ref="O505:P505"/>
    <mergeCell ref="Q505:R505"/>
    <mergeCell ref="S505:T505"/>
    <mergeCell ref="Q504:R504"/>
    <mergeCell ref="S504:T504"/>
    <mergeCell ref="U504:V504"/>
    <mergeCell ref="W504:X504"/>
    <mergeCell ref="Y504:Z504"/>
    <mergeCell ref="AA504:AB504"/>
    <mergeCell ref="B504:F504"/>
    <mergeCell ref="G504:H504"/>
    <mergeCell ref="I504:J504"/>
    <mergeCell ref="K504:L504"/>
    <mergeCell ref="M504:N504"/>
    <mergeCell ref="O504:P504"/>
    <mergeCell ref="U503:V503"/>
    <mergeCell ref="W503:X503"/>
    <mergeCell ref="Y503:Z503"/>
    <mergeCell ref="AA503:AB503"/>
    <mergeCell ref="AC503:AD503"/>
    <mergeCell ref="AE503:AF503"/>
    <mergeCell ref="AC502:AD502"/>
    <mergeCell ref="AE502:AF502"/>
    <mergeCell ref="B503:E503"/>
    <mergeCell ref="G503:H503"/>
    <mergeCell ref="I503:J503"/>
    <mergeCell ref="K503:L503"/>
    <mergeCell ref="M503:N503"/>
    <mergeCell ref="O503:P503"/>
    <mergeCell ref="Q503:R503"/>
    <mergeCell ref="S503:T503"/>
    <mergeCell ref="Q502:R502"/>
    <mergeCell ref="S502:T502"/>
    <mergeCell ref="U502:V502"/>
    <mergeCell ref="W502:X502"/>
    <mergeCell ref="Y502:Z502"/>
    <mergeCell ref="AA502:AB502"/>
    <mergeCell ref="B502:F502"/>
    <mergeCell ref="G502:H502"/>
    <mergeCell ref="I502:J502"/>
    <mergeCell ref="K502:L502"/>
    <mergeCell ref="M502:N502"/>
    <mergeCell ref="O502:P502"/>
    <mergeCell ref="O501:P501"/>
    <mergeCell ref="Q501:R501"/>
    <mergeCell ref="S501:T501"/>
    <mergeCell ref="U501:V501"/>
    <mergeCell ref="W501:X501"/>
    <mergeCell ref="Y501:AF501"/>
    <mergeCell ref="S500:T500"/>
    <mergeCell ref="U500:V500"/>
    <mergeCell ref="W500:X500"/>
    <mergeCell ref="Y500:AD500"/>
    <mergeCell ref="AE500:AF500"/>
    <mergeCell ref="B501:F501"/>
    <mergeCell ref="G501:H501"/>
    <mergeCell ref="I501:J501"/>
    <mergeCell ref="K501:L501"/>
    <mergeCell ref="M501:N501"/>
    <mergeCell ref="AA499:AB499"/>
    <mergeCell ref="AC499:AD499"/>
    <mergeCell ref="AE499:AF499"/>
    <mergeCell ref="B500:F500"/>
    <mergeCell ref="G500:H500"/>
    <mergeCell ref="I500:J500"/>
    <mergeCell ref="K500:L500"/>
    <mergeCell ref="M500:N500"/>
    <mergeCell ref="O500:P500"/>
    <mergeCell ref="Q500:R500"/>
    <mergeCell ref="O499:P499"/>
    <mergeCell ref="Q499:R499"/>
    <mergeCell ref="S499:T499"/>
    <mergeCell ref="U499:V499"/>
    <mergeCell ref="W499:X499"/>
    <mergeCell ref="Y499:Z499"/>
    <mergeCell ref="W498:X498"/>
    <mergeCell ref="Y498:Z498"/>
    <mergeCell ref="AA498:AB498"/>
    <mergeCell ref="AC498:AD498"/>
    <mergeCell ref="AE498:AF498"/>
    <mergeCell ref="B499:E499"/>
    <mergeCell ref="G499:H499"/>
    <mergeCell ref="I499:J499"/>
    <mergeCell ref="K499:L499"/>
    <mergeCell ref="M499:N499"/>
    <mergeCell ref="AE497:AF497"/>
    <mergeCell ref="B498:E498"/>
    <mergeCell ref="G498:H498"/>
    <mergeCell ref="I498:J498"/>
    <mergeCell ref="K498:L498"/>
    <mergeCell ref="M498:N498"/>
    <mergeCell ref="O498:P498"/>
    <mergeCell ref="Q498:R498"/>
    <mergeCell ref="S498:T498"/>
    <mergeCell ref="U498:V498"/>
    <mergeCell ref="S497:T497"/>
    <mergeCell ref="U497:V497"/>
    <mergeCell ref="W497:X497"/>
    <mergeCell ref="Y497:Z497"/>
    <mergeCell ref="AA497:AB497"/>
    <mergeCell ref="AC497:AD497"/>
    <mergeCell ref="AA496:AB496"/>
    <mergeCell ref="AC496:AD496"/>
    <mergeCell ref="AE496:AF496"/>
    <mergeCell ref="A497:E497"/>
    <mergeCell ref="G497:H497"/>
    <mergeCell ref="I497:J497"/>
    <mergeCell ref="K497:L497"/>
    <mergeCell ref="M497:N497"/>
    <mergeCell ref="O497:P497"/>
    <mergeCell ref="Q497:R497"/>
    <mergeCell ref="O496:P496"/>
    <mergeCell ref="Q496:R496"/>
    <mergeCell ref="S496:T496"/>
    <mergeCell ref="U496:V496"/>
    <mergeCell ref="W496:X496"/>
    <mergeCell ref="Y496:Z496"/>
    <mergeCell ref="W495:X495"/>
    <mergeCell ref="Y495:Z495"/>
    <mergeCell ref="AA495:AB495"/>
    <mergeCell ref="AC495:AD495"/>
    <mergeCell ref="AE495:AF495"/>
    <mergeCell ref="A496:E496"/>
    <mergeCell ref="G496:H496"/>
    <mergeCell ref="I496:J496"/>
    <mergeCell ref="K496:L496"/>
    <mergeCell ref="M496:N496"/>
    <mergeCell ref="AE494:AF494"/>
    <mergeCell ref="A495:E495"/>
    <mergeCell ref="G495:H495"/>
    <mergeCell ref="I495:J495"/>
    <mergeCell ref="K495:L495"/>
    <mergeCell ref="M495:N495"/>
    <mergeCell ref="O495:P495"/>
    <mergeCell ref="Q495:R495"/>
    <mergeCell ref="S495:T495"/>
    <mergeCell ref="U495:V495"/>
    <mergeCell ref="S494:T494"/>
    <mergeCell ref="U494:V494"/>
    <mergeCell ref="W494:X494"/>
    <mergeCell ref="Y494:Z494"/>
    <mergeCell ref="AA494:AB494"/>
    <mergeCell ref="AC494:AD494"/>
    <mergeCell ref="AA493:AB493"/>
    <mergeCell ref="AC493:AD493"/>
    <mergeCell ref="AE493:AF493"/>
    <mergeCell ref="A494:E494"/>
    <mergeCell ref="G494:H494"/>
    <mergeCell ref="I494:J494"/>
    <mergeCell ref="K494:L494"/>
    <mergeCell ref="M494:N494"/>
    <mergeCell ref="O494:P494"/>
    <mergeCell ref="Q494:R494"/>
    <mergeCell ref="O493:P493"/>
    <mergeCell ref="Q493:R493"/>
    <mergeCell ref="S493:T493"/>
    <mergeCell ref="U493:V493"/>
    <mergeCell ref="W493:X493"/>
    <mergeCell ref="Y493:Z493"/>
    <mergeCell ref="W492:X492"/>
    <mergeCell ref="Y492:Z492"/>
    <mergeCell ref="AA492:AB492"/>
    <mergeCell ref="AC492:AD492"/>
    <mergeCell ref="AE492:AF492"/>
    <mergeCell ref="A493:E493"/>
    <mergeCell ref="G493:H493"/>
    <mergeCell ref="I493:J493"/>
    <mergeCell ref="K493:L493"/>
    <mergeCell ref="M493:N493"/>
    <mergeCell ref="AE491:AF491"/>
    <mergeCell ref="A492:E492"/>
    <mergeCell ref="G492:H492"/>
    <mergeCell ref="I492:J492"/>
    <mergeCell ref="K492:L492"/>
    <mergeCell ref="M492:N492"/>
    <mergeCell ref="O492:P492"/>
    <mergeCell ref="Q492:R492"/>
    <mergeCell ref="S492:T492"/>
    <mergeCell ref="U492:V492"/>
    <mergeCell ref="S491:T491"/>
    <mergeCell ref="U491:V491"/>
    <mergeCell ref="W491:X491"/>
    <mergeCell ref="Y491:Z491"/>
    <mergeCell ref="AA491:AB491"/>
    <mergeCell ref="AC491:AD491"/>
    <mergeCell ref="AA490:AB490"/>
    <mergeCell ref="AC490:AD490"/>
    <mergeCell ref="AE490:AF490"/>
    <mergeCell ref="A491:E491"/>
    <mergeCell ref="G491:H491"/>
    <mergeCell ref="I491:J491"/>
    <mergeCell ref="K491:L491"/>
    <mergeCell ref="M491:N491"/>
    <mergeCell ref="O491:P491"/>
    <mergeCell ref="Q491:R491"/>
    <mergeCell ref="O490:P490"/>
    <mergeCell ref="Q490:R490"/>
    <mergeCell ref="S490:T490"/>
    <mergeCell ref="U490:V490"/>
    <mergeCell ref="W490:X490"/>
    <mergeCell ref="Y490:Z490"/>
    <mergeCell ref="W489:X489"/>
    <mergeCell ref="Y489:Z489"/>
    <mergeCell ref="AA489:AB489"/>
    <mergeCell ref="AC489:AD489"/>
    <mergeCell ref="AE489:AF489"/>
    <mergeCell ref="A490:B490"/>
    <mergeCell ref="G490:H490"/>
    <mergeCell ref="I490:J490"/>
    <mergeCell ref="K490:L490"/>
    <mergeCell ref="M490:N490"/>
    <mergeCell ref="AE488:AF488"/>
    <mergeCell ref="A489:E489"/>
    <mergeCell ref="G489:H489"/>
    <mergeCell ref="I489:J489"/>
    <mergeCell ref="K489:L489"/>
    <mergeCell ref="M489:N489"/>
    <mergeCell ref="O489:P489"/>
    <mergeCell ref="Q489:R489"/>
    <mergeCell ref="S489:T489"/>
    <mergeCell ref="U489:V489"/>
    <mergeCell ref="S488:T488"/>
    <mergeCell ref="U488:V488"/>
    <mergeCell ref="W488:X488"/>
    <mergeCell ref="Y488:Z488"/>
    <mergeCell ref="AA488:AB488"/>
    <mergeCell ref="AC488:AD488"/>
    <mergeCell ref="AA487:AB487"/>
    <mergeCell ref="AC487:AD487"/>
    <mergeCell ref="AE487:AF487"/>
    <mergeCell ref="A488:E488"/>
    <mergeCell ref="G488:H488"/>
    <mergeCell ref="I488:J488"/>
    <mergeCell ref="K488:L488"/>
    <mergeCell ref="M488:N488"/>
    <mergeCell ref="O488:P488"/>
    <mergeCell ref="Q488:R488"/>
    <mergeCell ref="O487:P487"/>
    <mergeCell ref="Q487:R487"/>
    <mergeCell ref="S487:T487"/>
    <mergeCell ref="U487:V487"/>
    <mergeCell ref="W487:X487"/>
    <mergeCell ref="Y487:Z487"/>
    <mergeCell ref="W486:X486"/>
    <mergeCell ref="Y486:Z486"/>
    <mergeCell ref="AA486:AB486"/>
    <mergeCell ref="AC486:AD486"/>
    <mergeCell ref="AE486:AF486"/>
    <mergeCell ref="A487:F487"/>
    <mergeCell ref="G487:H487"/>
    <mergeCell ref="I487:J487"/>
    <mergeCell ref="K487:L487"/>
    <mergeCell ref="M487:N487"/>
    <mergeCell ref="AE485:AF485"/>
    <mergeCell ref="B486:F486"/>
    <mergeCell ref="G486:H486"/>
    <mergeCell ref="I486:J486"/>
    <mergeCell ref="K486:L486"/>
    <mergeCell ref="M486:N486"/>
    <mergeCell ref="O486:P486"/>
    <mergeCell ref="Q486:R486"/>
    <mergeCell ref="S486:T486"/>
    <mergeCell ref="U486:V486"/>
    <mergeCell ref="S485:T485"/>
    <mergeCell ref="U485:V485"/>
    <mergeCell ref="W485:X485"/>
    <mergeCell ref="Y485:Z485"/>
    <mergeCell ref="AA485:AB485"/>
    <mergeCell ref="AC485:AD485"/>
    <mergeCell ref="AA484:AB484"/>
    <mergeCell ref="AC484:AD484"/>
    <mergeCell ref="AE484:AF484"/>
    <mergeCell ref="B485:F485"/>
    <mergeCell ref="G485:H485"/>
    <mergeCell ref="I485:J485"/>
    <mergeCell ref="K485:L485"/>
    <mergeCell ref="M485:N485"/>
    <mergeCell ref="O485:P485"/>
    <mergeCell ref="Q485:R485"/>
    <mergeCell ref="O484:P484"/>
    <mergeCell ref="Q484:R484"/>
    <mergeCell ref="S484:T484"/>
    <mergeCell ref="U484:V484"/>
    <mergeCell ref="W484:X484"/>
    <mergeCell ref="Y484:Z484"/>
    <mergeCell ref="W483:X483"/>
    <mergeCell ref="Y483:Z483"/>
    <mergeCell ref="AA483:AB483"/>
    <mergeCell ref="AC483:AD483"/>
    <mergeCell ref="AE483:AF483"/>
    <mergeCell ref="B484:F484"/>
    <mergeCell ref="G484:H484"/>
    <mergeCell ref="I484:J484"/>
    <mergeCell ref="K484:L484"/>
    <mergeCell ref="M484:N484"/>
    <mergeCell ref="AE482:AF482"/>
    <mergeCell ref="B483:F483"/>
    <mergeCell ref="G483:H483"/>
    <mergeCell ref="I483:J483"/>
    <mergeCell ref="K483:L483"/>
    <mergeCell ref="M483:N483"/>
    <mergeCell ref="O483:P483"/>
    <mergeCell ref="Q483:R483"/>
    <mergeCell ref="S483:T483"/>
    <mergeCell ref="U483:V483"/>
    <mergeCell ref="S482:T482"/>
    <mergeCell ref="U482:V482"/>
    <mergeCell ref="W482:X482"/>
    <mergeCell ref="Y482:Z482"/>
    <mergeCell ref="AA482:AB482"/>
    <mergeCell ref="AC482:AD482"/>
    <mergeCell ref="AA481:AB481"/>
    <mergeCell ref="AC481:AD481"/>
    <mergeCell ref="AE481:AF481"/>
    <mergeCell ref="A482:F482"/>
    <mergeCell ref="G482:H482"/>
    <mergeCell ref="I482:J482"/>
    <mergeCell ref="K482:L482"/>
    <mergeCell ref="M482:N482"/>
    <mergeCell ref="O482:P482"/>
    <mergeCell ref="Q482:R482"/>
    <mergeCell ref="O481:P481"/>
    <mergeCell ref="Q481:R481"/>
    <mergeCell ref="S481:T481"/>
    <mergeCell ref="U481:V481"/>
    <mergeCell ref="W481:X481"/>
    <mergeCell ref="Y481:Z481"/>
    <mergeCell ref="W480:X480"/>
    <mergeCell ref="Y480:Z480"/>
    <mergeCell ref="AA480:AB480"/>
    <mergeCell ref="AC480:AD480"/>
    <mergeCell ref="AE480:AF480"/>
    <mergeCell ref="A481:F481"/>
    <mergeCell ref="G481:H481"/>
    <mergeCell ref="I481:J481"/>
    <mergeCell ref="K481:L481"/>
    <mergeCell ref="M481:N481"/>
    <mergeCell ref="B478:AF478"/>
    <mergeCell ref="A480:F480"/>
    <mergeCell ref="G480:H480"/>
    <mergeCell ref="I480:J480"/>
    <mergeCell ref="K480:L480"/>
    <mergeCell ref="M480:N480"/>
    <mergeCell ref="O480:P480"/>
    <mergeCell ref="Q480:R480"/>
    <mergeCell ref="S480:T480"/>
    <mergeCell ref="U480:V480"/>
    <mergeCell ref="AH452:AI452"/>
    <mergeCell ref="AH465:AI465"/>
    <mergeCell ref="AE474:AF474"/>
    <mergeCell ref="AE475:AF475"/>
    <mergeCell ref="B476:AF476"/>
    <mergeCell ref="B477:AF477"/>
    <mergeCell ref="D449:G449"/>
    <mergeCell ref="V449:AF449"/>
    <mergeCell ref="B450:E450"/>
    <mergeCell ref="F450:G450"/>
    <mergeCell ref="AB450:AF450"/>
    <mergeCell ref="AH450:AI450"/>
    <mergeCell ref="AA444:AD445"/>
    <mergeCell ref="AE444:AF445"/>
    <mergeCell ref="H446:AF446"/>
    <mergeCell ref="B447:G447"/>
    <mergeCell ref="B448:C448"/>
    <mergeCell ref="D448:G448"/>
    <mergeCell ref="AE443:AF443"/>
    <mergeCell ref="A444:A445"/>
    <mergeCell ref="B444:F445"/>
    <mergeCell ref="G444:H445"/>
    <mergeCell ref="I444:L445"/>
    <mergeCell ref="M444:N445"/>
    <mergeCell ref="O444:R445"/>
    <mergeCell ref="S444:T445"/>
    <mergeCell ref="U444:X445"/>
    <mergeCell ref="Y444:Z445"/>
    <mergeCell ref="S443:T443"/>
    <mergeCell ref="U443:V443"/>
    <mergeCell ref="W443:X443"/>
    <mergeCell ref="Y443:Z443"/>
    <mergeCell ref="AA443:AB443"/>
    <mergeCell ref="AC443:AD443"/>
    <mergeCell ref="AA442:AB442"/>
    <mergeCell ref="AC442:AD442"/>
    <mergeCell ref="AE442:AF442"/>
    <mergeCell ref="B443:F443"/>
    <mergeCell ref="G443:H443"/>
    <mergeCell ref="I443:J443"/>
    <mergeCell ref="K443:L443"/>
    <mergeCell ref="M443:N443"/>
    <mergeCell ref="O443:P443"/>
    <mergeCell ref="Q443:R443"/>
    <mergeCell ref="O442:P442"/>
    <mergeCell ref="Q442:R442"/>
    <mergeCell ref="S442:T442"/>
    <mergeCell ref="U442:V442"/>
    <mergeCell ref="W442:X442"/>
    <mergeCell ref="Y442:Z442"/>
    <mergeCell ref="W441:X441"/>
    <mergeCell ref="Y441:Z441"/>
    <mergeCell ref="AA441:AB441"/>
    <mergeCell ref="AC441:AD441"/>
    <mergeCell ref="AE441:AF441"/>
    <mergeCell ref="B442:F442"/>
    <mergeCell ref="G442:H442"/>
    <mergeCell ref="I442:J442"/>
    <mergeCell ref="K442:L442"/>
    <mergeCell ref="M442:N442"/>
    <mergeCell ref="AE440:AF440"/>
    <mergeCell ref="B441:F441"/>
    <mergeCell ref="G441:H441"/>
    <mergeCell ref="I441:J441"/>
    <mergeCell ref="K441:L441"/>
    <mergeCell ref="M441:N441"/>
    <mergeCell ref="O441:P441"/>
    <mergeCell ref="Q441:R441"/>
    <mergeCell ref="S441:T441"/>
    <mergeCell ref="U441:V441"/>
    <mergeCell ref="S440:T440"/>
    <mergeCell ref="U440:V440"/>
    <mergeCell ref="W440:X440"/>
    <mergeCell ref="Y440:Z440"/>
    <mergeCell ref="AA440:AB440"/>
    <mergeCell ref="AC440:AD440"/>
    <mergeCell ref="AA439:AB439"/>
    <mergeCell ref="AC439:AD439"/>
    <mergeCell ref="AE439:AF439"/>
    <mergeCell ref="B440:E440"/>
    <mergeCell ref="G440:H440"/>
    <mergeCell ref="I440:J440"/>
    <mergeCell ref="K440:L440"/>
    <mergeCell ref="M440:N440"/>
    <mergeCell ref="O440:P440"/>
    <mergeCell ref="Q440:R440"/>
    <mergeCell ref="O439:P439"/>
    <mergeCell ref="Q439:R439"/>
    <mergeCell ref="S439:T439"/>
    <mergeCell ref="U439:V439"/>
    <mergeCell ref="W439:X439"/>
    <mergeCell ref="Y439:Z439"/>
    <mergeCell ref="Q438:R438"/>
    <mergeCell ref="S438:T438"/>
    <mergeCell ref="U438:V438"/>
    <mergeCell ref="W438:X438"/>
    <mergeCell ref="Y438:AF438"/>
    <mergeCell ref="B439:F439"/>
    <mergeCell ref="G439:H439"/>
    <mergeCell ref="I439:J439"/>
    <mergeCell ref="K439:L439"/>
    <mergeCell ref="M439:N439"/>
    <mergeCell ref="U437:V437"/>
    <mergeCell ref="W437:X437"/>
    <mergeCell ref="Y437:AD437"/>
    <mergeCell ref="AE437:AF437"/>
    <mergeCell ref="B438:F438"/>
    <mergeCell ref="G438:H438"/>
    <mergeCell ref="I438:J438"/>
    <mergeCell ref="K438:L438"/>
    <mergeCell ref="M438:N438"/>
    <mergeCell ref="O438:P438"/>
    <mergeCell ref="AC436:AD436"/>
    <mergeCell ref="AE436:AF436"/>
    <mergeCell ref="B437:F437"/>
    <mergeCell ref="G437:H437"/>
    <mergeCell ref="I437:J437"/>
    <mergeCell ref="K437:L437"/>
    <mergeCell ref="M437:N437"/>
    <mergeCell ref="O437:P437"/>
    <mergeCell ref="Q437:R437"/>
    <mergeCell ref="S437:T437"/>
    <mergeCell ref="Q436:R436"/>
    <mergeCell ref="S436:T436"/>
    <mergeCell ref="U436:V436"/>
    <mergeCell ref="W436:X436"/>
    <mergeCell ref="Y436:Z436"/>
    <mergeCell ref="AA436:AB436"/>
    <mergeCell ref="B436:E436"/>
    <mergeCell ref="G436:H436"/>
    <mergeCell ref="I436:J436"/>
    <mergeCell ref="K436:L436"/>
    <mergeCell ref="M436:N436"/>
    <mergeCell ref="O436:P436"/>
    <mergeCell ref="U435:V435"/>
    <mergeCell ref="W435:X435"/>
    <mergeCell ref="Y435:Z435"/>
    <mergeCell ref="AA435:AB435"/>
    <mergeCell ref="AC435:AD435"/>
    <mergeCell ref="AE435:AF435"/>
    <mergeCell ref="AC434:AD434"/>
    <mergeCell ref="AE434:AF434"/>
    <mergeCell ref="B435:E435"/>
    <mergeCell ref="G435:H435"/>
    <mergeCell ref="I435:J435"/>
    <mergeCell ref="K435:L435"/>
    <mergeCell ref="M435:N435"/>
    <mergeCell ref="O435:P435"/>
    <mergeCell ref="Q435:R435"/>
    <mergeCell ref="S435:T435"/>
    <mergeCell ref="Q434:R434"/>
    <mergeCell ref="S434:T434"/>
    <mergeCell ref="U434:V434"/>
    <mergeCell ref="W434:X434"/>
    <mergeCell ref="Y434:Z434"/>
    <mergeCell ref="AA434:AB434"/>
    <mergeCell ref="A434:E434"/>
    <mergeCell ref="G434:H434"/>
    <mergeCell ref="I434:J434"/>
    <mergeCell ref="K434:L434"/>
    <mergeCell ref="M434:N434"/>
    <mergeCell ref="O434:P434"/>
    <mergeCell ref="U433:V433"/>
    <mergeCell ref="W433:X433"/>
    <mergeCell ref="Y433:Z433"/>
    <mergeCell ref="AA433:AB433"/>
    <mergeCell ref="AC433:AD433"/>
    <mergeCell ref="AE433:AF433"/>
    <mergeCell ref="AC432:AD432"/>
    <mergeCell ref="AE432:AF432"/>
    <mergeCell ref="A433:E433"/>
    <mergeCell ref="G433:H433"/>
    <mergeCell ref="I433:J433"/>
    <mergeCell ref="K433:L433"/>
    <mergeCell ref="M433:N433"/>
    <mergeCell ref="O433:P433"/>
    <mergeCell ref="Q433:R433"/>
    <mergeCell ref="S433:T433"/>
    <mergeCell ref="Q432:R432"/>
    <mergeCell ref="S432:T432"/>
    <mergeCell ref="U432:V432"/>
    <mergeCell ref="W432:X432"/>
    <mergeCell ref="Y432:Z432"/>
    <mergeCell ref="AA432:AB432"/>
    <mergeCell ref="A432:E432"/>
    <mergeCell ref="G432:H432"/>
    <mergeCell ref="I432:J432"/>
    <mergeCell ref="K432:L432"/>
    <mergeCell ref="M432:N432"/>
    <mergeCell ref="O432:P432"/>
    <mergeCell ref="U431:V431"/>
    <mergeCell ref="W431:X431"/>
    <mergeCell ref="Y431:Z431"/>
    <mergeCell ref="AA431:AB431"/>
    <mergeCell ref="AC431:AD431"/>
    <mergeCell ref="AE431:AF431"/>
    <mergeCell ref="AC430:AD430"/>
    <mergeCell ref="AE430:AF430"/>
    <mergeCell ref="A431:E431"/>
    <mergeCell ref="G431:H431"/>
    <mergeCell ref="I431:J431"/>
    <mergeCell ref="K431:L431"/>
    <mergeCell ref="M431:N431"/>
    <mergeCell ref="O431:P431"/>
    <mergeCell ref="Q431:R431"/>
    <mergeCell ref="S431:T431"/>
    <mergeCell ref="Q430:R430"/>
    <mergeCell ref="S430:T430"/>
    <mergeCell ref="U430:V430"/>
    <mergeCell ref="W430:X430"/>
    <mergeCell ref="Y430:Z430"/>
    <mergeCell ref="AA430:AB430"/>
    <mergeCell ref="A430:E430"/>
    <mergeCell ref="G430:H430"/>
    <mergeCell ref="I430:J430"/>
    <mergeCell ref="K430:L430"/>
    <mergeCell ref="M430:N430"/>
    <mergeCell ref="O430:P430"/>
    <mergeCell ref="U429:V429"/>
    <mergeCell ref="W429:X429"/>
    <mergeCell ref="Y429:Z429"/>
    <mergeCell ref="AA429:AB429"/>
    <mergeCell ref="AC429:AD429"/>
    <mergeCell ref="AE429:AF429"/>
    <mergeCell ref="AC428:AD428"/>
    <mergeCell ref="AE428:AF428"/>
    <mergeCell ref="A429:E429"/>
    <mergeCell ref="G429:H429"/>
    <mergeCell ref="I429:J429"/>
    <mergeCell ref="K429:L429"/>
    <mergeCell ref="M429:N429"/>
    <mergeCell ref="O429:P429"/>
    <mergeCell ref="Q429:R429"/>
    <mergeCell ref="S429:T429"/>
    <mergeCell ref="Q428:R428"/>
    <mergeCell ref="S428:T428"/>
    <mergeCell ref="U428:V428"/>
    <mergeCell ref="W428:X428"/>
    <mergeCell ref="Y428:Z428"/>
    <mergeCell ref="AA428:AB428"/>
    <mergeCell ref="A428:E428"/>
    <mergeCell ref="G428:H428"/>
    <mergeCell ref="I428:J428"/>
    <mergeCell ref="K428:L428"/>
    <mergeCell ref="M428:N428"/>
    <mergeCell ref="O428:P428"/>
    <mergeCell ref="U427:V427"/>
    <mergeCell ref="W427:X427"/>
    <mergeCell ref="Y427:Z427"/>
    <mergeCell ref="AA427:AB427"/>
    <mergeCell ref="AC427:AD427"/>
    <mergeCell ref="AE427:AF427"/>
    <mergeCell ref="AC426:AD426"/>
    <mergeCell ref="AE426:AF426"/>
    <mergeCell ref="A427:B427"/>
    <mergeCell ref="G427:H427"/>
    <mergeCell ref="I427:J427"/>
    <mergeCell ref="K427:L427"/>
    <mergeCell ref="M427:N427"/>
    <mergeCell ref="O427:P427"/>
    <mergeCell ref="Q427:R427"/>
    <mergeCell ref="S427:T427"/>
    <mergeCell ref="Q426:R426"/>
    <mergeCell ref="S426:T426"/>
    <mergeCell ref="U426:V426"/>
    <mergeCell ref="W426:X426"/>
    <mergeCell ref="Y426:Z426"/>
    <mergeCell ref="AA426:AB426"/>
    <mergeCell ref="A426:E426"/>
    <mergeCell ref="G426:H426"/>
    <mergeCell ref="I426:J426"/>
    <mergeCell ref="K426:L426"/>
    <mergeCell ref="M426:N426"/>
    <mergeCell ref="O426:P426"/>
    <mergeCell ref="U425:V425"/>
    <mergeCell ref="W425:X425"/>
    <mergeCell ref="Y425:Z425"/>
    <mergeCell ref="AA425:AB425"/>
    <mergeCell ref="AC425:AD425"/>
    <mergeCell ref="AE425:AF425"/>
    <mergeCell ref="AC424:AD424"/>
    <mergeCell ref="AE424:AF424"/>
    <mergeCell ref="A425:E425"/>
    <mergeCell ref="G425:H425"/>
    <mergeCell ref="I425:J425"/>
    <mergeCell ref="K425:L425"/>
    <mergeCell ref="M425:N425"/>
    <mergeCell ref="O425:P425"/>
    <mergeCell ref="Q425:R425"/>
    <mergeCell ref="S425:T425"/>
    <mergeCell ref="Q424:R424"/>
    <mergeCell ref="S424:T424"/>
    <mergeCell ref="U424:V424"/>
    <mergeCell ref="W424:X424"/>
    <mergeCell ref="Y424:Z424"/>
    <mergeCell ref="AA424:AB424"/>
    <mergeCell ref="A424:F424"/>
    <mergeCell ref="G424:H424"/>
    <mergeCell ref="I424:J424"/>
    <mergeCell ref="K424:L424"/>
    <mergeCell ref="M424:N424"/>
    <mergeCell ref="O424:P424"/>
    <mergeCell ref="U423:V423"/>
    <mergeCell ref="W423:X423"/>
    <mergeCell ref="Y423:Z423"/>
    <mergeCell ref="AA423:AB423"/>
    <mergeCell ref="AC423:AD423"/>
    <mergeCell ref="AE423:AF423"/>
    <mergeCell ref="AC422:AD422"/>
    <mergeCell ref="AE422:AF422"/>
    <mergeCell ref="B423:F423"/>
    <mergeCell ref="G423:H423"/>
    <mergeCell ref="I423:J423"/>
    <mergeCell ref="K423:L423"/>
    <mergeCell ref="M423:N423"/>
    <mergeCell ref="O423:P423"/>
    <mergeCell ref="Q423:R423"/>
    <mergeCell ref="S423:T423"/>
    <mergeCell ref="Q422:R422"/>
    <mergeCell ref="S422:T422"/>
    <mergeCell ref="U422:V422"/>
    <mergeCell ref="W422:X422"/>
    <mergeCell ref="Y422:Z422"/>
    <mergeCell ref="AA422:AB422"/>
    <mergeCell ref="B422:F422"/>
    <mergeCell ref="G422:H422"/>
    <mergeCell ref="I422:J422"/>
    <mergeCell ref="K422:L422"/>
    <mergeCell ref="M422:N422"/>
    <mergeCell ref="O422:P422"/>
    <mergeCell ref="U421:V421"/>
    <mergeCell ref="W421:X421"/>
    <mergeCell ref="Y421:Z421"/>
    <mergeCell ref="AA421:AB421"/>
    <mergeCell ref="AC421:AD421"/>
    <mergeCell ref="AE421:AF421"/>
    <mergeCell ref="AC420:AD420"/>
    <mergeCell ref="AE420:AF420"/>
    <mergeCell ref="B421:F421"/>
    <mergeCell ref="G421:H421"/>
    <mergeCell ref="I421:J421"/>
    <mergeCell ref="K421:L421"/>
    <mergeCell ref="M421:N421"/>
    <mergeCell ref="O421:P421"/>
    <mergeCell ref="Q421:R421"/>
    <mergeCell ref="S421:T421"/>
    <mergeCell ref="Q420:R420"/>
    <mergeCell ref="S420:T420"/>
    <mergeCell ref="U420:V420"/>
    <mergeCell ref="W420:X420"/>
    <mergeCell ref="Y420:Z420"/>
    <mergeCell ref="AA420:AB420"/>
    <mergeCell ref="B420:F420"/>
    <mergeCell ref="G420:H420"/>
    <mergeCell ref="I420:J420"/>
    <mergeCell ref="K420:L420"/>
    <mergeCell ref="M420:N420"/>
    <mergeCell ref="O420:P420"/>
    <mergeCell ref="U419:V419"/>
    <mergeCell ref="W419:X419"/>
    <mergeCell ref="Y419:Z419"/>
    <mergeCell ref="AA419:AB419"/>
    <mergeCell ref="AC419:AD419"/>
    <mergeCell ref="AE419:AF419"/>
    <mergeCell ref="AC418:AD418"/>
    <mergeCell ref="AE418:AF418"/>
    <mergeCell ref="A419:F419"/>
    <mergeCell ref="G419:H419"/>
    <mergeCell ref="I419:J419"/>
    <mergeCell ref="K419:L419"/>
    <mergeCell ref="M419:N419"/>
    <mergeCell ref="O419:P419"/>
    <mergeCell ref="Q419:R419"/>
    <mergeCell ref="S419:T419"/>
    <mergeCell ref="Q418:R418"/>
    <mergeCell ref="S418:T418"/>
    <mergeCell ref="U418:V418"/>
    <mergeCell ref="W418:X418"/>
    <mergeCell ref="Y418:Z418"/>
    <mergeCell ref="AA418:AB418"/>
    <mergeCell ref="A418:F418"/>
    <mergeCell ref="G418:H418"/>
    <mergeCell ref="I418:J418"/>
    <mergeCell ref="K418:L418"/>
    <mergeCell ref="M418:N418"/>
    <mergeCell ref="O418:P418"/>
    <mergeCell ref="U417:V417"/>
    <mergeCell ref="W417:X417"/>
    <mergeCell ref="Y417:Z417"/>
    <mergeCell ref="AA417:AB417"/>
    <mergeCell ref="AC417:AD417"/>
    <mergeCell ref="AE417:AF417"/>
    <mergeCell ref="B414:AF414"/>
    <mergeCell ref="B415:AF415"/>
    <mergeCell ref="A417:F417"/>
    <mergeCell ref="G417:H417"/>
    <mergeCell ref="I417:J417"/>
    <mergeCell ref="K417:L417"/>
    <mergeCell ref="M417:N417"/>
    <mergeCell ref="O417:P417"/>
    <mergeCell ref="Q417:R417"/>
    <mergeCell ref="S417:T417"/>
    <mergeCell ref="AH387:AI387"/>
    <mergeCell ref="AH389:AI389"/>
    <mergeCell ref="AH402:AI402"/>
    <mergeCell ref="AE411:AF411"/>
    <mergeCell ref="AE412:AF412"/>
    <mergeCell ref="B413:AF413"/>
    <mergeCell ref="D386:G386"/>
    <mergeCell ref="J386:M386"/>
    <mergeCell ref="O386:R386"/>
    <mergeCell ref="T386:W386"/>
    <mergeCell ref="Y386:AF386"/>
    <mergeCell ref="B387:E387"/>
    <mergeCell ref="F387:G387"/>
    <mergeCell ref="AB387:AF387"/>
    <mergeCell ref="B385:C385"/>
    <mergeCell ref="D385:G385"/>
    <mergeCell ref="J385:M385"/>
    <mergeCell ref="O385:R385"/>
    <mergeCell ref="T385:W385"/>
    <mergeCell ref="Y385:AF385"/>
    <mergeCell ref="AA381:AD382"/>
    <mergeCell ref="AE381:AF382"/>
    <mergeCell ref="H383:AF383"/>
    <mergeCell ref="B384:G384"/>
    <mergeCell ref="J384:M384"/>
    <mergeCell ref="O384:R384"/>
    <mergeCell ref="AE380:AF380"/>
    <mergeCell ref="A381:A382"/>
    <mergeCell ref="B381:F382"/>
    <mergeCell ref="G381:H382"/>
    <mergeCell ref="I381:L382"/>
    <mergeCell ref="M381:N382"/>
    <mergeCell ref="O381:R382"/>
    <mergeCell ref="S381:T382"/>
    <mergeCell ref="U381:X382"/>
    <mergeCell ref="Y381:Z382"/>
    <mergeCell ref="S380:T380"/>
    <mergeCell ref="U380:V380"/>
    <mergeCell ref="W380:X380"/>
    <mergeCell ref="Y380:Z380"/>
    <mergeCell ref="AA380:AB380"/>
    <mergeCell ref="AC380:AD380"/>
    <mergeCell ref="AA379:AB379"/>
    <mergeCell ref="AC379:AD379"/>
    <mergeCell ref="AE379:AF379"/>
    <mergeCell ref="B380:F380"/>
    <mergeCell ref="G380:H380"/>
    <mergeCell ref="I380:J380"/>
    <mergeCell ref="K380:L380"/>
    <mergeCell ref="M380:N380"/>
    <mergeCell ref="O380:P380"/>
    <mergeCell ref="Q380:R380"/>
    <mergeCell ref="O379:P379"/>
    <mergeCell ref="Q379:R379"/>
    <mergeCell ref="S379:T379"/>
    <mergeCell ref="U379:V379"/>
    <mergeCell ref="W379:X379"/>
    <mergeCell ref="Y379:Z379"/>
    <mergeCell ref="W378:X378"/>
    <mergeCell ref="Y378:Z378"/>
    <mergeCell ref="AA378:AB378"/>
    <mergeCell ref="AC378:AD378"/>
    <mergeCell ref="AE378:AF378"/>
    <mergeCell ref="B379:F379"/>
    <mergeCell ref="G379:H379"/>
    <mergeCell ref="I379:J379"/>
    <mergeCell ref="K379:L379"/>
    <mergeCell ref="M379:N379"/>
    <mergeCell ref="AE377:AF377"/>
    <mergeCell ref="B378:F378"/>
    <mergeCell ref="G378:H378"/>
    <mergeCell ref="I378:J378"/>
    <mergeCell ref="K378:L378"/>
    <mergeCell ref="M378:N378"/>
    <mergeCell ref="O378:P378"/>
    <mergeCell ref="Q378:R378"/>
    <mergeCell ref="S378:T378"/>
    <mergeCell ref="U378:V378"/>
    <mergeCell ref="S377:T377"/>
    <mergeCell ref="U377:V377"/>
    <mergeCell ref="W377:X377"/>
    <mergeCell ref="Y377:Z377"/>
    <mergeCell ref="AA377:AB377"/>
    <mergeCell ref="AC377:AD377"/>
    <mergeCell ref="AA376:AB376"/>
    <mergeCell ref="AC376:AD376"/>
    <mergeCell ref="AE376:AF376"/>
    <mergeCell ref="B377:E377"/>
    <mergeCell ref="G377:H377"/>
    <mergeCell ref="I377:J377"/>
    <mergeCell ref="K377:L377"/>
    <mergeCell ref="M377:N377"/>
    <mergeCell ref="O377:P377"/>
    <mergeCell ref="Q377:R377"/>
    <mergeCell ref="O376:P376"/>
    <mergeCell ref="Q376:R376"/>
    <mergeCell ref="S376:T376"/>
    <mergeCell ref="U376:V376"/>
    <mergeCell ref="W376:X376"/>
    <mergeCell ref="Y376:Z376"/>
    <mergeCell ref="Q375:R375"/>
    <mergeCell ref="S375:T375"/>
    <mergeCell ref="U375:V375"/>
    <mergeCell ref="W375:X375"/>
    <mergeCell ref="Y375:AF375"/>
    <mergeCell ref="B376:F376"/>
    <mergeCell ref="G376:H376"/>
    <mergeCell ref="I376:J376"/>
    <mergeCell ref="K376:L376"/>
    <mergeCell ref="M376:N376"/>
    <mergeCell ref="B375:F375"/>
    <mergeCell ref="G375:H375"/>
    <mergeCell ref="I375:J375"/>
    <mergeCell ref="K375:L375"/>
    <mergeCell ref="M375:N375"/>
    <mergeCell ref="O375:P375"/>
    <mergeCell ref="Q374:R374"/>
    <mergeCell ref="S374:T374"/>
    <mergeCell ref="U374:V374"/>
    <mergeCell ref="W374:X374"/>
    <mergeCell ref="Y374:AD374"/>
    <mergeCell ref="AE374:AF374"/>
    <mergeCell ref="B374:F374"/>
    <mergeCell ref="G374:H374"/>
    <mergeCell ref="I374:J374"/>
    <mergeCell ref="K374:L374"/>
    <mergeCell ref="M374:N374"/>
    <mergeCell ref="O374:P374"/>
    <mergeCell ref="U373:V373"/>
    <mergeCell ref="W373:X373"/>
    <mergeCell ref="Y373:Z373"/>
    <mergeCell ref="AA373:AB373"/>
    <mergeCell ref="AC373:AD373"/>
    <mergeCell ref="AE373:AF373"/>
    <mergeCell ref="AC372:AD372"/>
    <mergeCell ref="AE372:AF372"/>
    <mergeCell ref="B373:E373"/>
    <mergeCell ref="G373:H373"/>
    <mergeCell ref="I373:J373"/>
    <mergeCell ref="K373:L373"/>
    <mergeCell ref="M373:N373"/>
    <mergeCell ref="O373:P373"/>
    <mergeCell ref="Q373:R373"/>
    <mergeCell ref="S373:T373"/>
    <mergeCell ref="Q372:R372"/>
    <mergeCell ref="S372:T372"/>
    <mergeCell ref="U372:V372"/>
    <mergeCell ref="W372:X372"/>
    <mergeCell ref="Y372:Z372"/>
    <mergeCell ref="AA372:AB372"/>
    <mergeCell ref="B372:E372"/>
    <mergeCell ref="G372:H372"/>
    <mergeCell ref="I372:J372"/>
    <mergeCell ref="K372:L372"/>
    <mergeCell ref="M372:N372"/>
    <mergeCell ref="O372:P372"/>
    <mergeCell ref="U371:V371"/>
    <mergeCell ref="W371:X371"/>
    <mergeCell ref="Y371:Z371"/>
    <mergeCell ref="AA371:AB371"/>
    <mergeCell ref="AC371:AD371"/>
    <mergeCell ref="AE371:AF371"/>
    <mergeCell ref="AC370:AD370"/>
    <mergeCell ref="AE370:AF370"/>
    <mergeCell ref="A371:E371"/>
    <mergeCell ref="G371:H371"/>
    <mergeCell ref="I371:J371"/>
    <mergeCell ref="K371:L371"/>
    <mergeCell ref="M371:N371"/>
    <mergeCell ref="O371:P371"/>
    <mergeCell ref="Q371:R371"/>
    <mergeCell ref="S371:T371"/>
    <mergeCell ref="Q370:R370"/>
    <mergeCell ref="S370:T370"/>
    <mergeCell ref="U370:V370"/>
    <mergeCell ref="W370:X370"/>
    <mergeCell ref="Y370:Z370"/>
    <mergeCell ref="AA370:AB370"/>
    <mergeCell ref="A370:E370"/>
    <mergeCell ref="G370:H370"/>
    <mergeCell ref="I370:J370"/>
    <mergeCell ref="K370:L370"/>
    <mergeCell ref="M370:N370"/>
    <mergeCell ref="O370:P370"/>
    <mergeCell ref="U369:V369"/>
    <mergeCell ref="W369:X369"/>
    <mergeCell ref="Y369:Z369"/>
    <mergeCell ref="AA369:AB369"/>
    <mergeCell ref="AC369:AD369"/>
    <mergeCell ref="AE369:AF369"/>
    <mergeCell ref="AC368:AD368"/>
    <mergeCell ref="AE368:AF368"/>
    <mergeCell ref="A369:E369"/>
    <mergeCell ref="G369:H369"/>
    <mergeCell ref="I369:J369"/>
    <mergeCell ref="K369:L369"/>
    <mergeCell ref="M369:N369"/>
    <mergeCell ref="O369:P369"/>
    <mergeCell ref="Q369:R369"/>
    <mergeCell ref="S369:T369"/>
    <mergeCell ref="Q368:R368"/>
    <mergeCell ref="S368:T368"/>
    <mergeCell ref="U368:V368"/>
    <mergeCell ref="W368:X368"/>
    <mergeCell ref="Y368:Z368"/>
    <mergeCell ref="AA368:AB368"/>
    <mergeCell ref="A368:E368"/>
    <mergeCell ref="G368:H368"/>
    <mergeCell ref="I368:J368"/>
    <mergeCell ref="K368:L368"/>
    <mergeCell ref="M368:N368"/>
    <mergeCell ref="O368:P368"/>
    <mergeCell ref="U367:V367"/>
    <mergeCell ref="W367:X367"/>
    <mergeCell ref="Y367:Z367"/>
    <mergeCell ref="AA367:AB367"/>
    <mergeCell ref="AC367:AD367"/>
    <mergeCell ref="AE367:AF367"/>
    <mergeCell ref="AC366:AD366"/>
    <mergeCell ref="AE366:AF366"/>
    <mergeCell ref="A367:E367"/>
    <mergeCell ref="G367:H367"/>
    <mergeCell ref="I367:J367"/>
    <mergeCell ref="K367:L367"/>
    <mergeCell ref="M367:N367"/>
    <mergeCell ref="O367:P367"/>
    <mergeCell ref="Q367:R367"/>
    <mergeCell ref="S367:T367"/>
    <mergeCell ref="Q366:R366"/>
    <mergeCell ref="S366:T366"/>
    <mergeCell ref="U366:V366"/>
    <mergeCell ref="W366:X366"/>
    <mergeCell ref="Y366:Z366"/>
    <mergeCell ref="AA366:AB366"/>
    <mergeCell ref="A366:E366"/>
    <mergeCell ref="G366:H366"/>
    <mergeCell ref="I366:J366"/>
    <mergeCell ref="K366:L366"/>
    <mergeCell ref="M366:N366"/>
    <mergeCell ref="O366:P366"/>
    <mergeCell ref="U365:V365"/>
    <mergeCell ref="W365:X365"/>
    <mergeCell ref="Y365:Z365"/>
    <mergeCell ref="AA365:AB365"/>
    <mergeCell ref="AC365:AD365"/>
    <mergeCell ref="AE365:AF365"/>
    <mergeCell ref="AC364:AD364"/>
    <mergeCell ref="AE364:AF364"/>
    <mergeCell ref="A365:E365"/>
    <mergeCell ref="G365:H365"/>
    <mergeCell ref="I365:J365"/>
    <mergeCell ref="K365:L365"/>
    <mergeCell ref="M365:N365"/>
    <mergeCell ref="O365:P365"/>
    <mergeCell ref="Q365:R365"/>
    <mergeCell ref="S365:T365"/>
    <mergeCell ref="Q364:R364"/>
    <mergeCell ref="S364:T364"/>
    <mergeCell ref="U364:V364"/>
    <mergeCell ref="W364:X364"/>
    <mergeCell ref="Y364:Z364"/>
    <mergeCell ref="AA364:AB364"/>
    <mergeCell ref="A364:B364"/>
    <mergeCell ref="G364:H364"/>
    <mergeCell ref="I364:J364"/>
    <mergeCell ref="K364:L364"/>
    <mergeCell ref="M364:N364"/>
    <mergeCell ref="O364:P364"/>
    <mergeCell ref="U363:V363"/>
    <mergeCell ref="W363:X363"/>
    <mergeCell ref="Y363:Z363"/>
    <mergeCell ref="AA363:AB363"/>
    <mergeCell ref="AC363:AD363"/>
    <mergeCell ref="AE363:AF363"/>
    <mergeCell ref="AC362:AD362"/>
    <mergeCell ref="AE362:AF362"/>
    <mergeCell ref="A363:E363"/>
    <mergeCell ref="G363:H363"/>
    <mergeCell ref="I363:J363"/>
    <mergeCell ref="K363:L363"/>
    <mergeCell ref="M363:N363"/>
    <mergeCell ref="O363:P363"/>
    <mergeCell ref="Q363:R363"/>
    <mergeCell ref="S363:T363"/>
    <mergeCell ref="Q362:R362"/>
    <mergeCell ref="S362:T362"/>
    <mergeCell ref="U362:V362"/>
    <mergeCell ref="W362:X362"/>
    <mergeCell ref="Y362:Z362"/>
    <mergeCell ref="AA362:AB362"/>
    <mergeCell ref="A362:E362"/>
    <mergeCell ref="G362:H362"/>
    <mergeCell ref="I362:J362"/>
    <mergeCell ref="K362:L362"/>
    <mergeCell ref="M362:N362"/>
    <mergeCell ref="O362:P362"/>
    <mergeCell ref="U361:V361"/>
    <mergeCell ref="W361:X361"/>
    <mergeCell ref="Y361:Z361"/>
    <mergeCell ref="AA361:AB361"/>
    <mergeCell ref="AC361:AD361"/>
    <mergeCell ref="AE361:AF361"/>
    <mergeCell ref="AC360:AD360"/>
    <mergeCell ref="AE360:AF360"/>
    <mergeCell ref="A361:F361"/>
    <mergeCell ref="G361:H361"/>
    <mergeCell ref="I361:J361"/>
    <mergeCell ref="K361:L361"/>
    <mergeCell ref="M361:N361"/>
    <mergeCell ref="O361:P361"/>
    <mergeCell ref="Q361:R361"/>
    <mergeCell ref="S361:T361"/>
    <mergeCell ref="Q360:R360"/>
    <mergeCell ref="S360:T360"/>
    <mergeCell ref="U360:V360"/>
    <mergeCell ref="W360:X360"/>
    <mergeCell ref="Y360:Z360"/>
    <mergeCell ref="AA360:AB360"/>
    <mergeCell ref="B360:F360"/>
    <mergeCell ref="G360:H360"/>
    <mergeCell ref="I360:J360"/>
    <mergeCell ref="K360:L360"/>
    <mergeCell ref="M360:N360"/>
    <mergeCell ref="O360:P360"/>
    <mergeCell ref="U359:V359"/>
    <mergeCell ref="W359:X359"/>
    <mergeCell ref="Y359:Z359"/>
    <mergeCell ref="AA359:AB359"/>
    <mergeCell ref="AC359:AD359"/>
    <mergeCell ref="AE359:AF359"/>
    <mergeCell ref="AC358:AD358"/>
    <mergeCell ref="AE358:AF358"/>
    <mergeCell ref="B359:F359"/>
    <mergeCell ref="G359:H359"/>
    <mergeCell ref="I359:J359"/>
    <mergeCell ref="K359:L359"/>
    <mergeCell ref="M359:N359"/>
    <mergeCell ref="O359:P359"/>
    <mergeCell ref="Q359:R359"/>
    <mergeCell ref="S359:T359"/>
    <mergeCell ref="Q358:R358"/>
    <mergeCell ref="S358:T358"/>
    <mergeCell ref="U358:V358"/>
    <mergeCell ref="W358:X358"/>
    <mergeCell ref="Y358:Z358"/>
    <mergeCell ref="AA358:AB358"/>
    <mergeCell ref="B358:F358"/>
    <mergeCell ref="G358:H358"/>
    <mergeCell ref="I358:J358"/>
    <mergeCell ref="K358:L358"/>
    <mergeCell ref="M358:N358"/>
    <mergeCell ref="O358:P358"/>
    <mergeCell ref="U357:V357"/>
    <mergeCell ref="W357:X357"/>
    <mergeCell ref="Y357:Z357"/>
    <mergeCell ref="AA357:AB357"/>
    <mergeCell ref="AC357:AD357"/>
    <mergeCell ref="AE357:AF357"/>
    <mergeCell ref="AC356:AD356"/>
    <mergeCell ref="AE356:AF356"/>
    <mergeCell ref="B357:F357"/>
    <mergeCell ref="G357:H357"/>
    <mergeCell ref="I357:J357"/>
    <mergeCell ref="K357:L357"/>
    <mergeCell ref="M357:N357"/>
    <mergeCell ref="O357:P357"/>
    <mergeCell ref="Q357:R357"/>
    <mergeCell ref="S357:T357"/>
    <mergeCell ref="Q356:R356"/>
    <mergeCell ref="S356:T356"/>
    <mergeCell ref="U356:V356"/>
    <mergeCell ref="W356:X356"/>
    <mergeCell ref="Y356:Z356"/>
    <mergeCell ref="AA356:AB356"/>
    <mergeCell ref="A356:F356"/>
    <mergeCell ref="G356:H356"/>
    <mergeCell ref="I356:J356"/>
    <mergeCell ref="K356:L356"/>
    <mergeCell ref="M356:N356"/>
    <mergeCell ref="O356:P356"/>
    <mergeCell ref="U355:V355"/>
    <mergeCell ref="W355:X355"/>
    <mergeCell ref="Y355:Z355"/>
    <mergeCell ref="AA355:AB355"/>
    <mergeCell ref="AC355:AD355"/>
    <mergeCell ref="AE355:AF355"/>
    <mergeCell ref="AC354:AD354"/>
    <mergeCell ref="AE354:AF354"/>
    <mergeCell ref="A355:F355"/>
    <mergeCell ref="G355:H355"/>
    <mergeCell ref="I355:J355"/>
    <mergeCell ref="K355:L355"/>
    <mergeCell ref="M355:N355"/>
    <mergeCell ref="O355:P355"/>
    <mergeCell ref="Q355:R355"/>
    <mergeCell ref="S355:T355"/>
    <mergeCell ref="Q354:R354"/>
    <mergeCell ref="S354:T354"/>
    <mergeCell ref="U354:V354"/>
    <mergeCell ref="W354:X354"/>
    <mergeCell ref="Y354:Z354"/>
    <mergeCell ref="AA354:AB354"/>
    <mergeCell ref="A354:F354"/>
    <mergeCell ref="G354:H354"/>
    <mergeCell ref="I354:J354"/>
    <mergeCell ref="K354:L354"/>
    <mergeCell ref="M354:N354"/>
    <mergeCell ref="O354:P354"/>
    <mergeCell ref="AH339:AI339"/>
    <mergeCell ref="AE348:AF348"/>
    <mergeCell ref="AE349:AF349"/>
    <mergeCell ref="B350:AF350"/>
    <mergeCell ref="B351:AF351"/>
    <mergeCell ref="B352:AF352"/>
    <mergeCell ref="D323:G323"/>
    <mergeCell ref="B324:E324"/>
    <mergeCell ref="F324:G324"/>
    <mergeCell ref="AB324:AF324"/>
    <mergeCell ref="AH324:AI324"/>
    <mergeCell ref="AH326:AI326"/>
    <mergeCell ref="Y318:Z319"/>
    <mergeCell ref="AA318:AD319"/>
    <mergeCell ref="AE318:AF319"/>
    <mergeCell ref="H320:AF320"/>
    <mergeCell ref="B321:G321"/>
    <mergeCell ref="B322:C322"/>
    <mergeCell ref="D322:G322"/>
    <mergeCell ref="AC317:AD317"/>
    <mergeCell ref="AE317:AF317"/>
    <mergeCell ref="A318:A319"/>
    <mergeCell ref="B318:F319"/>
    <mergeCell ref="G318:H319"/>
    <mergeCell ref="I318:L319"/>
    <mergeCell ref="M318:N319"/>
    <mergeCell ref="O318:R319"/>
    <mergeCell ref="S318:T319"/>
    <mergeCell ref="U318:X319"/>
    <mergeCell ref="Q317:R317"/>
    <mergeCell ref="S317:T317"/>
    <mergeCell ref="U317:V317"/>
    <mergeCell ref="W317:X317"/>
    <mergeCell ref="Y317:Z317"/>
    <mergeCell ref="AA317:AB317"/>
    <mergeCell ref="B317:F317"/>
    <mergeCell ref="G317:H317"/>
    <mergeCell ref="I317:J317"/>
    <mergeCell ref="K317:L317"/>
    <mergeCell ref="M317:N317"/>
    <mergeCell ref="O317:P317"/>
    <mergeCell ref="U316:V316"/>
    <mergeCell ref="W316:X316"/>
    <mergeCell ref="Y316:Z316"/>
    <mergeCell ref="AA316:AB316"/>
    <mergeCell ref="AC316:AD316"/>
    <mergeCell ref="AE316:AF316"/>
    <mergeCell ref="AC315:AD315"/>
    <mergeCell ref="AE315:AF315"/>
    <mergeCell ref="B316:F316"/>
    <mergeCell ref="G316:H316"/>
    <mergeCell ref="I316:J316"/>
    <mergeCell ref="K316:L316"/>
    <mergeCell ref="M316:N316"/>
    <mergeCell ref="O316:P316"/>
    <mergeCell ref="Q316:R316"/>
    <mergeCell ref="S316:T316"/>
    <mergeCell ref="Q315:R315"/>
    <mergeCell ref="S315:T315"/>
    <mergeCell ref="U315:V315"/>
    <mergeCell ref="W315:X315"/>
    <mergeCell ref="Y315:Z315"/>
    <mergeCell ref="AA315:AB315"/>
    <mergeCell ref="B315:F315"/>
    <mergeCell ref="G315:H315"/>
    <mergeCell ref="I315:J315"/>
    <mergeCell ref="K315:L315"/>
    <mergeCell ref="M315:N315"/>
    <mergeCell ref="O315:P315"/>
    <mergeCell ref="U314:V314"/>
    <mergeCell ref="W314:X314"/>
    <mergeCell ref="Y314:Z314"/>
    <mergeCell ref="AA314:AB314"/>
    <mergeCell ref="AC314:AD314"/>
    <mergeCell ref="AE314:AF314"/>
    <mergeCell ref="AC313:AD313"/>
    <mergeCell ref="AE313:AF313"/>
    <mergeCell ref="B314:E314"/>
    <mergeCell ref="G314:H314"/>
    <mergeCell ref="I314:J314"/>
    <mergeCell ref="K314:L314"/>
    <mergeCell ref="M314:N314"/>
    <mergeCell ref="O314:P314"/>
    <mergeCell ref="Q314:R314"/>
    <mergeCell ref="S314:T314"/>
    <mergeCell ref="Q313:R313"/>
    <mergeCell ref="S313:T313"/>
    <mergeCell ref="U313:V313"/>
    <mergeCell ref="W313:X313"/>
    <mergeCell ref="Y313:Z313"/>
    <mergeCell ref="AA313:AB313"/>
    <mergeCell ref="S312:T312"/>
    <mergeCell ref="U312:V312"/>
    <mergeCell ref="W312:X312"/>
    <mergeCell ref="Y312:AF312"/>
    <mergeCell ref="B313:F313"/>
    <mergeCell ref="G313:H313"/>
    <mergeCell ref="I313:J313"/>
    <mergeCell ref="K313:L313"/>
    <mergeCell ref="M313:N313"/>
    <mergeCell ref="O313:P313"/>
    <mergeCell ref="W311:X311"/>
    <mergeCell ref="Y311:AD311"/>
    <mergeCell ref="AE311:AF311"/>
    <mergeCell ref="B312:F312"/>
    <mergeCell ref="G312:H312"/>
    <mergeCell ref="I312:J312"/>
    <mergeCell ref="K312:L312"/>
    <mergeCell ref="M312:N312"/>
    <mergeCell ref="O312:P312"/>
    <mergeCell ref="Q312:R312"/>
    <mergeCell ref="AE310:AF310"/>
    <mergeCell ref="B311:F311"/>
    <mergeCell ref="G311:H311"/>
    <mergeCell ref="I311:J311"/>
    <mergeCell ref="K311:L311"/>
    <mergeCell ref="M311:N311"/>
    <mergeCell ref="O311:P311"/>
    <mergeCell ref="Q311:R311"/>
    <mergeCell ref="S311:T311"/>
    <mergeCell ref="U311:V311"/>
    <mergeCell ref="S310:T310"/>
    <mergeCell ref="U310:V310"/>
    <mergeCell ref="W310:X310"/>
    <mergeCell ref="Y310:Z310"/>
    <mergeCell ref="AA310:AB310"/>
    <mergeCell ref="AC310:AD310"/>
    <mergeCell ref="AA309:AB309"/>
    <mergeCell ref="AC309:AD309"/>
    <mergeCell ref="AE309:AF309"/>
    <mergeCell ref="B310:E310"/>
    <mergeCell ref="G310:H310"/>
    <mergeCell ref="I310:J310"/>
    <mergeCell ref="K310:L310"/>
    <mergeCell ref="M310:N310"/>
    <mergeCell ref="O310:P310"/>
    <mergeCell ref="Q310:R310"/>
    <mergeCell ref="O309:P309"/>
    <mergeCell ref="Q309:R309"/>
    <mergeCell ref="S309:T309"/>
    <mergeCell ref="U309:V309"/>
    <mergeCell ref="W309:X309"/>
    <mergeCell ref="Y309:Z309"/>
    <mergeCell ref="W308:X308"/>
    <mergeCell ref="Y308:Z308"/>
    <mergeCell ref="AA308:AB308"/>
    <mergeCell ref="AC308:AD308"/>
    <mergeCell ref="AE308:AF308"/>
    <mergeCell ref="B309:E309"/>
    <mergeCell ref="G309:H309"/>
    <mergeCell ref="I309:J309"/>
    <mergeCell ref="K309:L309"/>
    <mergeCell ref="M309:N309"/>
    <mergeCell ref="AE307:AF307"/>
    <mergeCell ref="A308:E308"/>
    <mergeCell ref="G308:H308"/>
    <mergeCell ref="I308:J308"/>
    <mergeCell ref="K308:L308"/>
    <mergeCell ref="M308:N308"/>
    <mergeCell ref="O308:P308"/>
    <mergeCell ref="Q308:R308"/>
    <mergeCell ref="S308:T308"/>
    <mergeCell ref="U308:V308"/>
    <mergeCell ref="S307:T307"/>
    <mergeCell ref="U307:V307"/>
    <mergeCell ref="W307:X307"/>
    <mergeCell ref="Y307:Z307"/>
    <mergeCell ref="AA307:AB307"/>
    <mergeCell ref="AC307:AD307"/>
    <mergeCell ref="AA306:AB306"/>
    <mergeCell ref="AC306:AD306"/>
    <mergeCell ref="AE306:AF306"/>
    <mergeCell ref="A307:E307"/>
    <mergeCell ref="G307:H307"/>
    <mergeCell ref="I307:J307"/>
    <mergeCell ref="K307:L307"/>
    <mergeCell ref="M307:N307"/>
    <mergeCell ref="O307:P307"/>
    <mergeCell ref="Q307:R307"/>
    <mergeCell ref="O306:P306"/>
    <mergeCell ref="Q306:R306"/>
    <mergeCell ref="S306:T306"/>
    <mergeCell ref="U306:V306"/>
    <mergeCell ref="W306:X306"/>
    <mergeCell ref="Y306:Z306"/>
    <mergeCell ref="W305:X305"/>
    <mergeCell ref="Y305:Z305"/>
    <mergeCell ref="AA305:AB305"/>
    <mergeCell ref="AC305:AD305"/>
    <mergeCell ref="AE305:AF305"/>
    <mergeCell ref="A306:E306"/>
    <mergeCell ref="G306:H306"/>
    <mergeCell ref="I306:J306"/>
    <mergeCell ref="K306:L306"/>
    <mergeCell ref="M306:N306"/>
    <mergeCell ref="AE304:AF304"/>
    <mergeCell ref="A305:E305"/>
    <mergeCell ref="G305:H305"/>
    <mergeCell ref="I305:J305"/>
    <mergeCell ref="K305:L305"/>
    <mergeCell ref="M305:N305"/>
    <mergeCell ref="O305:P305"/>
    <mergeCell ref="Q305:R305"/>
    <mergeCell ref="S305:T305"/>
    <mergeCell ref="U305:V305"/>
    <mergeCell ref="S304:T304"/>
    <mergeCell ref="U304:V304"/>
    <mergeCell ref="W304:X304"/>
    <mergeCell ref="Y304:Z304"/>
    <mergeCell ref="AA304:AB304"/>
    <mergeCell ref="AC304:AD304"/>
    <mergeCell ref="AA303:AB303"/>
    <mergeCell ref="AC303:AD303"/>
    <mergeCell ref="AE303:AF303"/>
    <mergeCell ref="A304:E304"/>
    <mergeCell ref="G304:H304"/>
    <mergeCell ref="I304:J304"/>
    <mergeCell ref="K304:L304"/>
    <mergeCell ref="M304:N304"/>
    <mergeCell ref="O304:P304"/>
    <mergeCell ref="Q304:R304"/>
    <mergeCell ref="O303:P303"/>
    <mergeCell ref="Q303:R303"/>
    <mergeCell ref="S303:T303"/>
    <mergeCell ref="U303:V303"/>
    <mergeCell ref="W303:X303"/>
    <mergeCell ref="Y303:Z303"/>
    <mergeCell ref="W302:X302"/>
    <mergeCell ref="Y302:Z302"/>
    <mergeCell ref="AA302:AB302"/>
    <mergeCell ref="AC302:AD302"/>
    <mergeCell ref="AE302:AF302"/>
    <mergeCell ref="A303:E303"/>
    <mergeCell ref="G303:H303"/>
    <mergeCell ref="I303:J303"/>
    <mergeCell ref="K303:L303"/>
    <mergeCell ref="M303:N303"/>
    <mergeCell ref="AE301:AF301"/>
    <mergeCell ref="A302:E302"/>
    <mergeCell ref="G302:H302"/>
    <mergeCell ref="I302:J302"/>
    <mergeCell ref="K302:L302"/>
    <mergeCell ref="M302:N302"/>
    <mergeCell ref="O302:P302"/>
    <mergeCell ref="Q302:R302"/>
    <mergeCell ref="S302:T302"/>
    <mergeCell ref="U302:V302"/>
    <mergeCell ref="S301:T301"/>
    <mergeCell ref="U301:V301"/>
    <mergeCell ref="W301:X301"/>
    <mergeCell ref="Y301:Z301"/>
    <mergeCell ref="AA301:AB301"/>
    <mergeCell ref="AC301:AD301"/>
    <mergeCell ref="AA300:AB300"/>
    <mergeCell ref="AC300:AD300"/>
    <mergeCell ref="AE300:AF300"/>
    <mergeCell ref="A301:B301"/>
    <mergeCell ref="G301:H301"/>
    <mergeCell ref="I301:J301"/>
    <mergeCell ref="K301:L301"/>
    <mergeCell ref="M301:N301"/>
    <mergeCell ref="O301:P301"/>
    <mergeCell ref="Q301:R301"/>
    <mergeCell ref="O300:P300"/>
    <mergeCell ref="Q300:R300"/>
    <mergeCell ref="S300:T300"/>
    <mergeCell ref="U300:V300"/>
    <mergeCell ref="W300:X300"/>
    <mergeCell ref="Y300:Z300"/>
    <mergeCell ref="W299:X299"/>
    <mergeCell ref="Y299:Z299"/>
    <mergeCell ref="AA299:AB299"/>
    <mergeCell ref="AC299:AD299"/>
    <mergeCell ref="AE299:AF299"/>
    <mergeCell ref="A300:E300"/>
    <mergeCell ref="G300:H300"/>
    <mergeCell ref="I300:J300"/>
    <mergeCell ref="K300:L300"/>
    <mergeCell ref="M300:N300"/>
    <mergeCell ref="AE298:AF298"/>
    <mergeCell ref="A299:E299"/>
    <mergeCell ref="G299:H299"/>
    <mergeCell ref="I299:J299"/>
    <mergeCell ref="K299:L299"/>
    <mergeCell ref="M299:N299"/>
    <mergeCell ref="O299:P299"/>
    <mergeCell ref="Q299:R299"/>
    <mergeCell ref="S299:T299"/>
    <mergeCell ref="U299:V299"/>
    <mergeCell ref="S298:T298"/>
    <mergeCell ref="U298:V298"/>
    <mergeCell ref="W298:X298"/>
    <mergeCell ref="Y298:Z298"/>
    <mergeCell ref="AA298:AB298"/>
    <mergeCell ref="AC298:AD298"/>
    <mergeCell ref="AA297:AB297"/>
    <mergeCell ref="AC297:AD297"/>
    <mergeCell ref="AE297:AF297"/>
    <mergeCell ref="A298:F298"/>
    <mergeCell ref="G298:H298"/>
    <mergeCell ref="I298:J298"/>
    <mergeCell ref="K298:L298"/>
    <mergeCell ref="M298:N298"/>
    <mergeCell ref="O298:P298"/>
    <mergeCell ref="Q298:R298"/>
    <mergeCell ref="O297:P297"/>
    <mergeCell ref="Q297:R297"/>
    <mergeCell ref="S297:T297"/>
    <mergeCell ref="U297:V297"/>
    <mergeCell ref="W297:X297"/>
    <mergeCell ref="Y297:Z297"/>
    <mergeCell ref="W296:X296"/>
    <mergeCell ref="Y296:Z296"/>
    <mergeCell ref="AA296:AB296"/>
    <mergeCell ref="AC296:AD296"/>
    <mergeCell ref="AE296:AF296"/>
    <mergeCell ref="B297:F297"/>
    <mergeCell ref="G297:H297"/>
    <mergeCell ref="I297:J297"/>
    <mergeCell ref="K297:L297"/>
    <mergeCell ref="M297:N297"/>
    <mergeCell ref="AE295:AF295"/>
    <mergeCell ref="B296:F296"/>
    <mergeCell ref="G296:H296"/>
    <mergeCell ref="I296:J296"/>
    <mergeCell ref="K296:L296"/>
    <mergeCell ref="M296:N296"/>
    <mergeCell ref="O296:P296"/>
    <mergeCell ref="Q296:R296"/>
    <mergeCell ref="S296:T296"/>
    <mergeCell ref="U296:V296"/>
    <mergeCell ref="S295:T295"/>
    <mergeCell ref="U295:V295"/>
    <mergeCell ref="W295:X295"/>
    <mergeCell ref="Y295:Z295"/>
    <mergeCell ref="AA295:AB295"/>
    <mergeCell ref="AC295:AD295"/>
    <mergeCell ref="AA294:AB294"/>
    <mergeCell ref="AC294:AD294"/>
    <mergeCell ref="AE294:AF294"/>
    <mergeCell ref="B295:F295"/>
    <mergeCell ref="G295:H295"/>
    <mergeCell ref="I295:J295"/>
    <mergeCell ref="K295:L295"/>
    <mergeCell ref="M295:N295"/>
    <mergeCell ref="O295:P295"/>
    <mergeCell ref="Q295:R295"/>
    <mergeCell ref="O294:P294"/>
    <mergeCell ref="Q294:R294"/>
    <mergeCell ref="S294:T294"/>
    <mergeCell ref="U294:V294"/>
    <mergeCell ref="W294:X294"/>
    <mergeCell ref="Y294:Z294"/>
    <mergeCell ref="W293:X293"/>
    <mergeCell ref="Y293:Z293"/>
    <mergeCell ref="AA293:AB293"/>
    <mergeCell ref="AC293:AD293"/>
    <mergeCell ref="AE293:AF293"/>
    <mergeCell ref="B294:F294"/>
    <mergeCell ref="G294:H294"/>
    <mergeCell ref="I294:J294"/>
    <mergeCell ref="K294:L294"/>
    <mergeCell ref="M294:N294"/>
    <mergeCell ref="AE292:AF292"/>
    <mergeCell ref="A293:F293"/>
    <mergeCell ref="G293:H293"/>
    <mergeCell ref="I293:J293"/>
    <mergeCell ref="K293:L293"/>
    <mergeCell ref="M293:N293"/>
    <mergeCell ref="O293:P293"/>
    <mergeCell ref="Q293:R293"/>
    <mergeCell ref="S293:T293"/>
    <mergeCell ref="U293:V293"/>
    <mergeCell ref="S292:T292"/>
    <mergeCell ref="U292:V292"/>
    <mergeCell ref="W292:X292"/>
    <mergeCell ref="Y292:Z292"/>
    <mergeCell ref="AA292:AB292"/>
    <mergeCell ref="AC292:AD292"/>
    <mergeCell ref="AA291:AB291"/>
    <mergeCell ref="AC291:AD291"/>
    <mergeCell ref="AE291:AF291"/>
    <mergeCell ref="A292:F292"/>
    <mergeCell ref="G292:H292"/>
    <mergeCell ref="I292:J292"/>
    <mergeCell ref="K292:L292"/>
    <mergeCell ref="M292:N292"/>
    <mergeCell ref="O292:P292"/>
    <mergeCell ref="Q292:R292"/>
    <mergeCell ref="O291:P291"/>
    <mergeCell ref="Q291:R291"/>
    <mergeCell ref="S291:T291"/>
    <mergeCell ref="U291:V291"/>
    <mergeCell ref="W291:X291"/>
    <mergeCell ref="Y291:Z291"/>
    <mergeCell ref="AE285:AF285"/>
    <mergeCell ref="AE286:AF286"/>
    <mergeCell ref="B287:AF287"/>
    <mergeCell ref="B288:AF288"/>
    <mergeCell ref="B289:AF289"/>
    <mergeCell ref="A291:F291"/>
    <mergeCell ref="G291:H291"/>
    <mergeCell ref="I291:J291"/>
    <mergeCell ref="K291:L291"/>
    <mergeCell ref="M291:N291"/>
    <mergeCell ref="B261:E261"/>
    <mergeCell ref="F261:G261"/>
    <mergeCell ref="AB261:AF261"/>
    <mergeCell ref="AH261:AI261"/>
    <mergeCell ref="AH263:AI263"/>
    <mergeCell ref="AH276:AI276"/>
    <mergeCell ref="T259:W259"/>
    <mergeCell ref="Y259:AF259"/>
    <mergeCell ref="D260:G260"/>
    <mergeCell ref="J260:M260"/>
    <mergeCell ref="O260:R260"/>
    <mergeCell ref="T260:W260"/>
    <mergeCell ref="Y260:AF260"/>
    <mergeCell ref="Y255:Z256"/>
    <mergeCell ref="AA255:AD256"/>
    <mergeCell ref="AE255:AF256"/>
    <mergeCell ref="H257:AF257"/>
    <mergeCell ref="B258:G258"/>
    <mergeCell ref="B259:C259"/>
    <mergeCell ref="D259:G259"/>
    <mergeCell ref="H259:H260"/>
    <mergeCell ref="J259:M259"/>
    <mergeCell ref="O259:R259"/>
    <mergeCell ref="AC254:AD254"/>
    <mergeCell ref="AE254:AF254"/>
    <mergeCell ref="A255:A256"/>
    <mergeCell ref="B255:F256"/>
    <mergeCell ref="G255:H256"/>
    <mergeCell ref="I255:L256"/>
    <mergeCell ref="M255:N256"/>
    <mergeCell ref="O255:R256"/>
    <mergeCell ref="S255:T256"/>
    <mergeCell ref="U255:X256"/>
    <mergeCell ref="Q254:R254"/>
    <mergeCell ref="S254:T254"/>
    <mergeCell ref="U254:V254"/>
    <mergeCell ref="W254:X254"/>
    <mergeCell ref="Y254:Z254"/>
    <mergeCell ref="AA254:AB254"/>
    <mergeCell ref="B254:F254"/>
    <mergeCell ref="G254:H254"/>
    <mergeCell ref="I254:J254"/>
    <mergeCell ref="K254:L254"/>
    <mergeCell ref="M254:N254"/>
    <mergeCell ref="O254:P254"/>
    <mergeCell ref="U253:V253"/>
    <mergeCell ref="W253:X253"/>
    <mergeCell ref="Y253:Z253"/>
    <mergeCell ref="AA253:AB253"/>
    <mergeCell ref="AC253:AD253"/>
    <mergeCell ref="AE253:AF253"/>
    <mergeCell ref="AC252:AD252"/>
    <mergeCell ref="AE252:AF252"/>
    <mergeCell ref="B253:F253"/>
    <mergeCell ref="G253:H253"/>
    <mergeCell ref="I253:J253"/>
    <mergeCell ref="K253:L253"/>
    <mergeCell ref="M253:N253"/>
    <mergeCell ref="O253:P253"/>
    <mergeCell ref="Q253:R253"/>
    <mergeCell ref="S253:T253"/>
    <mergeCell ref="Q252:R252"/>
    <mergeCell ref="S252:T252"/>
    <mergeCell ref="U252:V252"/>
    <mergeCell ref="W252:X252"/>
    <mergeCell ref="Y252:Z252"/>
    <mergeCell ref="AA252:AB252"/>
    <mergeCell ref="B252:F252"/>
    <mergeCell ref="G252:H252"/>
    <mergeCell ref="I252:J252"/>
    <mergeCell ref="K252:L252"/>
    <mergeCell ref="M252:N252"/>
    <mergeCell ref="O252:P252"/>
    <mergeCell ref="U251:V251"/>
    <mergeCell ref="W251:X251"/>
    <mergeCell ref="Y251:Z251"/>
    <mergeCell ref="AA251:AB251"/>
    <mergeCell ref="AC251:AD251"/>
    <mergeCell ref="AE251:AF251"/>
    <mergeCell ref="AC250:AD250"/>
    <mergeCell ref="AE250:AF250"/>
    <mergeCell ref="B251:E251"/>
    <mergeCell ref="G251:H251"/>
    <mergeCell ref="I251:J251"/>
    <mergeCell ref="K251:L251"/>
    <mergeCell ref="M251:N251"/>
    <mergeCell ref="O251:P251"/>
    <mergeCell ref="Q251:R251"/>
    <mergeCell ref="S251:T251"/>
    <mergeCell ref="Q250:R250"/>
    <mergeCell ref="S250:T250"/>
    <mergeCell ref="U250:V250"/>
    <mergeCell ref="W250:X250"/>
    <mergeCell ref="Y250:Z250"/>
    <mergeCell ref="AA250:AB250"/>
    <mergeCell ref="B250:F250"/>
    <mergeCell ref="G250:H250"/>
    <mergeCell ref="I250:J250"/>
    <mergeCell ref="K250:L250"/>
    <mergeCell ref="M250:N250"/>
    <mergeCell ref="O250:P250"/>
    <mergeCell ref="O249:P249"/>
    <mergeCell ref="Q249:R249"/>
    <mergeCell ref="S249:T249"/>
    <mergeCell ref="U249:V249"/>
    <mergeCell ref="W249:X249"/>
    <mergeCell ref="Y249:AF249"/>
    <mergeCell ref="S248:T248"/>
    <mergeCell ref="U248:V248"/>
    <mergeCell ref="W248:X248"/>
    <mergeCell ref="Y248:AD248"/>
    <mergeCell ref="AE248:AF248"/>
    <mergeCell ref="B249:F249"/>
    <mergeCell ref="G249:H249"/>
    <mergeCell ref="I249:J249"/>
    <mergeCell ref="K249:L249"/>
    <mergeCell ref="M249:N249"/>
    <mergeCell ref="AA247:AB247"/>
    <mergeCell ref="AC247:AD247"/>
    <mergeCell ref="AE247:AF247"/>
    <mergeCell ref="B248:F248"/>
    <mergeCell ref="G248:H248"/>
    <mergeCell ref="I248:J248"/>
    <mergeCell ref="K248:L248"/>
    <mergeCell ref="M248:N248"/>
    <mergeCell ref="O248:P248"/>
    <mergeCell ref="Q248:R248"/>
    <mergeCell ref="O247:P247"/>
    <mergeCell ref="Q247:R247"/>
    <mergeCell ref="S247:T247"/>
    <mergeCell ref="U247:V247"/>
    <mergeCell ref="W247:X247"/>
    <mergeCell ref="Y247:Z247"/>
    <mergeCell ref="W246:X246"/>
    <mergeCell ref="Y246:Z246"/>
    <mergeCell ref="AA246:AB246"/>
    <mergeCell ref="AC246:AD246"/>
    <mergeCell ref="AE246:AF246"/>
    <mergeCell ref="B247:E247"/>
    <mergeCell ref="G247:H247"/>
    <mergeCell ref="I247:J247"/>
    <mergeCell ref="K247:L247"/>
    <mergeCell ref="M247:N247"/>
    <mergeCell ref="AE245:AF245"/>
    <mergeCell ref="B246:E246"/>
    <mergeCell ref="G246:H246"/>
    <mergeCell ref="I246:J246"/>
    <mergeCell ref="K246:L246"/>
    <mergeCell ref="M246:N246"/>
    <mergeCell ref="O246:P246"/>
    <mergeCell ref="Q246:R246"/>
    <mergeCell ref="S246:T246"/>
    <mergeCell ref="U246:V246"/>
    <mergeCell ref="S245:T245"/>
    <mergeCell ref="U245:V245"/>
    <mergeCell ref="W245:X245"/>
    <mergeCell ref="Y245:Z245"/>
    <mergeCell ref="AA245:AB245"/>
    <mergeCell ref="AC245:AD245"/>
    <mergeCell ref="AA244:AB244"/>
    <mergeCell ref="AC244:AD244"/>
    <mergeCell ref="AE244:AF244"/>
    <mergeCell ref="A245:E245"/>
    <mergeCell ref="G245:H245"/>
    <mergeCell ref="I245:J245"/>
    <mergeCell ref="K245:L245"/>
    <mergeCell ref="M245:N245"/>
    <mergeCell ref="O245:P245"/>
    <mergeCell ref="Q245:R245"/>
    <mergeCell ref="O244:P244"/>
    <mergeCell ref="Q244:R244"/>
    <mergeCell ref="S244:T244"/>
    <mergeCell ref="U244:V244"/>
    <mergeCell ref="W244:X244"/>
    <mergeCell ref="Y244:Z244"/>
    <mergeCell ref="W243:X243"/>
    <mergeCell ref="Y243:Z243"/>
    <mergeCell ref="AA243:AB243"/>
    <mergeCell ref="AC243:AD243"/>
    <mergeCell ref="AE243:AF243"/>
    <mergeCell ref="A244:E244"/>
    <mergeCell ref="G244:H244"/>
    <mergeCell ref="I244:J244"/>
    <mergeCell ref="K244:L244"/>
    <mergeCell ref="M244:N244"/>
    <mergeCell ref="AE242:AF242"/>
    <mergeCell ref="A243:E243"/>
    <mergeCell ref="G243:H243"/>
    <mergeCell ref="I243:J243"/>
    <mergeCell ref="K243:L243"/>
    <mergeCell ref="M243:N243"/>
    <mergeCell ref="O243:P243"/>
    <mergeCell ref="Q243:R243"/>
    <mergeCell ref="S243:T243"/>
    <mergeCell ref="U243:V243"/>
    <mergeCell ref="S242:T242"/>
    <mergeCell ref="U242:V242"/>
    <mergeCell ref="W242:X242"/>
    <mergeCell ref="Y242:Z242"/>
    <mergeCell ref="AA242:AB242"/>
    <mergeCell ref="AC242:AD242"/>
    <mergeCell ref="AA241:AB241"/>
    <mergeCell ref="AC241:AD241"/>
    <mergeCell ref="AE241:AF241"/>
    <mergeCell ref="A242:E242"/>
    <mergeCell ref="G242:H242"/>
    <mergeCell ref="I242:J242"/>
    <mergeCell ref="K242:L242"/>
    <mergeCell ref="M242:N242"/>
    <mergeCell ref="O242:P242"/>
    <mergeCell ref="Q242:R242"/>
    <mergeCell ref="O241:P241"/>
    <mergeCell ref="Q241:R241"/>
    <mergeCell ref="S241:T241"/>
    <mergeCell ref="U241:V241"/>
    <mergeCell ref="W241:X241"/>
    <mergeCell ref="Y241:Z241"/>
    <mergeCell ref="W240:X240"/>
    <mergeCell ref="Y240:Z240"/>
    <mergeCell ref="AA240:AB240"/>
    <mergeCell ref="AC240:AD240"/>
    <mergeCell ref="AE240:AF240"/>
    <mergeCell ref="A241:E241"/>
    <mergeCell ref="G241:H241"/>
    <mergeCell ref="I241:J241"/>
    <mergeCell ref="K241:L241"/>
    <mergeCell ref="M241:N241"/>
    <mergeCell ref="AE239:AF239"/>
    <mergeCell ref="A240:E240"/>
    <mergeCell ref="G240:H240"/>
    <mergeCell ref="I240:J240"/>
    <mergeCell ref="K240:L240"/>
    <mergeCell ref="M240:N240"/>
    <mergeCell ref="O240:P240"/>
    <mergeCell ref="Q240:R240"/>
    <mergeCell ref="S240:T240"/>
    <mergeCell ref="U240:V240"/>
    <mergeCell ref="S239:T239"/>
    <mergeCell ref="U239:V239"/>
    <mergeCell ref="W239:X239"/>
    <mergeCell ref="Y239:Z239"/>
    <mergeCell ref="AA239:AB239"/>
    <mergeCell ref="AC239:AD239"/>
    <mergeCell ref="AA238:AB238"/>
    <mergeCell ref="AC238:AD238"/>
    <mergeCell ref="AE238:AF238"/>
    <mergeCell ref="A239:E239"/>
    <mergeCell ref="G239:H239"/>
    <mergeCell ref="I239:J239"/>
    <mergeCell ref="K239:L239"/>
    <mergeCell ref="M239:N239"/>
    <mergeCell ref="O239:P239"/>
    <mergeCell ref="Q239:R239"/>
    <mergeCell ref="O238:P238"/>
    <mergeCell ref="Q238:R238"/>
    <mergeCell ref="S238:T238"/>
    <mergeCell ref="U238:V238"/>
    <mergeCell ref="W238:X238"/>
    <mergeCell ref="Y238:Z238"/>
    <mergeCell ref="A238:B238"/>
    <mergeCell ref="C238:E238"/>
    <mergeCell ref="G238:H238"/>
    <mergeCell ref="I238:J238"/>
    <mergeCell ref="K238:L238"/>
    <mergeCell ref="M238:N238"/>
    <mergeCell ref="U237:V237"/>
    <mergeCell ref="W237:X237"/>
    <mergeCell ref="Y237:Z237"/>
    <mergeCell ref="AA237:AB237"/>
    <mergeCell ref="AC237:AD237"/>
    <mergeCell ref="AE237:AF237"/>
    <mergeCell ref="AC236:AD236"/>
    <mergeCell ref="AE236:AF236"/>
    <mergeCell ref="A237:E237"/>
    <mergeCell ref="G237:H237"/>
    <mergeCell ref="I237:J237"/>
    <mergeCell ref="K237:L237"/>
    <mergeCell ref="M237:N237"/>
    <mergeCell ref="O237:P237"/>
    <mergeCell ref="Q237:R237"/>
    <mergeCell ref="S237:T237"/>
    <mergeCell ref="Q236:R236"/>
    <mergeCell ref="S236:T236"/>
    <mergeCell ref="U236:V236"/>
    <mergeCell ref="W236:X236"/>
    <mergeCell ref="Y236:Z236"/>
    <mergeCell ref="AA236:AB236"/>
    <mergeCell ref="A236:E236"/>
    <mergeCell ref="G236:H236"/>
    <mergeCell ref="I236:J236"/>
    <mergeCell ref="K236:L236"/>
    <mergeCell ref="M236:N236"/>
    <mergeCell ref="O236:P236"/>
    <mergeCell ref="U235:V235"/>
    <mergeCell ref="W235:X235"/>
    <mergeCell ref="Y235:Z235"/>
    <mergeCell ref="AA235:AB235"/>
    <mergeCell ref="AC235:AD235"/>
    <mergeCell ref="AE235:AF235"/>
    <mergeCell ref="AC234:AD234"/>
    <mergeCell ref="AE234:AF234"/>
    <mergeCell ref="A235:F235"/>
    <mergeCell ref="G235:H235"/>
    <mergeCell ref="I235:J235"/>
    <mergeCell ref="K235:L235"/>
    <mergeCell ref="M235:N235"/>
    <mergeCell ref="O235:P235"/>
    <mergeCell ref="Q235:R235"/>
    <mergeCell ref="S235:T235"/>
    <mergeCell ref="Q234:R234"/>
    <mergeCell ref="S234:T234"/>
    <mergeCell ref="U234:V234"/>
    <mergeCell ref="W234:X234"/>
    <mergeCell ref="Y234:Z234"/>
    <mergeCell ref="AA234:AB234"/>
    <mergeCell ref="B234:F234"/>
    <mergeCell ref="G234:H234"/>
    <mergeCell ref="I234:J234"/>
    <mergeCell ref="K234:L234"/>
    <mergeCell ref="M234:N234"/>
    <mergeCell ref="O234:P234"/>
    <mergeCell ref="U233:V233"/>
    <mergeCell ref="W233:X233"/>
    <mergeCell ref="Y233:Z233"/>
    <mergeCell ref="AA233:AB233"/>
    <mergeCell ref="AC233:AD233"/>
    <mergeCell ref="AE233:AF233"/>
    <mergeCell ref="AC232:AD232"/>
    <mergeCell ref="AE232:AF232"/>
    <mergeCell ref="B233:F233"/>
    <mergeCell ref="G233:H233"/>
    <mergeCell ref="I233:J233"/>
    <mergeCell ref="K233:L233"/>
    <mergeCell ref="M233:N233"/>
    <mergeCell ref="O233:P233"/>
    <mergeCell ref="Q233:R233"/>
    <mergeCell ref="S233:T233"/>
    <mergeCell ref="Q232:R232"/>
    <mergeCell ref="S232:T232"/>
    <mergeCell ref="U232:V232"/>
    <mergeCell ref="W232:X232"/>
    <mergeCell ref="Y232:Z232"/>
    <mergeCell ref="AA232:AB232"/>
    <mergeCell ref="B232:F232"/>
    <mergeCell ref="G232:H232"/>
    <mergeCell ref="I232:J232"/>
    <mergeCell ref="K232:L232"/>
    <mergeCell ref="M232:N232"/>
    <mergeCell ref="O232:P232"/>
    <mergeCell ref="U231:V231"/>
    <mergeCell ref="W231:X231"/>
    <mergeCell ref="Y231:Z231"/>
    <mergeCell ref="AA231:AB231"/>
    <mergeCell ref="AC231:AD231"/>
    <mergeCell ref="AE231:AF231"/>
    <mergeCell ref="AC230:AD230"/>
    <mergeCell ref="AE230:AF230"/>
    <mergeCell ref="B231:F231"/>
    <mergeCell ref="G231:H231"/>
    <mergeCell ref="I231:J231"/>
    <mergeCell ref="K231:L231"/>
    <mergeCell ref="M231:N231"/>
    <mergeCell ref="O231:P231"/>
    <mergeCell ref="Q231:R231"/>
    <mergeCell ref="S231:T231"/>
    <mergeCell ref="Q230:R230"/>
    <mergeCell ref="S230:T230"/>
    <mergeCell ref="U230:V230"/>
    <mergeCell ref="W230:X230"/>
    <mergeCell ref="Y230:Z230"/>
    <mergeCell ref="AA230:AB230"/>
    <mergeCell ref="A230:F230"/>
    <mergeCell ref="G230:H230"/>
    <mergeCell ref="I230:J230"/>
    <mergeCell ref="K230:L230"/>
    <mergeCell ref="M230:N230"/>
    <mergeCell ref="O230:P230"/>
    <mergeCell ref="U229:V229"/>
    <mergeCell ref="W229:X229"/>
    <mergeCell ref="Y229:Z229"/>
    <mergeCell ref="AA229:AB229"/>
    <mergeCell ref="AC229:AD229"/>
    <mergeCell ref="AE229:AF229"/>
    <mergeCell ref="AC228:AD228"/>
    <mergeCell ref="AE228:AF228"/>
    <mergeCell ref="A229:F229"/>
    <mergeCell ref="G229:H229"/>
    <mergeCell ref="I229:J229"/>
    <mergeCell ref="K229:L229"/>
    <mergeCell ref="M229:N229"/>
    <mergeCell ref="O229:P229"/>
    <mergeCell ref="Q229:R229"/>
    <mergeCell ref="S229:T229"/>
    <mergeCell ref="Q228:R228"/>
    <mergeCell ref="S228:T228"/>
    <mergeCell ref="U228:V228"/>
    <mergeCell ref="W228:X228"/>
    <mergeCell ref="Y228:Z228"/>
    <mergeCell ref="AA228:AB228"/>
    <mergeCell ref="A228:F228"/>
    <mergeCell ref="G228:H228"/>
    <mergeCell ref="I228:J228"/>
    <mergeCell ref="K228:L228"/>
    <mergeCell ref="M228:N228"/>
    <mergeCell ref="O228:P228"/>
    <mergeCell ref="AH213:AI213"/>
    <mergeCell ref="AE222:AF222"/>
    <mergeCell ref="AE223:AF223"/>
    <mergeCell ref="B224:AF224"/>
    <mergeCell ref="B225:AF225"/>
    <mergeCell ref="B226:AF226"/>
    <mergeCell ref="D197:G197"/>
    <mergeCell ref="B198:E198"/>
    <mergeCell ref="F198:G198"/>
    <mergeCell ref="AB198:AF198"/>
    <mergeCell ref="AH198:AI198"/>
    <mergeCell ref="AH200:AI200"/>
    <mergeCell ref="AA192:AD193"/>
    <mergeCell ref="AE192:AF193"/>
    <mergeCell ref="H194:AF194"/>
    <mergeCell ref="B195:G195"/>
    <mergeCell ref="B196:C196"/>
    <mergeCell ref="D196:G196"/>
    <mergeCell ref="AE191:AF191"/>
    <mergeCell ref="A192:A193"/>
    <mergeCell ref="B192:F193"/>
    <mergeCell ref="G192:H193"/>
    <mergeCell ref="I192:L193"/>
    <mergeCell ref="M192:N193"/>
    <mergeCell ref="O192:R193"/>
    <mergeCell ref="S192:T193"/>
    <mergeCell ref="U192:X193"/>
    <mergeCell ref="Y192:Z193"/>
    <mergeCell ref="S191:T191"/>
    <mergeCell ref="U191:V191"/>
    <mergeCell ref="W191:X191"/>
    <mergeCell ref="Y191:Z191"/>
    <mergeCell ref="AA191:AB191"/>
    <mergeCell ref="AC191:AD191"/>
    <mergeCell ref="AA190:AB190"/>
    <mergeCell ref="AC190:AD190"/>
    <mergeCell ref="AE190:AF190"/>
    <mergeCell ref="B191:F191"/>
    <mergeCell ref="G191:H191"/>
    <mergeCell ref="I191:J191"/>
    <mergeCell ref="K191:L191"/>
    <mergeCell ref="M191:N191"/>
    <mergeCell ref="O191:P191"/>
    <mergeCell ref="Q191:R191"/>
    <mergeCell ref="O190:P190"/>
    <mergeCell ref="Q190:R190"/>
    <mergeCell ref="S190:T190"/>
    <mergeCell ref="U190:V190"/>
    <mergeCell ref="W190:X190"/>
    <mergeCell ref="Y190:Z190"/>
    <mergeCell ref="W189:X189"/>
    <mergeCell ref="Y189:Z189"/>
    <mergeCell ref="AA189:AB189"/>
    <mergeCell ref="AC189:AD189"/>
    <mergeCell ref="AE189:AF189"/>
    <mergeCell ref="B190:F190"/>
    <mergeCell ref="G190:H190"/>
    <mergeCell ref="I190:J190"/>
    <mergeCell ref="K190:L190"/>
    <mergeCell ref="M190:N190"/>
    <mergeCell ref="AE188:AF188"/>
    <mergeCell ref="B189:F189"/>
    <mergeCell ref="G189:H189"/>
    <mergeCell ref="I189:J189"/>
    <mergeCell ref="K189:L189"/>
    <mergeCell ref="M189:N189"/>
    <mergeCell ref="O189:P189"/>
    <mergeCell ref="Q189:R189"/>
    <mergeCell ref="S189:T189"/>
    <mergeCell ref="U189:V189"/>
    <mergeCell ref="S188:T188"/>
    <mergeCell ref="U188:V188"/>
    <mergeCell ref="W188:X188"/>
    <mergeCell ref="Y188:Z188"/>
    <mergeCell ref="AA188:AB188"/>
    <mergeCell ref="AC188:AD188"/>
    <mergeCell ref="AA187:AB187"/>
    <mergeCell ref="AC187:AD187"/>
    <mergeCell ref="AE187:AF187"/>
    <mergeCell ref="B188:E188"/>
    <mergeCell ref="G188:H188"/>
    <mergeCell ref="I188:J188"/>
    <mergeCell ref="K188:L188"/>
    <mergeCell ref="M188:N188"/>
    <mergeCell ref="O188:P188"/>
    <mergeCell ref="Q188:R188"/>
    <mergeCell ref="O187:P187"/>
    <mergeCell ref="Q187:R187"/>
    <mergeCell ref="S187:T187"/>
    <mergeCell ref="U187:V187"/>
    <mergeCell ref="W187:X187"/>
    <mergeCell ref="Y187:Z187"/>
    <mergeCell ref="Q186:R186"/>
    <mergeCell ref="S186:T186"/>
    <mergeCell ref="U186:V186"/>
    <mergeCell ref="W186:X186"/>
    <mergeCell ref="Y186:AF186"/>
    <mergeCell ref="B187:F187"/>
    <mergeCell ref="G187:H187"/>
    <mergeCell ref="I187:J187"/>
    <mergeCell ref="K187:L187"/>
    <mergeCell ref="M187:N187"/>
    <mergeCell ref="B186:F186"/>
    <mergeCell ref="G186:H186"/>
    <mergeCell ref="I186:J186"/>
    <mergeCell ref="K186:L186"/>
    <mergeCell ref="M186:N186"/>
    <mergeCell ref="O186:P186"/>
    <mergeCell ref="Q185:R185"/>
    <mergeCell ref="S185:T185"/>
    <mergeCell ref="U185:V185"/>
    <mergeCell ref="W185:X185"/>
    <mergeCell ref="Y185:AD185"/>
    <mergeCell ref="AE185:AF185"/>
    <mergeCell ref="B185:F185"/>
    <mergeCell ref="G185:H185"/>
    <mergeCell ref="I185:J185"/>
    <mergeCell ref="K185:L185"/>
    <mergeCell ref="M185:N185"/>
    <mergeCell ref="O185:P185"/>
    <mergeCell ref="U184:V184"/>
    <mergeCell ref="W184:X184"/>
    <mergeCell ref="Y184:Z184"/>
    <mergeCell ref="AA184:AB184"/>
    <mergeCell ref="AC184:AD184"/>
    <mergeCell ref="AE184:AF184"/>
    <mergeCell ref="AC183:AD183"/>
    <mergeCell ref="AE183:AF183"/>
    <mergeCell ref="B184:E184"/>
    <mergeCell ref="G184:H184"/>
    <mergeCell ref="I184:J184"/>
    <mergeCell ref="K184:L184"/>
    <mergeCell ref="M184:N184"/>
    <mergeCell ref="O184:P184"/>
    <mergeCell ref="Q184:R184"/>
    <mergeCell ref="S184:T184"/>
    <mergeCell ref="Q183:R183"/>
    <mergeCell ref="S183:T183"/>
    <mergeCell ref="U183:V183"/>
    <mergeCell ref="W183:X183"/>
    <mergeCell ref="Y183:Z183"/>
    <mergeCell ref="AA183:AB183"/>
    <mergeCell ref="B183:E183"/>
    <mergeCell ref="G183:H183"/>
    <mergeCell ref="I183:J183"/>
    <mergeCell ref="K183:L183"/>
    <mergeCell ref="M183:N183"/>
    <mergeCell ref="O183:P183"/>
    <mergeCell ref="U182:V182"/>
    <mergeCell ref="W182:X182"/>
    <mergeCell ref="Y182:Z182"/>
    <mergeCell ref="AA182:AB182"/>
    <mergeCell ref="AC182:AD182"/>
    <mergeCell ref="AE182:AF182"/>
    <mergeCell ref="AC181:AD181"/>
    <mergeCell ref="AE181:AF181"/>
    <mergeCell ref="A182:E182"/>
    <mergeCell ref="G182:H182"/>
    <mergeCell ref="I182:J182"/>
    <mergeCell ref="K182:L182"/>
    <mergeCell ref="M182:N182"/>
    <mergeCell ref="O182:P182"/>
    <mergeCell ref="Q182:R182"/>
    <mergeCell ref="S182:T182"/>
    <mergeCell ref="Q181:R181"/>
    <mergeCell ref="S181:T181"/>
    <mergeCell ref="U181:V181"/>
    <mergeCell ref="W181:X181"/>
    <mergeCell ref="Y181:Z181"/>
    <mergeCell ref="AA181:AB181"/>
    <mergeCell ref="A181:E181"/>
    <mergeCell ref="G181:H181"/>
    <mergeCell ref="I181:J181"/>
    <mergeCell ref="K181:L181"/>
    <mergeCell ref="M181:N181"/>
    <mergeCell ref="O181:P181"/>
    <mergeCell ref="U180:V180"/>
    <mergeCell ref="W180:X180"/>
    <mergeCell ref="Y180:Z180"/>
    <mergeCell ref="AA180:AB180"/>
    <mergeCell ref="AC180:AD180"/>
    <mergeCell ref="AE180:AF180"/>
    <mergeCell ref="AC179:AD179"/>
    <mergeCell ref="AE179:AF179"/>
    <mergeCell ref="A180:E180"/>
    <mergeCell ref="G180:H180"/>
    <mergeCell ref="I180:J180"/>
    <mergeCell ref="K180:L180"/>
    <mergeCell ref="M180:N180"/>
    <mergeCell ref="O180:P180"/>
    <mergeCell ref="Q180:R180"/>
    <mergeCell ref="S180:T180"/>
    <mergeCell ref="Q179:R179"/>
    <mergeCell ref="S179:T179"/>
    <mergeCell ref="U179:V179"/>
    <mergeCell ref="W179:X179"/>
    <mergeCell ref="Y179:Z179"/>
    <mergeCell ref="AA179:AB179"/>
    <mergeCell ref="A179:E179"/>
    <mergeCell ref="G179:H179"/>
    <mergeCell ref="I179:J179"/>
    <mergeCell ref="K179:L179"/>
    <mergeCell ref="M179:N179"/>
    <mergeCell ref="O179:P179"/>
    <mergeCell ref="U178:V178"/>
    <mergeCell ref="W178:X178"/>
    <mergeCell ref="Y178:Z178"/>
    <mergeCell ref="AA178:AB178"/>
    <mergeCell ref="AC178:AD178"/>
    <mergeCell ref="AE178:AF178"/>
    <mergeCell ref="AC177:AD177"/>
    <mergeCell ref="AE177:AF177"/>
    <mergeCell ref="A178:E178"/>
    <mergeCell ref="G178:H178"/>
    <mergeCell ref="I178:J178"/>
    <mergeCell ref="K178:L178"/>
    <mergeCell ref="M178:N178"/>
    <mergeCell ref="O178:P178"/>
    <mergeCell ref="Q178:R178"/>
    <mergeCell ref="S178:T178"/>
    <mergeCell ref="Q177:R177"/>
    <mergeCell ref="S177:T177"/>
    <mergeCell ref="U177:V177"/>
    <mergeCell ref="W177:X177"/>
    <mergeCell ref="Y177:Z177"/>
    <mergeCell ref="AA177:AB177"/>
    <mergeCell ref="A177:E177"/>
    <mergeCell ref="G177:H177"/>
    <mergeCell ref="I177:J177"/>
    <mergeCell ref="K177:L177"/>
    <mergeCell ref="M177:N177"/>
    <mergeCell ref="O177:P177"/>
    <mergeCell ref="U176:V176"/>
    <mergeCell ref="W176:X176"/>
    <mergeCell ref="Y176:Z176"/>
    <mergeCell ref="AA176:AB176"/>
    <mergeCell ref="AC176:AD176"/>
    <mergeCell ref="AE176:AF176"/>
    <mergeCell ref="AC175:AD175"/>
    <mergeCell ref="AE175:AF175"/>
    <mergeCell ref="A176:E176"/>
    <mergeCell ref="G176:H176"/>
    <mergeCell ref="I176:J176"/>
    <mergeCell ref="K176:L176"/>
    <mergeCell ref="M176:N176"/>
    <mergeCell ref="O176:P176"/>
    <mergeCell ref="Q176:R176"/>
    <mergeCell ref="S176:T176"/>
    <mergeCell ref="Q175:R175"/>
    <mergeCell ref="S175:T175"/>
    <mergeCell ref="U175:V175"/>
    <mergeCell ref="W175:X175"/>
    <mergeCell ref="Y175:Z175"/>
    <mergeCell ref="AA175:AB175"/>
    <mergeCell ref="AA174:AB174"/>
    <mergeCell ref="AC174:AD174"/>
    <mergeCell ref="AE174:AF174"/>
    <mergeCell ref="A175:B175"/>
    <mergeCell ref="C175:E175"/>
    <mergeCell ref="G175:H175"/>
    <mergeCell ref="I175:J175"/>
    <mergeCell ref="K175:L175"/>
    <mergeCell ref="M175:N175"/>
    <mergeCell ref="O175:P175"/>
    <mergeCell ref="O174:P174"/>
    <mergeCell ref="Q174:R174"/>
    <mergeCell ref="S174:T174"/>
    <mergeCell ref="U174:V174"/>
    <mergeCell ref="W174:X174"/>
    <mergeCell ref="Y174:Z174"/>
    <mergeCell ref="W173:X173"/>
    <mergeCell ref="Y173:Z173"/>
    <mergeCell ref="AA173:AB173"/>
    <mergeCell ref="AC173:AD173"/>
    <mergeCell ref="AE173:AF173"/>
    <mergeCell ref="A174:E174"/>
    <mergeCell ref="G174:H174"/>
    <mergeCell ref="I174:J174"/>
    <mergeCell ref="K174:L174"/>
    <mergeCell ref="M174:N174"/>
    <mergeCell ref="AE172:AF172"/>
    <mergeCell ref="A173:E173"/>
    <mergeCell ref="G173:H173"/>
    <mergeCell ref="I173:J173"/>
    <mergeCell ref="K173:L173"/>
    <mergeCell ref="M173:N173"/>
    <mergeCell ref="O173:P173"/>
    <mergeCell ref="Q173:R173"/>
    <mergeCell ref="S173:T173"/>
    <mergeCell ref="U173:V173"/>
    <mergeCell ref="S172:T172"/>
    <mergeCell ref="U172:V172"/>
    <mergeCell ref="W172:X172"/>
    <mergeCell ref="Y172:Z172"/>
    <mergeCell ref="AA172:AB172"/>
    <mergeCell ref="AC172:AD172"/>
    <mergeCell ref="AA171:AB171"/>
    <mergeCell ref="AC171:AD171"/>
    <mergeCell ref="AE171:AF171"/>
    <mergeCell ref="A172:F172"/>
    <mergeCell ref="G172:H172"/>
    <mergeCell ref="I172:J172"/>
    <mergeCell ref="K172:L172"/>
    <mergeCell ref="M172:N172"/>
    <mergeCell ref="O172:P172"/>
    <mergeCell ref="Q172:R172"/>
    <mergeCell ref="O171:P171"/>
    <mergeCell ref="Q171:R171"/>
    <mergeCell ref="S171:T171"/>
    <mergeCell ref="U171:V171"/>
    <mergeCell ref="W171:X171"/>
    <mergeCell ref="Y171:Z171"/>
    <mergeCell ref="W170:X170"/>
    <mergeCell ref="Y170:Z170"/>
    <mergeCell ref="AA170:AB170"/>
    <mergeCell ref="AC170:AD170"/>
    <mergeCell ref="AE170:AF170"/>
    <mergeCell ref="B171:F171"/>
    <mergeCell ref="G171:H171"/>
    <mergeCell ref="I171:J171"/>
    <mergeCell ref="K171:L171"/>
    <mergeCell ref="M171:N171"/>
    <mergeCell ref="AE169:AF169"/>
    <mergeCell ref="B170:F170"/>
    <mergeCell ref="G170:H170"/>
    <mergeCell ref="I170:J170"/>
    <mergeCell ref="K170:L170"/>
    <mergeCell ref="M170:N170"/>
    <mergeCell ref="O170:P170"/>
    <mergeCell ref="Q170:R170"/>
    <mergeCell ref="S170:T170"/>
    <mergeCell ref="U170:V170"/>
    <mergeCell ref="S169:T169"/>
    <mergeCell ref="U169:V169"/>
    <mergeCell ref="W169:X169"/>
    <mergeCell ref="Y169:Z169"/>
    <mergeCell ref="AA169:AB169"/>
    <mergeCell ref="AC169:AD169"/>
    <mergeCell ref="AA168:AB168"/>
    <mergeCell ref="AC168:AD168"/>
    <mergeCell ref="AE168:AF168"/>
    <mergeCell ref="B169:F169"/>
    <mergeCell ref="G169:H169"/>
    <mergeCell ref="I169:J169"/>
    <mergeCell ref="K169:L169"/>
    <mergeCell ref="M169:N169"/>
    <mergeCell ref="O169:P169"/>
    <mergeCell ref="Q169:R169"/>
    <mergeCell ref="O168:P168"/>
    <mergeCell ref="Q168:R168"/>
    <mergeCell ref="S168:T168"/>
    <mergeCell ref="U168:V168"/>
    <mergeCell ref="W168:X168"/>
    <mergeCell ref="Y168:Z168"/>
    <mergeCell ref="W167:X167"/>
    <mergeCell ref="Y167:Z167"/>
    <mergeCell ref="AA167:AB167"/>
    <mergeCell ref="AC167:AD167"/>
    <mergeCell ref="AE167:AF167"/>
    <mergeCell ref="B168:F168"/>
    <mergeCell ref="G168:H168"/>
    <mergeCell ref="I168:J168"/>
    <mergeCell ref="K168:L168"/>
    <mergeCell ref="M168:N168"/>
    <mergeCell ref="AE166:AF166"/>
    <mergeCell ref="A167:F167"/>
    <mergeCell ref="G167:H167"/>
    <mergeCell ref="I167:J167"/>
    <mergeCell ref="K167:L167"/>
    <mergeCell ref="M167:N167"/>
    <mergeCell ref="O167:P167"/>
    <mergeCell ref="Q167:R167"/>
    <mergeCell ref="S167:T167"/>
    <mergeCell ref="U167:V167"/>
    <mergeCell ref="S166:T166"/>
    <mergeCell ref="U166:V166"/>
    <mergeCell ref="W166:X166"/>
    <mergeCell ref="Y166:Z166"/>
    <mergeCell ref="AA166:AB166"/>
    <mergeCell ref="AC166:AD166"/>
    <mergeCell ref="AA165:AB165"/>
    <mergeCell ref="AC165:AD165"/>
    <mergeCell ref="AE165:AF165"/>
    <mergeCell ref="A166:F166"/>
    <mergeCell ref="G166:H166"/>
    <mergeCell ref="I166:J166"/>
    <mergeCell ref="K166:L166"/>
    <mergeCell ref="M166:N166"/>
    <mergeCell ref="O166:P166"/>
    <mergeCell ref="Q166:R166"/>
    <mergeCell ref="O165:P165"/>
    <mergeCell ref="Q165:R165"/>
    <mergeCell ref="S165:T165"/>
    <mergeCell ref="U165:V165"/>
    <mergeCell ref="W165:X165"/>
    <mergeCell ref="Y165:Z165"/>
    <mergeCell ref="AE159:AF159"/>
    <mergeCell ref="AE160:AF160"/>
    <mergeCell ref="B161:AF161"/>
    <mergeCell ref="B162:AF162"/>
    <mergeCell ref="B163:AF163"/>
    <mergeCell ref="A165:F165"/>
    <mergeCell ref="G165:H165"/>
    <mergeCell ref="I165:J165"/>
    <mergeCell ref="K165:L165"/>
    <mergeCell ref="M165:N165"/>
    <mergeCell ref="B135:E135"/>
    <mergeCell ref="F135:G135"/>
    <mergeCell ref="AB135:AF135"/>
    <mergeCell ref="AH135:AI135"/>
    <mergeCell ref="AH137:AI137"/>
    <mergeCell ref="AH150:AI150"/>
    <mergeCell ref="J133:M133"/>
    <mergeCell ref="O133:R133"/>
    <mergeCell ref="T133:W133"/>
    <mergeCell ref="Y133:AF133"/>
    <mergeCell ref="D134:G134"/>
    <mergeCell ref="J134:M134"/>
    <mergeCell ref="O134:R134"/>
    <mergeCell ref="T134:W134"/>
    <mergeCell ref="Y134:AF134"/>
    <mergeCell ref="Y129:Z130"/>
    <mergeCell ref="AA129:AD130"/>
    <mergeCell ref="AE129:AF130"/>
    <mergeCell ref="H131:AF131"/>
    <mergeCell ref="B132:G132"/>
    <mergeCell ref="H132:H134"/>
    <mergeCell ref="J132:M132"/>
    <mergeCell ref="O132:R132"/>
    <mergeCell ref="B133:C133"/>
    <mergeCell ref="D133:G133"/>
    <mergeCell ref="AC128:AD128"/>
    <mergeCell ref="AE128:AF128"/>
    <mergeCell ref="A129:A130"/>
    <mergeCell ref="B129:F130"/>
    <mergeCell ref="G129:H130"/>
    <mergeCell ref="I129:L130"/>
    <mergeCell ref="M129:N130"/>
    <mergeCell ref="O129:R130"/>
    <mergeCell ref="S129:T130"/>
    <mergeCell ref="U129:X130"/>
    <mergeCell ref="Q128:R128"/>
    <mergeCell ref="S128:T128"/>
    <mergeCell ref="U128:V128"/>
    <mergeCell ref="W128:X128"/>
    <mergeCell ref="Y128:Z128"/>
    <mergeCell ref="AA128:AB128"/>
    <mergeCell ref="B128:F128"/>
    <mergeCell ref="G128:H128"/>
    <mergeCell ref="I128:J128"/>
    <mergeCell ref="K128:L128"/>
    <mergeCell ref="M128:N128"/>
    <mergeCell ref="O128:P128"/>
    <mergeCell ref="U127:V127"/>
    <mergeCell ref="W127:X127"/>
    <mergeCell ref="Y127:Z127"/>
    <mergeCell ref="AA127:AB127"/>
    <mergeCell ref="AC127:AD127"/>
    <mergeCell ref="AE127:AF127"/>
    <mergeCell ref="AC126:AD126"/>
    <mergeCell ref="AE126:AF126"/>
    <mergeCell ref="B127:F127"/>
    <mergeCell ref="G127:H127"/>
    <mergeCell ref="I127:J127"/>
    <mergeCell ref="K127:L127"/>
    <mergeCell ref="M127:N127"/>
    <mergeCell ref="O127:P127"/>
    <mergeCell ref="Q127:R127"/>
    <mergeCell ref="S127:T127"/>
    <mergeCell ref="Q126:R126"/>
    <mergeCell ref="S126:T126"/>
    <mergeCell ref="U126:V126"/>
    <mergeCell ref="W126:X126"/>
    <mergeCell ref="Y126:Z126"/>
    <mergeCell ref="AA126:AB126"/>
    <mergeCell ref="B126:F126"/>
    <mergeCell ref="G126:H126"/>
    <mergeCell ref="I126:J126"/>
    <mergeCell ref="K126:L126"/>
    <mergeCell ref="M126:N126"/>
    <mergeCell ref="O126:P126"/>
    <mergeCell ref="U125:V125"/>
    <mergeCell ref="W125:X125"/>
    <mergeCell ref="Y125:Z125"/>
    <mergeCell ref="AA125:AB125"/>
    <mergeCell ref="AC125:AD125"/>
    <mergeCell ref="AE125:AF125"/>
    <mergeCell ref="AC124:AD124"/>
    <mergeCell ref="AE124:AF124"/>
    <mergeCell ref="B125:E125"/>
    <mergeCell ref="G125:H125"/>
    <mergeCell ref="I125:J125"/>
    <mergeCell ref="K125:L125"/>
    <mergeCell ref="M125:N125"/>
    <mergeCell ref="O125:P125"/>
    <mergeCell ref="Q125:R125"/>
    <mergeCell ref="S125:T125"/>
    <mergeCell ref="Q124:R124"/>
    <mergeCell ref="S124:T124"/>
    <mergeCell ref="U124:V124"/>
    <mergeCell ref="W124:X124"/>
    <mergeCell ref="Y124:Z124"/>
    <mergeCell ref="AA124:AB124"/>
    <mergeCell ref="B124:F124"/>
    <mergeCell ref="G124:H124"/>
    <mergeCell ref="I124:J124"/>
    <mergeCell ref="K124:L124"/>
    <mergeCell ref="M124:N124"/>
    <mergeCell ref="O124:P124"/>
    <mergeCell ref="O123:P123"/>
    <mergeCell ref="Q123:R123"/>
    <mergeCell ref="S123:T123"/>
    <mergeCell ref="U123:V123"/>
    <mergeCell ref="W123:X123"/>
    <mergeCell ref="Y123:AF123"/>
    <mergeCell ref="S122:T122"/>
    <mergeCell ref="U122:V122"/>
    <mergeCell ref="W122:X122"/>
    <mergeCell ref="Y122:AD122"/>
    <mergeCell ref="AE122:AF122"/>
    <mergeCell ref="B123:F123"/>
    <mergeCell ref="G123:H123"/>
    <mergeCell ref="I123:J123"/>
    <mergeCell ref="K123:L123"/>
    <mergeCell ref="M123:N123"/>
    <mergeCell ref="AA121:AB121"/>
    <mergeCell ref="AC121:AD121"/>
    <mergeCell ref="AE121:AF121"/>
    <mergeCell ref="B122:F122"/>
    <mergeCell ref="G122:H122"/>
    <mergeCell ref="I122:J122"/>
    <mergeCell ref="K122:L122"/>
    <mergeCell ref="M122:N122"/>
    <mergeCell ref="O122:P122"/>
    <mergeCell ref="Q122:R122"/>
    <mergeCell ref="O121:P121"/>
    <mergeCell ref="Q121:R121"/>
    <mergeCell ref="S121:T121"/>
    <mergeCell ref="U121:V121"/>
    <mergeCell ref="W121:X121"/>
    <mergeCell ref="Y121:Z121"/>
    <mergeCell ref="W120:X120"/>
    <mergeCell ref="Y120:Z120"/>
    <mergeCell ref="AA120:AB120"/>
    <mergeCell ref="AC120:AD120"/>
    <mergeCell ref="AE120:AF120"/>
    <mergeCell ref="B121:E121"/>
    <mergeCell ref="G121:H121"/>
    <mergeCell ref="I121:J121"/>
    <mergeCell ref="K121:L121"/>
    <mergeCell ref="M121:N121"/>
    <mergeCell ref="AE119:AF119"/>
    <mergeCell ref="B120:E120"/>
    <mergeCell ref="G120:H120"/>
    <mergeCell ref="I120:J120"/>
    <mergeCell ref="K120:L120"/>
    <mergeCell ref="M120:N120"/>
    <mergeCell ref="O120:P120"/>
    <mergeCell ref="Q120:R120"/>
    <mergeCell ref="S120:T120"/>
    <mergeCell ref="U120:V120"/>
    <mergeCell ref="S119:T119"/>
    <mergeCell ref="U119:V119"/>
    <mergeCell ref="W119:X119"/>
    <mergeCell ref="Y119:Z119"/>
    <mergeCell ref="AA119:AB119"/>
    <mergeCell ref="AC119:AD119"/>
    <mergeCell ref="AA118:AB118"/>
    <mergeCell ref="AC118:AD118"/>
    <mergeCell ref="AE118:AF118"/>
    <mergeCell ref="A119:E119"/>
    <mergeCell ref="G119:H119"/>
    <mergeCell ref="I119:J119"/>
    <mergeCell ref="K119:L119"/>
    <mergeCell ref="M119:N119"/>
    <mergeCell ref="O119:P119"/>
    <mergeCell ref="Q119:R119"/>
    <mergeCell ref="O118:P118"/>
    <mergeCell ref="Q118:R118"/>
    <mergeCell ref="S118:T118"/>
    <mergeCell ref="U118:V118"/>
    <mergeCell ref="W118:X118"/>
    <mergeCell ref="Y118:Z118"/>
    <mergeCell ref="W117:X117"/>
    <mergeCell ref="Y117:Z117"/>
    <mergeCell ref="AA117:AB117"/>
    <mergeCell ref="AC117:AD117"/>
    <mergeCell ref="AE117:AF117"/>
    <mergeCell ref="A118:E118"/>
    <mergeCell ref="G118:H118"/>
    <mergeCell ref="I118:J118"/>
    <mergeCell ref="K118:L118"/>
    <mergeCell ref="M118:N118"/>
    <mergeCell ref="AE116:AF116"/>
    <mergeCell ref="A117:E117"/>
    <mergeCell ref="G117:H117"/>
    <mergeCell ref="I117:J117"/>
    <mergeCell ref="K117:L117"/>
    <mergeCell ref="M117:N117"/>
    <mergeCell ref="O117:P117"/>
    <mergeCell ref="Q117:R117"/>
    <mergeCell ref="S117:T117"/>
    <mergeCell ref="U117:V117"/>
    <mergeCell ref="S116:T116"/>
    <mergeCell ref="U116:V116"/>
    <mergeCell ref="W116:X116"/>
    <mergeCell ref="Y116:Z116"/>
    <mergeCell ref="AA116:AB116"/>
    <mergeCell ref="AC116:AD116"/>
    <mergeCell ref="AA115:AB115"/>
    <mergeCell ref="AC115:AD115"/>
    <mergeCell ref="AE115:AF115"/>
    <mergeCell ref="A116:E116"/>
    <mergeCell ref="G116:H116"/>
    <mergeCell ref="I116:J116"/>
    <mergeCell ref="K116:L116"/>
    <mergeCell ref="M116:N116"/>
    <mergeCell ref="O116:P116"/>
    <mergeCell ref="Q116:R116"/>
    <mergeCell ref="O115:P115"/>
    <mergeCell ref="Q115:R115"/>
    <mergeCell ref="S115:T115"/>
    <mergeCell ref="U115:V115"/>
    <mergeCell ref="W115:X115"/>
    <mergeCell ref="Y115:Z115"/>
    <mergeCell ref="W114:X114"/>
    <mergeCell ref="Y114:Z114"/>
    <mergeCell ref="AA114:AB114"/>
    <mergeCell ref="AC114:AD114"/>
    <mergeCell ref="AE114:AF114"/>
    <mergeCell ref="A115:E115"/>
    <mergeCell ref="G115:H115"/>
    <mergeCell ref="I115:J115"/>
    <mergeCell ref="K115:L115"/>
    <mergeCell ref="M115:N115"/>
    <mergeCell ref="AE113:AF113"/>
    <mergeCell ref="A114:E114"/>
    <mergeCell ref="G114:H114"/>
    <mergeCell ref="I114:J114"/>
    <mergeCell ref="K114:L114"/>
    <mergeCell ref="M114:N114"/>
    <mergeCell ref="O114:P114"/>
    <mergeCell ref="Q114:R114"/>
    <mergeCell ref="S114:T114"/>
    <mergeCell ref="U114:V114"/>
    <mergeCell ref="S113:T113"/>
    <mergeCell ref="U113:V113"/>
    <mergeCell ref="W113:X113"/>
    <mergeCell ref="Y113:Z113"/>
    <mergeCell ref="AA113:AB113"/>
    <mergeCell ref="AC113:AD113"/>
    <mergeCell ref="AA112:AB112"/>
    <mergeCell ref="AC112:AD112"/>
    <mergeCell ref="AE112:AF112"/>
    <mergeCell ref="A113:E113"/>
    <mergeCell ref="G113:H113"/>
    <mergeCell ref="I113:J113"/>
    <mergeCell ref="K113:L113"/>
    <mergeCell ref="M113:N113"/>
    <mergeCell ref="O113:P113"/>
    <mergeCell ref="Q113:R113"/>
    <mergeCell ref="O112:P112"/>
    <mergeCell ref="Q112:R112"/>
    <mergeCell ref="S112:T112"/>
    <mergeCell ref="U112:V112"/>
    <mergeCell ref="W112:X112"/>
    <mergeCell ref="Y112:Z112"/>
    <mergeCell ref="A112:B112"/>
    <mergeCell ref="C112:E112"/>
    <mergeCell ref="G112:H112"/>
    <mergeCell ref="I112:J112"/>
    <mergeCell ref="K112:L112"/>
    <mergeCell ref="M112:N112"/>
    <mergeCell ref="U111:V111"/>
    <mergeCell ref="W111:X111"/>
    <mergeCell ref="Y111:Z111"/>
    <mergeCell ref="AA111:AB111"/>
    <mergeCell ref="AC111:AD111"/>
    <mergeCell ref="AE111:AF111"/>
    <mergeCell ref="AC110:AD110"/>
    <mergeCell ref="AE110:AF110"/>
    <mergeCell ref="A111:E111"/>
    <mergeCell ref="G111:H111"/>
    <mergeCell ref="I111:J111"/>
    <mergeCell ref="K111:L111"/>
    <mergeCell ref="M111:N111"/>
    <mergeCell ref="O111:P111"/>
    <mergeCell ref="Q111:R111"/>
    <mergeCell ref="S111:T111"/>
    <mergeCell ref="Q110:R110"/>
    <mergeCell ref="S110:T110"/>
    <mergeCell ref="U110:V110"/>
    <mergeCell ref="W110:X110"/>
    <mergeCell ref="Y110:Z110"/>
    <mergeCell ref="AA110:AB110"/>
    <mergeCell ref="A110:E110"/>
    <mergeCell ref="G110:H110"/>
    <mergeCell ref="I110:J110"/>
    <mergeCell ref="K110:L110"/>
    <mergeCell ref="M110:N110"/>
    <mergeCell ref="O110:P110"/>
    <mergeCell ref="U109:V109"/>
    <mergeCell ref="W109:X109"/>
    <mergeCell ref="Y109:Z109"/>
    <mergeCell ref="AA109:AB109"/>
    <mergeCell ref="AC109:AD109"/>
    <mergeCell ref="AE109:AF109"/>
    <mergeCell ref="AC108:AD108"/>
    <mergeCell ref="AE108:AF108"/>
    <mergeCell ref="A109:F109"/>
    <mergeCell ref="G109:H109"/>
    <mergeCell ref="I109:J109"/>
    <mergeCell ref="K109:L109"/>
    <mergeCell ref="M109:N109"/>
    <mergeCell ref="O109:P109"/>
    <mergeCell ref="Q109:R109"/>
    <mergeCell ref="S109:T109"/>
    <mergeCell ref="Q108:R108"/>
    <mergeCell ref="S108:T108"/>
    <mergeCell ref="U108:V108"/>
    <mergeCell ref="W108:X108"/>
    <mergeCell ref="Y108:Z108"/>
    <mergeCell ref="AA108:AB108"/>
    <mergeCell ref="B108:F108"/>
    <mergeCell ref="G108:H108"/>
    <mergeCell ref="I108:J108"/>
    <mergeCell ref="K108:L108"/>
    <mergeCell ref="M108:N108"/>
    <mergeCell ref="O108:P108"/>
    <mergeCell ref="U107:V107"/>
    <mergeCell ref="W107:X107"/>
    <mergeCell ref="Y107:Z107"/>
    <mergeCell ref="AA107:AB107"/>
    <mergeCell ref="AC107:AD107"/>
    <mergeCell ref="AE107:AF107"/>
    <mergeCell ref="AC106:AD106"/>
    <mergeCell ref="AE106:AF106"/>
    <mergeCell ref="B107:F107"/>
    <mergeCell ref="G107:H107"/>
    <mergeCell ref="I107:J107"/>
    <mergeCell ref="K107:L107"/>
    <mergeCell ref="M107:N107"/>
    <mergeCell ref="O107:P107"/>
    <mergeCell ref="Q107:R107"/>
    <mergeCell ref="S107:T107"/>
    <mergeCell ref="Q106:R106"/>
    <mergeCell ref="S106:T106"/>
    <mergeCell ref="U106:V106"/>
    <mergeCell ref="W106:X106"/>
    <mergeCell ref="Y106:Z106"/>
    <mergeCell ref="AA106:AB106"/>
    <mergeCell ref="B106:F106"/>
    <mergeCell ref="G106:H106"/>
    <mergeCell ref="I106:J106"/>
    <mergeCell ref="K106:L106"/>
    <mergeCell ref="M106:N106"/>
    <mergeCell ref="O106:P106"/>
    <mergeCell ref="U105:V105"/>
    <mergeCell ref="W105:X105"/>
    <mergeCell ref="Y105:Z105"/>
    <mergeCell ref="AA105:AB105"/>
    <mergeCell ref="AC105:AD105"/>
    <mergeCell ref="AE105:AF105"/>
    <mergeCell ref="AC104:AD104"/>
    <mergeCell ref="AE104:AF104"/>
    <mergeCell ref="B105:F105"/>
    <mergeCell ref="G105:H105"/>
    <mergeCell ref="I105:J105"/>
    <mergeCell ref="K105:L105"/>
    <mergeCell ref="M105:N105"/>
    <mergeCell ref="O105:P105"/>
    <mergeCell ref="Q105:R105"/>
    <mergeCell ref="S105:T105"/>
    <mergeCell ref="Q104:R104"/>
    <mergeCell ref="S104:T104"/>
    <mergeCell ref="U104:V104"/>
    <mergeCell ref="W104:X104"/>
    <mergeCell ref="Y104:Z104"/>
    <mergeCell ref="AA104:AB104"/>
    <mergeCell ref="A104:F104"/>
    <mergeCell ref="G104:H104"/>
    <mergeCell ref="I104:J104"/>
    <mergeCell ref="K104:L104"/>
    <mergeCell ref="M104:N104"/>
    <mergeCell ref="O104:P104"/>
    <mergeCell ref="U103:V103"/>
    <mergeCell ref="W103:X103"/>
    <mergeCell ref="Y103:Z103"/>
    <mergeCell ref="AA103:AB103"/>
    <mergeCell ref="AC103:AD103"/>
    <mergeCell ref="AE103:AF103"/>
    <mergeCell ref="AC102:AD102"/>
    <mergeCell ref="AE102:AF102"/>
    <mergeCell ref="A103:F103"/>
    <mergeCell ref="G103:H103"/>
    <mergeCell ref="I103:J103"/>
    <mergeCell ref="K103:L103"/>
    <mergeCell ref="M103:N103"/>
    <mergeCell ref="O103:P103"/>
    <mergeCell ref="Q103:R103"/>
    <mergeCell ref="S103:T103"/>
    <mergeCell ref="Q102:R102"/>
    <mergeCell ref="S102:T102"/>
    <mergeCell ref="U102:V102"/>
    <mergeCell ref="W102:X102"/>
    <mergeCell ref="Y102:Z102"/>
    <mergeCell ref="AA102:AB102"/>
    <mergeCell ref="A102:F102"/>
    <mergeCell ref="G102:H102"/>
    <mergeCell ref="I102:J102"/>
    <mergeCell ref="K102:L102"/>
    <mergeCell ref="M102:N102"/>
    <mergeCell ref="O102:P102"/>
    <mergeCell ref="AH87:AI87"/>
    <mergeCell ref="AE96:AF96"/>
    <mergeCell ref="AE97:AF97"/>
    <mergeCell ref="B98:AF98"/>
    <mergeCell ref="B99:AF99"/>
    <mergeCell ref="B100:AF100"/>
    <mergeCell ref="D71:G71"/>
    <mergeCell ref="AO71:AP71"/>
    <mergeCell ref="B72:E72"/>
    <mergeCell ref="F72:G72"/>
    <mergeCell ref="AB72:AF72"/>
    <mergeCell ref="AH82:AI82"/>
    <mergeCell ref="AA66:AD67"/>
    <mergeCell ref="AE66:AF67"/>
    <mergeCell ref="H68:AF68"/>
    <mergeCell ref="B69:G69"/>
    <mergeCell ref="B70:C70"/>
    <mergeCell ref="D70:G70"/>
    <mergeCell ref="AE65:AF65"/>
    <mergeCell ref="A66:A67"/>
    <mergeCell ref="B66:F67"/>
    <mergeCell ref="G66:H67"/>
    <mergeCell ref="I66:L67"/>
    <mergeCell ref="M66:N67"/>
    <mergeCell ref="O66:R67"/>
    <mergeCell ref="S66:T67"/>
    <mergeCell ref="U66:X67"/>
    <mergeCell ref="Y66:Z67"/>
    <mergeCell ref="S65:T65"/>
    <mergeCell ref="U65:V65"/>
    <mergeCell ref="W65:X65"/>
    <mergeCell ref="Y65:Z65"/>
    <mergeCell ref="AA65:AB65"/>
    <mergeCell ref="AC65:AD65"/>
    <mergeCell ref="AA64:AB64"/>
    <mergeCell ref="AC64:AD64"/>
    <mergeCell ref="AE64:AF64"/>
    <mergeCell ref="B65:F65"/>
    <mergeCell ref="G65:H65"/>
    <mergeCell ref="I65:J65"/>
    <mergeCell ref="K65:L65"/>
    <mergeCell ref="M65:N65"/>
    <mergeCell ref="O65:P65"/>
    <mergeCell ref="Q65:R65"/>
    <mergeCell ref="O64:P64"/>
    <mergeCell ref="Q64:R64"/>
    <mergeCell ref="S64:T64"/>
    <mergeCell ref="U64:V64"/>
    <mergeCell ref="W64:X64"/>
    <mergeCell ref="Y64:Z64"/>
    <mergeCell ref="W63:X63"/>
    <mergeCell ref="Y63:Z63"/>
    <mergeCell ref="AA63:AB63"/>
    <mergeCell ref="AC63:AD63"/>
    <mergeCell ref="AE63:AF63"/>
    <mergeCell ref="B64:F64"/>
    <mergeCell ref="G64:H64"/>
    <mergeCell ref="I64:J64"/>
    <mergeCell ref="K64:L64"/>
    <mergeCell ref="M64:N64"/>
    <mergeCell ref="AE62:AF62"/>
    <mergeCell ref="B63:F63"/>
    <mergeCell ref="G63:H63"/>
    <mergeCell ref="I63:J63"/>
    <mergeCell ref="K63:L63"/>
    <mergeCell ref="M63:N63"/>
    <mergeCell ref="O63:P63"/>
    <mergeCell ref="Q63:R63"/>
    <mergeCell ref="S63:T63"/>
    <mergeCell ref="U63:V63"/>
    <mergeCell ref="S62:T62"/>
    <mergeCell ref="U62:V62"/>
    <mergeCell ref="W62:X62"/>
    <mergeCell ref="Y62:Z62"/>
    <mergeCell ref="AA62:AB62"/>
    <mergeCell ref="AC62:AD62"/>
    <mergeCell ref="AA61:AB61"/>
    <mergeCell ref="AC61:AD61"/>
    <mergeCell ref="AE61:AF61"/>
    <mergeCell ref="B62:E62"/>
    <mergeCell ref="G62:H62"/>
    <mergeCell ref="I62:J62"/>
    <mergeCell ref="K62:L62"/>
    <mergeCell ref="M62:N62"/>
    <mergeCell ref="O62:P62"/>
    <mergeCell ref="Q62:R62"/>
    <mergeCell ref="O61:P61"/>
    <mergeCell ref="Q61:R61"/>
    <mergeCell ref="S61:T61"/>
    <mergeCell ref="U61:V61"/>
    <mergeCell ref="W61:X61"/>
    <mergeCell ref="Y61:Z61"/>
    <mergeCell ref="Q60:R60"/>
    <mergeCell ref="S60:T60"/>
    <mergeCell ref="U60:V60"/>
    <mergeCell ref="W60:X60"/>
    <mergeCell ref="Y60:AF60"/>
    <mergeCell ref="B61:F61"/>
    <mergeCell ref="G61:H61"/>
    <mergeCell ref="I61:J61"/>
    <mergeCell ref="K61:L61"/>
    <mergeCell ref="M61:N61"/>
    <mergeCell ref="U59:V59"/>
    <mergeCell ref="W59:X59"/>
    <mergeCell ref="Y59:AD59"/>
    <mergeCell ref="AE59:AF59"/>
    <mergeCell ref="B60:F60"/>
    <mergeCell ref="G60:H60"/>
    <mergeCell ref="I60:J60"/>
    <mergeCell ref="K60:L60"/>
    <mergeCell ref="M60:N60"/>
    <mergeCell ref="O60:P60"/>
    <mergeCell ref="AC58:AD58"/>
    <mergeCell ref="AE58:AF58"/>
    <mergeCell ref="B59:F59"/>
    <mergeCell ref="G59:H59"/>
    <mergeCell ref="I59:J59"/>
    <mergeCell ref="K59:L59"/>
    <mergeCell ref="M59:N59"/>
    <mergeCell ref="O59:P59"/>
    <mergeCell ref="Q59:R59"/>
    <mergeCell ref="S59:T59"/>
    <mergeCell ref="Q58:R58"/>
    <mergeCell ref="S58:T58"/>
    <mergeCell ref="U58:V58"/>
    <mergeCell ref="W58:X58"/>
    <mergeCell ref="Y58:Z58"/>
    <mergeCell ref="AA58:AB58"/>
    <mergeCell ref="B58:E58"/>
    <mergeCell ref="G58:H58"/>
    <mergeCell ref="I58:J58"/>
    <mergeCell ref="K58:L58"/>
    <mergeCell ref="M58:N58"/>
    <mergeCell ref="O58:P58"/>
    <mergeCell ref="U57:V57"/>
    <mergeCell ref="W57:X57"/>
    <mergeCell ref="Y57:Z57"/>
    <mergeCell ref="AA57:AB57"/>
    <mergeCell ref="AC57:AD57"/>
    <mergeCell ref="AE57:AF57"/>
    <mergeCell ref="AC56:AD56"/>
    <mergeCell ref="AE56:AF56"/>
    <mergeCell ref="B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56:E56"/>
    <mergeCell ref="G56:H56"/>
    <mergeCell ref="I56:J56"/>
    <mergeCell ref="K56:L56"/>
    <mergeCell ref="M56:N56"/>
    <mergeCell ref="O56:P56"/>
    <mergeCell ref="U55:V55"/>
    <mergeCell ref="W55:X55"/>
    <mergeCell ref="Y55:Z55"/>
    <mergeCell ref="AA55:AB55"/>
    <mergeCell ref="AC55:AD55"/>
    <mergeCell ref="AE55:AF55"/>
    <mergeCell ref="AC54:AD54"/>
    <mergeCell ref="AE54:AF54"/>
    <mergeCell ref="A55:E55"/>
    <mergeCell ref="G55:H55"/>
    <mergeCell ref="I55:J55"/>
    <mergeCell ref="K55:L55"/>
    <mergeCell ref="M55:N55"/>
    <mergeCell ref="O55:P55"/>
    <mergeCell ref="Q55:R55"/>
    <mergeCell ref="S55:T55"/>
    <mergeCell ref="Q54:R54"/>
    <mergeCell ref="S54:T54"/>
    <mergeCell ref="U54:V54"/>
    <mergeCell ref="W54:X54"/>
    <mergeCell ref="Y54:Z54"/>
    <mergeCell ref="AA54:AB54"/>
    <mergeCell ref="A54:E54"/>
    <mergeCell ref="G54:H54"/>
    <mergeCell ref="I54:J54"/>
    <mergeCell ref="K54:L54"/>
    <mergeCell ref="M54:N54"/>
    <mergeCell ref="O54:P54"/>
    <mergeCell ref="U53:V53"/>
    <mergeCell ref="W53:X53"/>
    <mergeCell ref="Y53:Z53"/>
    <mergeCell ref="AA53:AB53"/>
    <mergeCell ref="AC53:AD53"/>
    <mergeCell ref="AE53:AF53"/>
    <mergeCell ref="AC52:AD52"/>
    <mergeCell ref="AE52:AF52"/>
    <mergeCell ref="A53:E53"/>
    <mergeCell ref="G53:H53"/>
    <mergeCell ref="I53:J53"/>
    <mergeCell ref="K53:L53"/>
    <mergeCell ref="M53:N53"/>
    <mergeCell ref="O53:P53"/>
    <mergeCell ref="Q53:R53"/>
    <mergeCell ref="S53:T53"/>
    <mergeCell ref="Q52:R52"/>
    <mergeCell ref="S52:T52"/>
    <mergeCell ref="U52:V52"/>
    <mergeCell ref="W52:X52"/>
    <mergeCell ref="Y52:Z52"/>
    <mergeCell ref="AA52:AB52"/>
    <mergeCell ref="A52:E52"/>
    <mergeCell ref="G52:H52"/>
    <mergeCell ref="I52:J52"/>
    <mergeCell ref="K52:L52"/>
    <mergeCell ref="M52:N52"/>
    <mergeCell ref="O52:P52"/>
    <mergeCell ref="U51:V51"/>
    <mergeCell ref="W51:X51"/>
    <mergeCell ref="Y51:Z51"/>
    <mergeCell ref="AA51:AB51"/>
    <mergeCell ref="AC51:AD51"/>
    <mergeCell ref="AE51:AF51"/>
    <mergeCell ref="AC50:AD50"/>
    <mergeCell ref="AE50:AF50"/>
    <mergeCell ref="A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Y49:Z49"/>
    <mergeCell ref="AA49:AB49"/>
    <mergeCell ref="AC49:AD49"/>
    <mergeCell ref="AE49:AF49"/>
    <mergeCell ref="A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W48:X48"/>
    <mergeCell ref="Y48:Z48"/>
    <mergeCell ref="AA48:AB48"/>
    <mergeCell ref="AC48:AD48"/>
    <mergeCell ref="AE48:AF48"/>
    <mergeCell ref="A49:B49"/>
    <mergeCell ref="C49:E49"/>
    <mergeCell ref="G49:H49"/>
    <mergeCell ref="I49:J49"/>
    <mergeCell ref="K49:L49"/>
    <mergeCell ref="AE47:AF47"/>
    <mergeCell ref="A48:E48"/>
    <mergeCell ref="G48:H48"/>
    <mergeCell ref="I48:J48"/>
    <mergeCell ref="K48:L48"/>
    <mergeCell ref="M48:N48"/>
    <mergeCell ref="O48:P48"/>
    <mergeCell ref="Q48:R48"/>
    <mergeCell ref="S48:T48"/>
    <mergeCell ref="U48:V48"/>
    <mergeCell ref="S47:T47"/>
    <mergeCell ref="U47:V47"/>
    <mergeCell ref="W47:X47"/>
    <mergeCell ref="Y47:Z47"/>
    <mergeCell ref="AA47:AB47"/>
    <mergeCell ref="AC47:AD47"/>
    <mergeCell ref="AA46:AB46"/>
    <mergeCell ref="AC46:AD46"/>
    <mergeCell ref="AE46:AF46"/>
    <mergeCell ref="A47:E47"/>
    <mergeCell ref="G47:H47"/>
    <mergeCell ref="I47:J47"/>
    <mergeCell ref="K47:L47"/>
    <mergeCell ref="M47:N47"/>
    <mergeCell ref="O47:P47"/>
    <mergeCell ref="Q47:R47"/>
    <mergeCell ref="O46:P46"/>
    <mergeCell ref="Q46:R46"/>
    <mergeCell ref="S46:T46"/>
    <mergeCell ref="U46:V46"/>
    <mergeCell ref="W46:X46"/>
    <mergeCell ref="Y46:Z46"/>
    <mergeCell ref="W45:X45"/>
    <mergeCell ref="Y45:Z45"/>
    <mergeCell ref="AA45:AB45"/>
    <mergeCell ref="AC45:AD45"/>
    <mergeCell ref="AE45:AF45"/>
    <mergeCell ref="A46:F46"/>
    <mergeCell ref="G46:H46"/>
    <mergeCell ref="I46:J46"/>
    <mergeCell ref="K46:L46"/>
    <mergeCell ref="M46:N46"/>
    <mergeCell ref="AE44:AF44"/>
    <mergeCell ref="B45:F45"/>
    <mergeCell ref="G45:H45"/>
    <mergeCell ref="I45:J45"/>
    <mergeCell ref="K45:L45"/>
    <mergeCell ref="M45:N45"/>
    <mergeCell ref="O45:P45"/>
    <mergeCell ref="Q45:R45"/>
    <mergeCell ref="S45:T45"/>
    <mergeCell ref="U45:V45"/>
    <mergeCell ref="S44:T44"/>
    <mergeCell ref="U44:V44"/>
    <mergeCell ref="W44:X44"/>
    <mergeCell ref="Y44:Z44"/>
    <mergeCell ref="AA44:AB44"/>
    <mergeCell ref="AC44:AD44"/>
    <mergeCell ref="AA43:AB43"/>
    <mergeCell ref="AC43:AD43"/>
    <mergeCell ref="AE43:AF43"/>
    <mergeCell ref="B44:F44"/>
    <mergeCell ref="G44:H44"/>
    <mergeCell ref="I44:J44"/>
    <mergeCell ref="K44:L44"/>
    <mergeCell ref="M44:N44"/>
    <mergeCell ref="O44:P44"/>
    <mergeCell ref="Q44:R44"/>
    <mergeCell ref="O43:P43"/>
    <mergeCell ref="Q43:R43"/>
    <mergeCell ref="S43:T43"/>
    <mergeCell ref="U43:V43"/>
    <mergeCell ref="W43:X43"/>
    <mergeCell ref="Y43:Z43"/>
    <mergeCell ref="W42:X42"/>
    <mergeCell ref="Y42:Z42"/>
    <mergeCell ref="AA42:AB42"/>
    <mergeCell ref="AC42:AD42"/>
    <mergeCell ref="AE42:AF42"/>
    <mergeCell ref="B43:F43"/>
    <mergeCell ref="G43:H43"/>
    <mergeCell ref="I43:J43"/>
    <mergeCell ref="K43:L43"/>
    <mergeCell ref="M43:N43"/>
    <mergeCell ref="AE41:AF41"/>
    <mergeCell ref="B42:F42"/>
    <mergeCell ref="G42:H42"/>
    <mergeCell ref="I42:J42"/>
    <mergeCell ref="K42:L42"/>
    <mergeCell ref="M42:N42"/>
    <mergeCell ref="O42:P42"/>
    <mergeCell ref="Q42:R42"/>
    <mergeCell ref="S42:T42"/>
    <mergeCell ref="U42:V42"/>
    <mergeCell ref="S41:T41"/>
    <mergeCell ref="U41:V41"/>
    <mergeCell ref="W41:X41"/>
    <mergeCell ref="Y41:Z41"/>
    <mergeCell ref="AA41:AB41"/>
    <mergeCell ref="AC41:AD41"/>
    <mergeCell ref="AA40:AB40"/>
    <mergeCell ref="AC40:AD40"/>
    <mergeCell ref="AE40:AF40"/>
    <mergeCell ref="A41:F41"/>
    <mergeCell ref="G41:H41"/>
    <mergeCell ref="I41:J41"/>
    <mergeCell ref="K41:L41"/>
    <mergeCell ref="M41:N41"/>
    <mergeCell ref="O41:P41"/>
    <mergeCell ref="Q41:R41"/>
    <mergeCell ref="O40:P40"/>
    <mergeCell ref="Q40:R40"/>
    <mergeCell ref="S40:T40"/>
    <mergeCell ref="U40:V40"/>
    <mergeCell ref="W40:X40"/>
    <mergeCell ref="Y40:Z40"/>
    <mergeCell ref="W39:X39"/>
    <mergeCell ref="Y39:Z39"/>
    <mergeCell ref="AA39:AB39"/>
    <mergeCell ref="AC39:AD39"/>
    <mergeCell ref="AE39:AF39"/>
    <mergeCell ref="A40:F40"/>
    <mergeCell ref="G40:H40"/>
    <mergeCell ref="I40:J40"/>
    <mergeCell ref="K40:L40"/>
    <mergeCell ref="M40:N40"/>
    <mergeCell ref="B37:AF37"/>
    <mergeCell ref="A39:F39"/>
    <mergeCell ref="G39:H39"/>
    <mergeCell ref="I39:J39"/>
    <mergeCell ref="K39:L39"/>
    <mergeCell ref="M39:N39"/>
    <mergeCell ref="O39:P39"/>
    <mergeCell ref="Q39:R39"/>
    <mergeCell ref="S39:T39"/>
    <mergeCell ref="U39:V39"/>
    <mergeCell ref="AI26:AL26"/>
    <mergeCell ref="AP28:AQ28"/>
    <mergeCell ref="AE33:AF33"/>
    <mergeCell ref="AE34:AF34"/>
    <mergeCell ref="B35:AF35"/>
    <mergeCell ref="B36:AF36"/>
    <mergeCell ref="B5:C5"/>
    <mergeCell ref="D5:G5"/>
    <mergeCell ref="P5:Q5"/>
    <mergeCell ref="AA5:AB5"/>
    <mergeCell ref="B9:E9"/>
    <mergeCell ref="F9:G9"/>
    <mergeCell ref="AB9:AF9"/>
    <mergeCell ref="Z1:AA1"/>
    <mergeCell ref="A2:AF2"/>
    <mergeCell ref="B3:G3"/>
    <mergeCell ref="B4:C4"/>
    <mergeCell ref="D4:G4"/>
    <mergeCell ref="P4:Q4"/>
    <mergeCell ref="AA4:AB4"/>
    <mergeCell ref="N1:O1"/>
    <mergeCell ref="P1:Q1"/>
    <mergeCell ref="R1:S1"/>
    <mergeCell ref="T1:U1"/>
    <mergeCell ref="V1:W1"/>
    <mergeCell ref="X1:Y1"/>
    <mergeCell ref="A1:C1"/>
    <mergeCell ref="D1:E1"/>
    <mergeCell ref="F1:G1"/>
    <mergeCell ref="H1:I1"/>
    <mergeCell ref="J1:K1"/>
    <mergeCell ref="L1:M1"/>
  </mergeCells>
  <conditionalFormatting sqref="AD78:AD94">
    <cfRule type="expression" dxfId="277" priority="80" stopIfTrue="1">
      <formula>$AD$73=""</formula>
    </cfRule>
  </conditionalFormatting>
  <conditionalFormatting sqref="AD94:AF94">
    <cfRule type="expression" dxfId="276" priority="2" stopIfTrue="1">
      <formula>$AD$73=""</formula>
    </cfRule>
  </conditionalFormatting>
  <conditionalFormatting sqref="AC78:AC94">
    <cfRule type="expression" dxfId="275" priority="81" stopIfTrue="1">
      <formula>$AD$73=""</formula>
    </cfRule>
  </conditionalFormatting>
  <conditionalFormatting sqref="AG73:AG83 AG87:AG94">
    <cfRule type="expression" dxfId="274" priority="82" stopIfTrue="1">
      <formula>$AD$73=""</formula>
    </cfRule>
  </conditionalFormatting>
  <conditionalFormatting sqref="B15:AF32">
    <cfRule type="expression" dxfId="273" priority="87" stopIfTrue="1">
      <formula>WEEKDAY(B$10)=2</formula>
    </cfRule>
    <cfRule type="expression" dxfId="272" priority="88" stopIfTrue="1">
      <formula>WEEKDAY(B$10)=1</formula>
    </cfRule>
  </conditionalFormatting>
  <conditionalFormatting sqref="B708:AF725">
    <cfRule type="expression" dxfId="271" priority="67" stopIfTrue="1">
      <formula>WEEKDAY(B$703)=2</formula>
    </cfRule>
    <cfRule type="expression" dxfId="270" priority="99" stopIfTrue="1">
      <formula>WEEKDAY(B$703)=1</formula>
    </cfRule>
  </conditionalFormatting>
  <conditionalFormatting sqref="B645:AF662">
    <cfRule type="expression" dxfId="269" priority="68" stopIfTrue="1">
      <formula>WEEKDAY(B$640)=2</formula>
    </cfRule>
    <cfRule type="expression" dxfId="268" priority="98" stopIfTrue="1">
      <formula>WEEKDAY(B$640)=1</formula>
    </cfRule>
  </conditionalFormatting>
  <conditionalFormatting sqref="B141:AF158">
    <cfRule type="expression" dxfId="267" priority="76" stopIfTrue="1">
      <formula>WEEKDAY(B$136)=2</formula>
    </cfRule>
    <cfRule type="expression" dxfId="266" priority="90" stopIfTrue="1">
      <formula>WEEKDAY(B$136)=1</formula>
    </cfRule>
  </conditionalFormatting>
  <conditionalFormatting sqref="B204:AF221">
    <cfRule type="expression" dxfId="265" priority="75" stopIfTrue="1">
      <formula>WEEKDAY(B$199)=2</formula>
    </cfRule>
    <cfRule type="expression" dxfId="264" priority="91" stopIfTrue="1">
      <formula>WEEKDAY(B$199)=1</formula>
    </cfRule>
  </conditionalFormatting>
  <conditionalFormatting sqref="B267:AF284">
    <cfRule type="expression" dxfId="263" priority="74" stopIfTrue="1">
      <formula>WEEKDAY(B$262)=2</formula>
    </cfRule>
    <cfRule type="expression" dxfId="262" priority="92" stopIfTrue="1">
      <formula>WEEKDAY(B$262)=1</formula>
    </cfRule>
  </conditionalFormatting>
  <conditionalFormatting sqref="B330:AF347">
    <cfRule type="expression" dxfId="261" priority="73" stopIfTrue="1">
      <formula>WEEKDAY(B$325)=2</formula>
    </cfRule>
    <cfRule type="expression" dxfId="260" priority="93" stopIfTrue="1">
      <formula>WEEKDAY(B$325)=1</formula>
    </cfRule>
  </conditionalFormatting>
  <conditionalFormatting sqref="B393:AF410">
    <cfRule type="expression" dxfId="259" priority="72" stopIfTrue="1">
      <formula>WEEKDAY(B$388)=2</formula>
    </cfRule>
    <cfRule type="expression" dxfId="258" priority="94" stopIfTrue="1">
      <formula>WEEKDAY(B$388)=1</formula>
    </cfRule>
  </conditionalFormatting>
  <conditionalFormatting sqref="B456:AF473">
    <cfRule type="expression" dxfId="257" priority="71" stopIfTrue="1">
      <formula>WEEKDAY(B$451)=2</formula>
    </cfRule>
    <cfRule type="expression" dxfId="256" priority="95" stopIfTrue="1">
      <formula>WEEKDAY(B$451)=1</formula>
    </cfRule>
  </conditionalFormatting>
  <conditionalFormatting sqref="B519:AF536">
    <cfRule type="expression" dxfId="255" priority="70" stopIfTrue="1">
      <formula>WEEKDAY(B$514)=2</formula>
    </cfRule>
    <cfRule type="expression" dxfId="254" priority="96" stopIfTrue="1">
      <formula>WEEKDAY(B$514)=1</formula>
    </cfRule>
  </conditionalFormatting>
  <conditionalFormatting sqref="B582:AF599">
    <cfRule type="expression" dxfId="253" priority="69" stopIfTrue="1">
      <formula>WEEKDAY(B$577)=2</formula>
    </cfRule>
    <cfRule type="expression" dxfId="252" priority="97" stopIfTrue="1">
      <formula>WEEKDAY(B$577)=1</formula>
    </cfRule>
  </conditionalFormatting>
  <conditionalFormatting sqref="B78:AD95">
    <cfRule type="expression" dxfId="251" priority="83" stopIfTrue="1">
      <formula>WEEKDAY(B$73)=1</formula>
    </cfRule>
    <cfRule type="expression" dxfId="250" priority="89" stopIfTrue="1">
      <formula>WEEKDAY(B$73)=2</formula>
    </cfRule>
  </conditionalFormatting>
  <conditionalFormatting sqref="B10:AF14">
    <cfRule type="expression" dxfId="249" priority="85" stopIfTrue="1">
      <formula>WEEKDAY(B$10)=2</formula>
    </cfRule>
    <cfRule type="expression" dxfId="248" priority="86" stopIfTrue="1">
      <formula>WEEKDAY(B$10)=1</formula>
    </cfRule>
  </conditionalFormatting>
  <conditionalFormatting sqref="AD73:AD77">
    <cfRule type="expression" dxfId="247" priority="54" stopIfTrue="1">
      <formula>$AD$73=""</formula>
    </cfRule>
  </conditionalFormatting>
  <conditionalFormatting sqref="AC73:AC77">
    <cfRule type="expression" dxfId="246" priority="55" stopIfTrue="1">
      <formula>$AD$73=""</formula>
    </cfRule>
  </conditionalFormatting>
  <conditionalFormatting sqref="AD73:AE73">
    <cfRule type="expression" dxfId="245" priority="53" stopIfTrue="1">
      <formula>$AD$73=""</formula>
    </cfRule>
  </conditionalFormatting>
  <conditionalFormatting sqref="B73:AD77">
    <cfRule type="expression" dxfId="244" priority="77" stopIfTrue="1">
      <formula>WEEKDAY(B$73)=1</formula>
    </cfRule>
    <cfRule type="expression" dxfId="243" priority="78" stopIfTrue="1">
      <formula>WEEKDAY(B$73)=2</formula>
    </cfRule>
  </conditionalFormatting>
  <conditionalFormatting sqref="B136:AF140">
    <cfRule type="expression" dxfId="242" priority="52" stopIfTrue="1">
      <formula>WEEKDAY(B$136)=2</formula>
    </cfRule>
    <cfRule type="expression" dxfId="241" priority="66" stopIfTrue="1">
      <formula>WEEKDAY(B$136)=1</formula>
    </cfRule>
  </conditionalFormatting>
  <conditionalFormatting sqref="B199:AF203">
    <cfRule type="expression" dxfId="240" priority="50" stopIfTrue="1">
      <formula>WEEKDAY(B$199)=2</formula>
    </cfRule>
    <cfRule type="expression" dxfId="239" priority="64" stopIfTrue="1">
      <formula>WEEKDAY(B$199)=1</formula>
    </cfRule>
  </conditionalFormatting>
  <conditionalFormatting sqref="B262:AF266">
    <cfRule type="expression" dxfId="238" priority="48" stopIfTrue="1">
      <formula>WEEKDAY(B$262)=2</formula>
    </cfRule>
    <cfRule type="expression" dxfId="237" priority="65" stopIfTrue="1">
      <formula>WEEKDAY(B$262)=1</formula>
    </cfRule>
  </conditionalFormatting>
  <conditionalFormatting sqref="B325:AF329">
    <cfRule type="expression" dxfId="236" priority="46" stopIfTrue="1">
      <formula>WEEKDAY(B$325)=2</formula>
    </cfRule>
    <cfRule type="expression" dxfId="235" priority="63" stopIfTrue="1">
      <formula>WEEKDAY(B$325)=1</formula>
    </cfRule>
  </conditionalFormatting>
  <conditionalFormatting sqref="B388:AF392">
    <cfRule type="expression" dxfId="234" priority="44" stopIfTrue="1">
      <formula>WEEKDAY(B$388)=2</formula>
    </cfRule>
    <cfRule type="expression" dxfId="233" priority="62" stopIfTrue="1">
      <formula>WEEKDAY(B$388)=1</formula>
    </cfRule>
  </conditionalFormatting>
  <conditionalFormatting sqref="B451:AF455">
    <cfRule type="expression" dxfId="232" priority="42" stopIfTrue="1">
      <formula>WEEKDAY(B$451)=2</formula>
    </cfRule>
    <cfRule type="expression" dxfId="231" priority="61" stopIfTrue="1">
      <formula>WEEKDAY(B$451)=1</formula>
    </cfRule>
  </conditionalFormatting>
  <conditionalFormatting sqref="B514:AF518">
    <cfRule type="expression" dxfId="230" priority="40" stopIfTrue="1">
      <formula>WEEKDAY(B$514)=2</formula>
    </cfRule>
    <cfRule type="expression" dxfId="229" priority="60" stopIfTrue="1">
      <formula>WEEKDAY(B$514)=1</formula>
    </cfRule>
  </conditionalFormatting>
  <conditionalFormatting sqref="B577:AF581">
    <cfRule type="expression" dxfId="228" priority="38" stopIfTrue="1">
      <formula>WEEKDAY(B$577)=2</formula>
    </cfRule>
    <cfRule type="expression" dxfId="227" priority="59" stopIfTrue="1">
      <formula>WEEKDAY(B$577)=1</formula>
    </cfRule>
  </conditionalFormatting>
  <conditionalFormatting sqref="B640:AF644">
    <cfRule type="expression" dxfId="226" priority="36" stopIfTrue="1">
      <formula>WEEKDAY(B$640)=2</formula>
    </cfRule>
    <cfRule type="expression" dxfId="225" priority="58" stopIfTrue="1">
      <formula>WEEKDAY(B$640)=1</formula>
    </cfRule>
  </conditionalFormatting>
  <conditionalFormatting sqref="B703:AF707">
    <cfRule type="expression" dxfId="224" priority="34" stopIfTrue="1">
      <formula>WEEKDAY(B$703)=2</formula>
    </cfRule>
    <cfRule type="expression" dxfId="223" priority="57" stopIfTrue="1">
      <formula>WEEKDAY(B$703)=1</formula>
    </cfRule>
  </conditionalFormatting>
  <conditionalFormatting sqref="B801:AF819">
    <cfRule type="expression" dxfId="222" priority="104" stopIfTrue="1">
      <formula>WEEKDAY(B$801)=2</formula>
    </cfRule>
    <cfRule type="expression" dxfId="221" priority="105" stopIfTrue="1">
      <formula>WEEKDAY(B$801)=1</formula>
    </cfRule>
  </conditionalFormatting>
  <conditionalFormatting sqref="B824:AF842">
    <cfRule type="expression" dxfId="220" priority="106" stopIfTrue="1">
      <formula>WEEKDAY(B$824)=2</formula>
    </cfRule>
  </conditionalFormatting>
  <conditionalFormatting sqref="AD824:AD841">
    <cfRule type="expression" dxfId="219" priority="109" stopIfTrue="1">
      <formula>$AD$824=""</formula>
    </cfRule>
  </conditionalFormatting>
  <conditionalFormatting sqref="AD824">
    <cfRule type="expression" dxfId="218" priority="100" stopIfTrue="1">
      <formula>$AD$824=""</formula>
    </cfRule>
  </conditionalFormatting>
  <conditionalFormatting sqref="AD842">
    <cfRule type="expression" dxfId="217" priority="108" stopIfTrue="1">
      <formula>$AD$824=""</formula>
    </cfRule>
  </conditionalFormatting>
  <conditionalFormatting sqref="B848:AF865">
    <cfRule type="expression" dxfId="216" priority="111" stopIfTrue="1">
      <formula>WEEKDAY(B$847)=2</formula>
    </cfRule>
    <cfRule type="expression" dxfId="215" priority="112" stopIfTrue="1">
      <formula>WEEKDAY(B$847)=1</formula>
    </cfRule>
  </conditionalFormatting>
  <conditionalFormatting sqref="B871:AE888">
    <cfRule type="expression" dxfId="214" priority="114" stopIfTrue="1">
      <formula>WEEKDAY(B$870)=2</formula>
    </cfRule>
    <cfRule type="expression" dxfId="213" priority="115" stopIfTrue="1">
      <formula>WEEKDAY(B$870)=1</formula>
    </cfRule>
  </conditionalFormatting>
  <conditionalFormatting sqref="B894:AF911">
    <cfRule type="expression" dxfId="212" priority="117" stopIfTrue="1">
      <formula>WEEKDAY(B$893)=2</formula>
    </cfRule>
    <cfRule type="expression" dxfId="211" priority="118" stopIfTrue="1">
      <formula>WEEKDAY(B$893)=1</formula>
    </cfRule>
  </conditionalFormatting>
  <conditionalFormatting sqref="B917:AE934">
    <cfRule type="expression" dxfId="210" priority="120" stopIfTrue="1">
      <formula>WEEKDAY(B$916)=2</formula>
    </cfRule>
    <cfRule type="expression" dxfId="209" priority="121" stopIfTrue="1">
      <formula>WEEKDAY(B$916)=1</formula>
    </cfRule>
  </conditionalFormatting>
  <conditionalFormatting sqref="B940:AF957">
    <cfRule type="expression" dxfId="208" priority="123" stopIfTrue="1">
      <formula>WEEKDAY(B$939)=2</formula>
    </cfRule>
    <cfRule type="expression" dxfId="207" priority="124" stopIfTrue="1">
      <formula>WEEKDAY(B$939)=1</formula>
    </cfRule>
  </conditionalFormatting>
  <conditionalFormatting sqref="B963:AF980">
    <cfRule type="expression" dxfId="206" priority="126" stopIfTrue="1">
      <formula>WEEKDAY(B$962)=2</formula>
    </cfRule>
    <cfRule type="expression" dxfId="205" priority="127" stopIfTrue="1">
      <formula>WEEKDAY(B$962)=1</formula>
    </cfRule>
  </conditionalFormatting>
  <conditionalFormatting sqref="B986:AE1003">
    <cfRule type="expression" dxfId="204" priority="129" stopIfTrue="1">
      <formula>WEEKDAY(B$985)=2</formula>
    </cfRule>
    <cfRule type="expression" dxfId="203" priority="130" stopIfTrue="1">
      <formula>WEEKDAY(B$985)=1</formula>
    </cfRule>
  </conditionalFormatting>
  <conditionalFormatting sqref="B1009:AF1026">
    <cfRule type="expression" dxfId="202" priority="132" stopIfTrue="1">
      <formula>WEEKDAY(B$1008)=2</formula>
    </cfRule>
    <cfRule type="expression" dxfId="201" priority="133" stopIfTrue="1">
      <formula>WEEKDAY(B$1008)=1</formula>
    </cfRule>
  </conditionalFormatting>
  <conditionalFormatting sqref="B1032:AE1049">
    <cfRule type="expression" dxfId="200" priority="135" stopIfTrue="1">
      <formula>WEEKDAY(B$1031)=2</formula>
    </cfRule>
    <cfRule type="expression" dxfId="199" priority="136" stopIfTrue="1">
      <formula>WEEKDAY(B$1031)=1</formula>
    </cfRule>
  </conditionalFormatting>
  <conditionalFormatting sqref="B1055:AF1072">
    <cfRule type="expression" dxfId="198" priority="138" stopIfTrue="1">
      <formula>WEEKDAY(B$1054)=2</formula>
    </cfRule>
    <cfRule type="expression" dxfId="197" priority="139" stopIfTrue="1">
      <formula>WEEKDAY(B$1054)=1</formula>
    </cfRule>
  </conditionalFormatting>
  <conditionalFormatting sqref="AF73:AF94">
    <cfRule type="expression" dxfId="196" priority="79" stopIfTrue="1">
      <formula>$AF$73=""</formula>
    </cfRule>
  </conditionalFormatting>
  <conditionalFormatting sqref="AF94">
    <cfRule type="expression" dxfId="195" priority="1" stopIfTrue="1">
      <formula>$AF$73=""</formula>
    </cfRule>
  </conditionalFormatting>
  <conditionalFormatting sqref="B12:AF12 B75:AD75 B138:AF138 B201:AE201 B264:AF264 B327:AE327 B390:AF390 B453:AF453 B516:AE516 B579:AF579 B642:AE642 B705:AF705">
    <cfRule type="expression" dxfId="194" priority="31" stopIfTrue="1">
      <formula>B18=$AQ$31</formula>
    </cfRule>
  </conditionalFormatting>
  <conditionalFormatting sqref="B13:AF14">
    <cfRule type="expression" dxfId="193" priority="84" stopIfTrue="1">
      <formula>OR(WEEKDAY(B$10,2)&gt;5,B$18=$AQ$31)</formula>
    </cfRule>
  </conditionalFormatting>
  <conditionalFormatting sqref="B10:AF10 B73:AD73 B136:AF136 B199:AE199 B262:AF262 B325:AE325 B388:AF388 B451:AF451 B514:AE514 B577:AF577 B640:AE640 B703:AF703">
    <cfRule type="expression" dxfId="192" priority="29" stopIfTrue="1">
      <formula>WEEKDAY(B10)=7</formula>
    </cfRule>
    <cfRule type="expression" dxfId="191" priority="30" stopIfTrue="1">
      <formula>WEEKDAY(B10)=1</formula>
    </cfRule>
    <cfRule type="expression" dxfId="190" priority="32" stopIfTrue="1">
      <formula>B18=$AQ$31</formula>
    </cfRule>
  </conditionalFormatting>
  <conditionalFormatting sqref="B76:AD77">
    <cfRule type="expression" dxfId="189" priority="56" stopIfTrue="1">
      <formula>OR(WEEKDAY(B$73,2)&gt;5,B$81=$AQ$31)</formula>
    </cfRule>
  </conditionalFormatting>
  <conditionalFormatting sqref="B139:AF140">
    <cfRule type="expression" dxfId="188" priority="51" stopIfTrue="1">
      <formula>OR(WEEKDAY(B$136,2)&gt;5,B$144=$AQ$31)</formula>
    </cfRule>
  </conditionalFormatting>
  <conditionalFormatting sqref="B202:AE203">
    <cfRule type="expression" dxfId="187" priority="49" stopIfTrue="1">
      <formula>OR(WEEKDAY(B$199,2)&gt;5,B$207=$AQ$31)</formula>
    </cfRule>
  </conditionalFormatting>
  <conditionalFormatting sqref="B265:AF266">
    <cfRule type="expression" dxfId="186" priority="47" stopIfTrue="1">
      <formula>OR(WEEKDAY(B$262,2)&gt;5,B$270=$AQ$31)</formula>
    </cfRule>
  </conditionalFormatting>
  <conditionalFormatting sqref="B328:AE329">
    <cfRule type="expression" dxfId="185" priority="45" stopIfTrue="1">
      <formula>OR(WEEKDAY(B$325,2)&gt;5,B$333=$AQ$31)</formula>
    </cfRule>
  </conditionalFormatting>
  <conditionalFormatting sqref="B391:AF392">
    <cfRule type="expression" dxfId="184" priority="43" stopIfTrue="1">
      <formula>OR(WEEKDAY(B$388,2)&gt;5,B$396=$AQ$31)</formula>
    </cfRule>
  </conditionalFormatting>
  <conditionalFormatting sqref="B454:AF455">
    <cfRule type="expression" dxfId="183" priority="41" stopIfTrue="1">
      <formula>OR(WEEKDAY(B$451,2)&gt;5,B$459=$AQ$31)</formula>
    </cfRule>
  </conditionalFormatting>
  <conditionalFormatting sqref="B517:AE518">
    <cfRule type="expression" dxfId="182" priority="39" stopIfTrue="1">
      <formula>OR(WEEKDAY(B$514,2)&gt;5,B$522=$AQ$31)</formula>
    </cfRule>
  </conditionalFormatting>
  <conditionalFormatting sqref="B580:AF581">
    <cfRule type="expression" dxfId="181" priority="37" stopIfTrue="1">
      <formula>OR(WEEKDAY(B$577,2)&gt;5,B$585=$AQ$31)</formula>
    </cfRule>
  </conditionalFormatting>
  <conditionalFormatting sqref="B643:AE644">
    <cfRule type="expression" dxfId="180" priority="35" stopIfTrue="1">
      <formula>OR(WEEKDAY(B$640,2)&gt;5,B$648=$AQ$31)</formula>
    </cfRule>
  </conditionalFormatting>
  <conditionalFormatting sqref="B706:AF707">
    <cfRule type="expression" dxfId="179" priority="33" stopIfTrue="1">
      <formula>OR(WEEKDAY(B$703,2)&gt;5,B$711=$AQ$31)</formula>
    </cfRule>
  </conditionalFormatting>
  <conditionalFormatting sqref="B801:AF801 B824:AD824 B847:AF847 B870:AE870 B893:AF893 B916:AE916 B939:AF939 B962:AF962 B985:AE985 B1008:AF1008 B1031:AE1031 B1054:AF1054">
    <cfRule type="expression" dxfId="178" priority="4" stopIfTrue="1">
      <formula>B805=$AQ$31</formula>
    </cfRule>
    <cfRule type="expression" dxfId="177" priority="6" stopIfTrue="1">
      <formula>WEEKDAY(B801)=7</formula>
    </cfRule>
    <cfRule type="expression" dxfId="176" priority="8" stopIfTrue="1">
      <formula>WEEKDAY(B801)=1</formula>
    </cfRule>
  </conditionalFormatting>
  <conditionalFormatting sqref="B802:AF819">
    <cfRule type="expression" dxfId="175" priority="27" stopIfTrue="1">
      <formula>AND(B$805=$AQ$31,WEEKDAY(B$801)=2)</formula>
    </cfRule>
    <cfRule type="expression" dxfId="174" priority="102" stopIfTrue="1">
      <formula>B$805=$AQ$31</formula>
    </cfRule>
    <cfRule type="expression" dxfId="173" priority="103" stopIfTrue="1">
      <formula>WEEKDAY(B$801,2)&gt;5</formula>
    </cfRule>
  </conditionalFormatting>
  <conditionalFormatting sqref="B825:AD842">
    <cfRule type="expression" dxfId="172" priority="23" stopIfTrue="1">
      <formula>AND(B$828=$AQ$31,WEEKDAY(B$824)=2)</formula>
    </cfRule>
    <cfRule type="expression" dxfId="171" priority="24" stopIfTrue="1">
      <formula>B$828=$AQ$31</formula>
    </cfRule>
    <cfRule type="expression" dxfId="170" priority="25" stopIfTrue="1">
      <formula>WEEKDAY(B$824,2)&gt;5</formula>
    </cfRule>
    <cfRule type="expression" dxfId="169" priority="26" stopIfTrue="1">
      <formula>WEEKDAY(B$824)=1</formula>
    </cfRule>
  </conditionalFormatting>
  <conditionalFormatting sqref="B848:AF865">
    <cfRule type="expression" dxfId="168" priority="21" stopIfTrue="1">
      <formula>AND(B$851=$AQ$31,WEEKDAY(B$847)=2)</formula>
    </cfRule>
    <cfRule type="expression" dxfId="167" priority="107" stopIfTrue="1">
      <formula>B$851=$AQ$31</formula>
    </cfRule>
    <cfRule type="expression" dxfId="166" priority="110" stopIfTrue="1">
      <formula>WEEKDAY(B$847,2)&gt;5</formula>
    </cfRule>
  </conditionalFormatting>
  <conditionalFormatting sqref="B871:AE888">
    <cfRule type="expression" dxfId="165" priority="19" stopIfTrue="1">
      <formula>AND(B$874=$AQ$31,WEEKDAY(B$870)=2)</formula>
    </cfRule>
    <cfRule type="expression" dxfId="164" priority="101" stopIfTrue="1">
      <formula>B$874=$AQ$31</formula>
    </cfRule>
    <cfRule type="expression" dxfId="163" priority="113" stopIfTrue="1">
      <formula>WEEKDAY(B$870,2)&gt;5</formula>
    </cfRule>
  </conditionalFormatting>
  <conditionalFormatting sqref="B894:AF911">
    <cfRule type="expression" dxfId="162" priority="17" stopIfTrue="1">
      <formula>AND(B$897=$AQ$31,WEEKDAY(B$893)=2)</formula>
    </cfRule>
    <cfRule type="expression" dxfId="161" priority="28" stopIfTrue="1">
      <formula>B$897=$AQ$31</formula>
    </cfRule>
    <cfRule type="expression" dxfId="160" priority="116" stopIfTrue="1">
      <formula>WEEKDAY(B$893,2)&gt;5</formula>
    </cfRule>
  </conditionalFormatting>
  <conditionalFormatting sqref="B917:AE934">
    <cfRule type="expression" dxfId="159" priority="15" stopIfTrue="1">
      <formula>AND(B$920=$AQ$31,WEEKDAY(B$916)=2)</formula>
    </cfRule>
    <cfRule type="expression" dxfId="158" priority="22" stopIfTrue="1">
      <formula>B$920=$AQ$31</formula>
    </cfRule>
    <cfRule type="expression" dxfId="157" priority="119" stopIfTrue="1">
      <formula>WEEKDAY(B$916,2)&gt;5</formula>
    </cfRule>
  </conditionalFormatting>
  <conditionalFormatting sqref="B940:AF957">
    <cfRule type="expression" dxfId="156" priority="13" stopIfTrue="1">
      <formula>AND(B$943=$AQ$31,WEEKDAY(B$939)=2)</formula>
    </cfRule>
    <cfRule type="expression" dxfId="155" priority="20" stopIfTrue="1">
      <formula>B$943=$AQ$31</formula>
    </cfRule>
    <cfRule type="expression" dxfId="154" priority="122" stopIfTrue="1">
      <formula>WEEKDAY(B$939,2)&gt;5</formula>
    </cfRule>
  </conditionalFormatting>
  <conditionalFormatting sqref="B963:AF980">
    <cfRule type="expression" dxfId="153" priority="11" stopIfTrue="1">
      <formula>AND(B$966=$AQ$31,WEEKDAY(B$962)=2)</formula>
    </cfRule>
    <cfRule type="expression" dxfId="152" priority="18" stopIfTrue="1">
      <formula>B$966=$AQ$31</formula>
    </cfRule>
    <cfRule type="expression" dxfId="151" priority="125" stopIfTrue="1">
      <formula>WEEKDAY(B$962,2)&gt;5</formula>
    </cfRule>
  </conditionalFormatting>
  <conditionalFormatting sqref="B986:AE1003">
    <cfRule type="expression" dxfId="150" priority="9" stopIfTrue="1">
      <formula>AND(B$989=$AQ$31,WEEKDAY(B$985)=2)</formula>
    </cfRule>
    <cfRule type="expression" dxfId="149" priority="16" stopIfTrue="1">
      <formula>B$989=$AQ$31</formula>
    </cfRule>
    <cfRule type="expression" dxfId="148" priority="128" stopIfTrue="1">
      <formula>WEEKDAY(B$985,2)&gt;5</formula>
    </cfRule>
  </conditionalFormatting>
  <conditionalFormatting sqref="B1009:AF1026">
    <cfRule type="expression" dxfId="147" priority="7" stopIfTrue="1">
      <formula>AND(B$1012=$AQ$31,WEEKDAY(B$1008)=2)</formula>
    </cfRule>
    <cfRule type="expression" dxfId="146" priority="14" stopIfTrue="1">
      <formula>B$1012=$AQ$31</formula>
    </cfRule>
    <cfRule type="expression" dxfId="145" priority="131" stopIfTrue="1">
      <formula>WEEKDAY(B$1008,2)&gt;5</formula>
    </cfRule>
  </conditionalFormatting>
  <conditionalFormatting sqref="B1032:AE1049">
    <cfRule type="expression" dxfId="144" priority="5" stopIfTrue="1">
      <formula>AND(B$1035=$AQ$31,WEEKDAY(B$1031)=2)</formula>
    </cfRule>
    <cfRule type="expression" dxfId="143" priority="12" stopIfTrue="1">
      <formula>B$1035=$AQ$31</formula>
    </cfRule>
    <cfRule type="expression" dxfId="142" priority="134" stopIfTrue="1">
      <formula>WEEKDAY(B$1031,2)&gt;5</formula>
    </cfRule>
  </conditionalFormatting>
  <conditionalFormatting sqref="B1055:AF1072">
    <cfRule type="expression" dxfId="141" priority="3" stopIfTrue="1">
      <formula>AND(B$1058=$AQ$31,WEEKDAY(B$1054)=2)</formula>
    </cfRule>
    <cfRule type="expression" dxfId="140" priority="10" stopIfTrue="1">
      <formula>B$1058=$AQ$31</formula>
    </cfRule>
    <cfRule type="expression" dxfId="139" priority="137" stopIfTrue="1">
      <formula>WEEKDAY(B$1054,2)&gt;5</formula>
    </cfRule>
  </conditionalFormatting>
  <dataValidations count="6">
    <dataValidation allowBlank="1" showDropDown="1" showInputMessage="1" showErrorMessage="1" sqref="B804:AF804 B1034:AF1034 B827:AF827 B850:AF850 B873:AF873 B896:AF896 B919:AF919 B942:AF942 B965:AF965 B988:AF988 B1011:AF1011 B1057:AF1057"/>
    <dataValidation type="decimal" operator="lessThanOrEqual" allowBlank="1" showInputMessage="1" showErrorMessage="1" errorTitle="Ungültige Eingabe" error="Die Werte in diesem Feld müssen negativ sein._x000a_Dezimalwerte sind mit einem . abzutrennen." sqref="P5:Q5">
      <formula1>0</formula1>
    </dataValidation>
    <dataValidation type="decimal" operator="greaterThanOrEqual" allowBlank="1" showInputMessage="1" showErrorMessage="1" errorTitle="Ungültiger Wert" error="Bitte geben Sie einen Zahlwert ein._x000a_Dezimalwerte sind mit einem . abzutrennen." sqref="B15:AF17">
      <formula1>-4000</formula1>
    </dataValidation>
    <dataValidation type="decimal" operator="greaterThanOrEqual" allowBlank="1" showInputMessage="1" showErrorMessage="1" errorTitle="Ungültige Eingabe" error="Die Werte in diesem Feld müssen positiv sein._x000a_Dezimalwerte sind mit einem . abzutrennen." sqref="P4:Q4">
      <formula1>0</formula1>
    </dataValidation>
    <dataValidation type="decimal" operator="greaterThanOrEqual" allowBlank="1" showInputMessage="1" showErrorMessage="1" errorTitle="Ungültige Eingabe" error="Bitte geben Sie einen Zahlwert ein._x000a_Dezimalwerte sind mit einem . abzutrennen." sqref="B1059:AF1071 B78:AD80 B141:AF143 AE97:AF97 B204:AE206 AE160:AF160 B267:AF269 AE223:AF223 B330:AE332 AE286:AF286 B393:AF395 AE349:AF349 B456:AF458 AE412:AF412 B519:AE521 AE475:AF475 B582:AF584 AE601:AF601 B645:AE647 AE664:AF664 B708:AF710 AE727:AF727 B806:AF818 B829:AD841 B852:AF864 B875:AE887 B898:AF910 B921:AE933 B944:AF956 B967:AF979 B990:AE1002 B1013:AF1025 B1036:AE1048 AE538:AF538 AE33:AF34">
      <formula1>-4000</formula1>
    </dataValidation>
    <dataValidation type="decimal" operator="lessThanOrEqual" showInputMessage="1" showErrorMessage="1" errorTitle="Ungültige Eingabe" error="Auszahlung darf Saldoguthaben nicht übersteigen._x000a_Dezimalstellen sind mit einem . abzutrennen." sqref="AE96:AF96 AE159:AF159 AE222:AF222 AE285:AF285 AE348:AF348 AE411:AF411 AE474:AF474 AE537:AF537">
      <formula1>$P$4</formula1>
    </dataValidation>
  </dataValidations>
  <hyperlinks>
    <hyperlink ref="AE800:AF800" location="'KONTROLLE (work)'!B16" display="JAN"/>
    <hyperlink ref="AE823:AF823" location="B79" display="FEB"/>
    <hyperlink ref="AE846:AF846" location="B142" display="MRZ"/>
    <hyperlink ref="AE869:AF869" location="B205" display="APR"/>
    <hyperlink ref="AE892:AF892" location="B268" display="MAI"/>
    <hyperlink ref="AE915:AF915" location="B331" display="JUN"/>
    <hyperlink ref="AE938:AF938" location="B394" display="JUL"/>
    <hyperlink ref="AE961:AF961" location="B457" display="AUG"/>
    <hyperlink ref="AE984:AF984" location="B520" display="SEP"/>
    <hyperlink ref="AE1007:AF1007" location="B583" display="OKT"/>
    <hyperlink ref="AE1030:AF1030" location="B646" display="NOV"/>
    <hyperlink ref="AE1053:AF1053" location="B709" display="DEZ"/>
  </hyperlinks>
  <printOptions horizontalCentered="1"/>
  <pageMargins left="7.874015748031496E-2" right="7.874015748031496E-2" top="0.19685039370078741" bottom="0.19685039370078741" header="0" footer="0.51181102362204722"/>
  <pageSetup paperSize="9" scale="85" fitToHeight="0" orientation="landscape" horizontalDpi="300" verticalDpi="300" r:id="rId1"/>
  <headerFooter alignWithMargins="0"/>
  <rowBreaks count="16" manualBreakCount="16">
    <brk id="68" max="16383" man="1"/>
    <brk id="131" max="16383" man="1"/>
    <brk id="194" max="16383" man="1"/>
    <brk id="257" max="16383" man="1"/>
    <brk id="320" max="16383" man="1"/>
    <brk id="383" max="16383" man="1"/>
    <brk id="446" max="16383" man="1"/>
    <brk id="509" max="16383" man="1"/>
    <brk id="572" max="16383" man="1"/>
    <brk id="635" max="16383" man="1"/>
    <brk id="698" max="16383" man="1"/>
    <brk id="845" max="16383" man="1"/>
    <brk id="891" max="16383" man="1"/>
    <brk id="937" max="16383" man="1"/>
    <brk id="983" max="16383" man="1"/>
    <brk id="102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er1"/>
  <dimension ref="A1:G349"/>
  <sheetViews>
    <sheetView zoomScale="140" zoomScaleNormal="140" workbookViewId="0">
      <selection activeCell="B2" sqref="B2:G2"/>
    </sheetView>
  </sheetViews>
  <sheetFormatPr baseColWidth="10" defaultRowHeight="12.75" x14ac:dyDescent="0.2"/>
  <cols>
    <col min="1" max="1" width="8" style="109" bestFit="1" customWidth="1"/>
    <col min="2" max="3" width="11.42578125" style="93"/>
    <col min="4" max="4" width="20.42578125" style="93" customWidth="1"/>
    <col min="5" max="5" width="5" style="93" bestFit="1" customWidth="1"/>
    <col min="6" max="6" width="17.7109375" style="93" customWidth="1"/>
    <col min="7" max="7" width="14.5703125" style="94" bestFit="1" customWidth="1"/>
    <col min="8" max="16384" width="11.42578125" style="93"/>
  </cols>
  <sheetData>
    <row r="1" spans="1:7" ht="13.5" thickBot="1" x14ac:dyDescent="0.25">
      <c r="A1" s="106" t="s">
        <v>82</v>
      </c>
      <c r="B1" s="107" t="s">
        <v>77</v>
      </c>
      <c r="C1" s="107" t="s">
        <v>78</v>
      </c>
      <c r="D1" s="107" t="s">
        <v>79</v>
      </c>
      <c r="E1" s="107" t="s">
        <v>80</v>
      </c>
      <c r="F1" s="107" t="s">
        <v>81</v>
      </c>
      <c r="G1" s="108" t="s">
        <v>86</v>
      </c>
    </row>
    <row r="2" spans="1:7" x14ac:dyDescent="0.2">
      <c r="A2" s="109">
        <v>1</v>
      </c>
      <c r="B2" s="104" t="s">
        <v>83</v>
      </c>
      <c r="C2" s="104" t="s">
        <v>84</v>
      </c>
      <c r="D2" s="104" t="s">
        <v>85</v>
      </c>
      <c r="E2" s="104">
        <v>5000</v>
      </c>
      <c r="F2" s="104" t="s">
        <v>88</v>
      </c>
      <c r="G2" s="105" t="s">
        <v>87</v>
      </c>
    </row>
    <row r="3" spans="1:7" x14ac:dyDescent="0.2">
      <c r="A3" s="109">
        <v>2</v>
      </c>
      <c r="B3" s="104"/>
      <c r="C3" s="104"/>
      <c r="D3" s="104"/>
      <c r="E3" s="104"/>
      <c r="F3" s="104"/>
      <c r="G3" s="105"/>
    </row>
    <row r="4" spans="1:7" x14ac:dyDescent="0.2">
      <c r="A4" s="109">
        <v>3</v>
      </c>
      <c r="B4" s="104"/>
      <c r="C4" s="104"/>
      <c r="D4" s="104"/>
      <c r="E4" s="104"/>
      <c r="F4" s="104"/>
      <c r="G4" s="105"/>
    </row>
    <row r="5" spans="1:7" x14ac:dyDescent="0.2">
      <c r="A5" s="109">
        <v>4</v>
      </c>
      <c r="B5" s="104"/>
      <c r="C5" s="104"/>
      <c r="D5" s="104"/>
      <c r="E5" s="104"/>
      <c r="F5" s="104"/>
      <c r="G5" s="105"/>
    </row>
    <row r="6" spans="1:7" x14ac:dyDescent="0.2">
      <c r="A6" s="109">
        <v>5</v>
      </c>
      <c r="B6" s="104"/>
      <c r="C6" s="104"/>
      <c r="D6" s="104"/>
      <c r="E6" s="104"/>
      <c r="F6" s="104"/>
      <c r="G6" s="105"/>
    </row>
    <row r="7" spans="1:7" x14ac:dyDescent="0.2">
      <c r="A7" s="109">
        <v>6</v>
      </c>
      <c r="B7" s="104"/>
      <c r="C7" s="104"/>
      <c r="D7" s="104"/>
      <c r="E7" s="104"/>
      <c r="F7" s="104"/>
      <c r="G7" s="105"/>
    </row>
    <row r="8" spans="1:7" x14ac:dyDescent="0.2">
      <c r="A8" s="109">
        <v>7</v>
      </c>
      <c r="B8" s="104"/>
      <c r="C8" s="104"/>
      <c r="D8" s="104"/>
      <c r="E8" s="104"/>
      <c r="F8" s="104"/>
      <c r="G8" s="105"/>
    </row>
    <row r="9" spans="1:7" x14ac:dyDescent="0.2">
      <c r="A9" s="109">
        <v>8</v>
      </c>
      <c r="B9" s="104"/>
      <c r="C9" s="104"/>
      <c r="D9" s="104"/>
      <c r="E9" s="104"/>
      <c r="F9" s="104"/>
      <c r="G9" s="105"/>
    </row>
    <row r="10" spans="1:7" x14ac:dyDescent="0.2">
      <c r="A10" s="109">
        <v>9</v>
      </c>
      <c r="B10" s="104"/>
      <c r="C10" s="104"/>
      <c r="D10" s="104"/>
      <c r="E10" s="104"/>
      <c r="F10" s="104"/>
      <c r="G10" s="105"/>
    </row>
    <row r="11" spans="1:7" x14ac:dyDescent="0.2">
      <c r="A11" s="109">
        <v>10</v>
      </c>
      <c r="B11" s="104"/>
      <c r="C11" s="104"/>
      <c r="D11" s="104"/>
      <c r="E11" s="104"/>
      <c r="F11" s="104"/>
      <c r="G11" s="105"/>
    </row>
    <row r="12" spans="1:7" x14ac:dyDescent="0.2">
      <c r="A12" s="109">
        <v>11</v>
      </c>
      <c r="B12" s="104"/>
      <c r="C12" s="104"/>
      <c r="D12" s="104"/>
      <c r="E12" s="104"/>
      <c r="F12" s="104"/>
      <c r="G12" s="105"/>
    </row>
    <row r="13" spans="1:7" x14ac:dyDescent="0.2">
      <c r="A13" s="109">
        <v>12</v>
      </c>
      <c r="B13" s="104"/>
      <c r="C13" s="104"/>
      <c r="D13" s="104"/>
      <c r="E13" s="104"/>
      <c r="F13" s="104"/>
      <c r="G13" s="105"/>
    </row>
    <row r="14" spans="1:7" x14ac:dyDescent="0.2">
      <c r="A14" s="109">
        <v>13</v>
      </c>
      <c r="B14" s="104"/>
      <c r="C14" s="104"/>
      <c r="D14" s="104"/>
      <c r="E14" s="104"/>
      <c r="F14" s="104"/>
      <c r="G14" s="105"/>
    </row>
    <row r="15" spans="1:7" x14ac:dyDescent="0.2">
      <c r="A15" s="109">
        <v>14</v>
      </c>
      <c r="B15" s="104"/>
      <c r="C15" s="104"/>
      <c r="D15" s="104"/>
      <c r="E15" s="104"/>
      <c r="F15" s="104"/>
      <c r="G15" s="105"/>
    </row>
    <row r="16" spans="1:7" x14ac:dyDescent="0.2">
      <c r="A16" s="109">
        <v>15</v>
      </c>
      <c r="B16" s="104"/>
      <c r="C16" s="104"/>
      <c r="D16" s="104"/>
      <c r="E16" s="104"/>
      <c r="F16" s="104"/>
      <c r="G16" s="105"/>
    </row>
    <row r="17" spans="1:7" x14ac:dyDescent="0.2">
      <c r="A17" s="109">
        <v>16</v>
      </c>
      <c r="B17" s="104"/>
      <c r="C17" s="104"/>
      <c r="D17" s="104"/>
      <c r="E17" s="104"/>
      <c r="F17" s="104"/>
      <c r="G17" s="105"/>
    </row>
    <row r="18" spans="1:7" x14ac:dyDescent="0.2">
      <c r="A18" s="109">
        <v>17</v>
      </c>
      <c r="B18" s="104"/>
      <c r="C18" s="104"/>
      <c r="D18" s="104"/>
      <c r="E18" s="104"/>
      <c r="F18" s="104"/>
      <c r="G18" s="105"/>
    </row>
    <row r="19" spans="1:7" x14ac:dyDescent="0.2">
      <c r="A19" s="109">
        <v>18</v>
      </c>
      <c r="B19" s="104"/>
      <c r="C19" s="104"/>
      <c r="D19" s="104"/>
      <c r="E19" s="104"/>
      <c r="F19" s="104"/>
      <c r="G19" s="105"/>
    </row>
    <row r="20" spans="1:7" x14ac:dyDescent="0.2">
      <c r="A20" s="109">
        <v>19</v>
      </c>
      <c r="B20" s="104"/>
      <c r="C20" s="104"/>
      <c r="D20" s="104"/>
      <c r="E20" s="104"/>
      <c r="F20" s="104"/>
      <c r="G20" s="105"/>
    </row>
    <row r="21" spans="1:7" x14ac:dyDescent="0.2">
      <c r="A21" s="109">
        <v>20</v>
      </c>
      <c r="B21" s="104"/>
      <c r="C21" s="104"/>
      <c r="D21" s="104"/>
      <c r="E21" s="104"/>
      <c r="F21" s="104"/>
      <c r="G21" s="105"/>
    </row>
    <row r="22" spans="1:7" x14ac:dyDescent="0.2">
      <c r="A22" s="109">
        <v>21</v>
      </c>
      <c r="B22" s="104"/>
      <c r="C22" s="104"/>
      <c r="D22" s="104"/>
      <c r="E22" s="104"/>
      <c r="F22" s="104"/>
      <c r="G22" s="105"/>
    </row>
    <row r="23" spans="1:7" x14ac:dyDescent="0.2">
      <c r="A23" s="109">
        <v>22</v>
      </c>
      <c r="B23" s="104"/>
      <c r="C23" s="104"/>
      <c r="D23" s="104"/>
      <c r="E23" s="104"/>
      <c r="F23" s="104"/>
      <c r="G23" s="105"/>
    </row>
    <row r="24" spans="1:7" x14ac:dyDescent="0.2">
      <c r="A24" s="109">
        <v>23</v>
      </c>
      <c r="B24" s="104"/>
      <c r="C24" s="104"/>
      <c r="D24" s="104"/>
      <c r="E24" s="104"/>
      <c r="F24" s="104"/>
      <c r="G24" s="105"/>
    </row>
    <row r="25" spans="1:7" x14ac:dyDescent="0.2">
      <c r="A25" s="109">
        <v>24</v>
      </c>
      <c r="B25" s="104"/>
      <c r="C25" s="104"/>
      <c r="D25" s="104"/>
      <c r="E25" s="104"/>
      <c r="F25" s="104"/>
      <c r="G25" s="105"/>
    </row>
    <row r="26" spans="1:7" x14ac:dyDescent="0.2">
      <c r="A26" s="109">
        <v>25</v>
      </c>
      <c r="B26" s="104"/>
      <c r="C26" s="104"/>
      <c r="D26" s="104"/>
      <c r="E26" s="104"/>
      <c r="F26" s="104"/>
      <c r="G26" s="105"/>
    </row>
    <row r="27" spans="1:7" x14ac:dyDescent="0.2">
      <c r="A27" s="109">
        <v>26</v>
      </c>
      <c r="B27" s="104"/>
      <c r="C27" s="104"/>
      <c r="D27" s="104"/>
      <c r="E27" s="104"/>
      <c r="F27" s="104"/>
      <c r="G27" s="105"/>
    </row>
    <row r="28" spans="1:7" x14ac:dyDescent="0.2">
      <c r="A28" s="109">
        <v>27</v>
      </c>
      <c r="B28" s="104"/>
      <c r="C28" s="104"/>
      <c r="D28" s="104"/>
      <c r="E28" s="104"/>
      <c r="F28" s="104"/>
      <c r="G28" s="105"/>
    </row>
    <row r="29" spans="1:7" x14ac:dyDescent="0.2">
      <c r="A29" s="109">
        <v>28</v>
      </c>
      <c r="B29" s="104"/>
      <c r="C29" s="104"/>
      <c r="D29" s="104"/>
      <c r="E29" s="104"/>
      <c r="F29" s="104"/>
      <c r="G29" s="105"/>
    </row>
    <row r="30" spans="1:7" x14ac:dyDescent="0.2">
      <c r="A30" s="109">
        <v>29</v>
      </c>
      <c r="B30" s="104"/>
      <c r="C30" s="104"/>
      <c r="D30" s="104"/>
      <c r="E30" s="104"/>
      <c r="F30" s="104"/>
      <c r="G30" s="105"/>
    </row>
    <row r="31" spans="1:7" x14ac:dyDescent="0.2">
      <c r="A31" s="109">
        <v>30</v>
      </c>
      <c r="B31" s="104"/>
      <c r="C31" s="104"/>
      <c r="D31" s="104"/>
      <c r="E31" s="104"/>
      <c r="F31" s="104"/>
      <c r="G31" s="105"/>
    </row>
    <row r="32" spans="1:7" x14ac:dyDescent="0.2">
      <c r="A32" s="109">
        <v>31</v>
      </c>
      <c r="B32" s="104"/>
      <c r="C32" s="104"/>
      <c r="D32" s="104"/>
      <c r="E32" s="104"/>
      <c r="F32" s="104"/>
      <c r="G32" s="105"/>
    </row>
    <row r="33" spans="1:7" x14ac:dyDescent="0.2">
      <c r="A33" s="109">
        <v>32</v>
      </c>
      <c r="B33" s="104"/>
      <c r="C33" s="104"/>
      <c r="D33" s="104"/>
      <c r="E33" s="104"/>
      <c r="F33" s="104"/>
      <c r="G33" s="105"/>
    </row>
    <row r="34" spans="1:7" x14ac:dyDescent="0.2">
      <c r="A34" s="109">
        <v>33</v>
      </c>
      <c r="B34" s="104"/>
      <c r="C34" s="104"/>
      <c r="D34" s="104"/>
      <c r="E34" s="104"/>
      <c r="F34" s="104"/>
      <c r="G34" s="105"/>
    </row>
    <row r="35" spans="1:7" x14ac:dyDescent="0.2">
      <c r="A35" s="109">
        <v>34</v>
      </c>
      <c r="B35" s="104"/>
      <c r="C35" s="104"/>
      <c r="D35" s="104"/>
      <c r="E35" s="104"/>
      <c r="F35" s="104"/>
      <c r="G35" s="105"/>
    </row>
    <row r="36" spans="1:7" x14ac:dyDescent="0.2">
      <c r="A36" s="109">
        <v>35</v>
      </c>
      <c r="B36" s="104"/>
      <c r="C36" s="104"/>
      <c r="D36" s="104"/>
      <c r="E36" s="104"/>
      <c r="F36" s="104"/>
      <c r="G36" s="105"/>
    </row>
    <row r="37" spans="1:7" x14ac:dyDescent="0.2">
      <c r="A37" s="109">
        <v>36</v>
      </c>
      <c r="B37" s="104"/>
      <c r="C37" s="104"/>
      <c r="D37" s="104"/>
      <c r="E37" s="104"/>
      <c r="F37" s="104"/>
      <c r="G37" s="105"/>
    </row>
    <row r="38" spans="1:7" x14ac:dyDescent="0.2">
      <c r="A38" s="109">
        <v>37</v>
      </c>
      <c r="B38" s="104"/>
      <c r="C38" s="104"/>
      <c r="D38" s="104"/>
      <c r="E38" s="104"/>
      <c r="F38" s="104"/>
      <c r="G38" s="105"/>
    </row>
    <row r="39" spans="1:7" x14ac:dyDescent="0.2">
      <c r="A39" s="109">
        <v>38</v>
      </c>
      <c r="B39" s="104"/>
      <c r="C39" s="104"/>
      <c r="D39" s="104"/>
      <c r="E39" s="104"/>
      <c r="F39" s="104"/>
      <c r="G39" s="105"/>
    </row>
    <row r="40" spans="1:7" x14ac:dyDescent="0.2">
      <c r="A40" s="109">
        <v>39</v>
      </c>
      <c r="B40" s="104"/>
      <c r="C40" s="104"/>
      <c r="D40" s="104"/>
      <c r="E40" s="104"/>
      <c r="F40" s="104"/>
      <c r="G40" s="105"/>
    </row>
    <row r="41" spans="1:7" x14ac:dyDescent="0.2">
      <c r="A41" s="109">
        <v>40</v>
      </c>
      <c r="B41" s="104"/>
      <c r="C41" s="104"/>
      <c r="D41" s="104"/>
      <c r="E41" s="104"/>
      <c r="F41" s="104"/>
      <c r="G41" s="105"/>
    </row>
    <row r="42" spans="1:7" x14ac:dyDescent="0.2">
      <c r="A42" s="109">
        <v>41</v>
      </c>
      <c r="B42" s="104"/>
      <c r="C42" s="104"/>
      <c r="D42" s="104"/>
      <c r="E42" s="104"/>
      <c r="F42" s="104"/>
      <c r="G42" s="105"/>
    </row>
    <row r="43" spans="1:7" x14ac:dyDescent="0.2">
      <c r="A43" s="109">
        <v>42</v>
      </c>
      <c r="B43" s="104"/>
      <c r="C43" s="104"/>
      <c r="D43" s="104"/>
      <c r="E43" s="104"/>
      <c r="F43" s="104"/>
      <c r="G43" s="105"/>
    </row>
    <row r="44" spans="1:7" x14ac:dyDescent="0.2">
      <c r="A44" s="109">
        <v>43</v>
      </c>
      <c r="B44" s="104"/>
      <c r="C44" s="104"/>
      <c r="D44" s="104"/>
      <c r="E44" s="104"/>
      <c r="F44" s="104"/>
      <c r="G44" s="105"/>
    </row>
    <row r="45" spans="1:7" x14ac:dyDescent="0.2">
      <c r="A45" s="109">
        <v>44</v>
      </c>
      <c r="B45" s="104"/>
      <c r="C45" s="104"/>
      <c r="D45" s="104"/>
      <c r="E45" s="104"/>
      <c r="F45" s="104"/>
      <c r="G45" s="105"/>
    </row>
    <row r="46" spans="1:7" x14ac:dyDescent="0.2">
      <c r="A46" s="109">
        <v>45</v>
      </c>
      <c r="B46" s="104"/>
      <c r="C46" s="104"/>
      <c r="D46" s="104"/>
      <c r="E46" s="104"/>
      <c r="F46" s="104"/>
      <c r="G46" s="105"/>
    </row>
    <row r="47" spans="1:7" x14ac:dyDescent="0.2">
      <c r="A47" s="109">
        <v>46</v>
      </c>
      <c r="B47" s="104"/>
      <c r="C47" s="104"/>
      <c r="D47" s="104"/>
      <c r="E47" s="104"/>
      <c r="F47" s="104"/>
      <c r="G47" s="105"/>
    </row>
    <row r="48" spans="1:7" x14ac:dyDescent="0.2">
      <c r="A48" s="109">
        <v>47</v>
      </c>
      <c r="B48" s="104"/>
      <c r="C48" s="104"/>
      <c r="D48" s="104"/>
      <c r="E48" s="104"/>
      <c r="F48" s="104"/>
      <c r="G48" s="105"/>
    </row>
    <row r="49" spans="1:7" x14ac:dyDescent="0.2">
      <c r="A49" s="109">
        <v>48</v>
      </c>
      <c r="B49" s="104"/>
      <c r="C49" s="104"/>
      <c r="D49" s="104"/>
      <c r="E49" s="104"/>
      <c r="F49" s="104"/>
      <c r="G49" s="105"/>
    </row>
    <row r="50" spans="1:7" x14ac:dyDescent="0.2">
      <c r="A50" s="109">
        <v>49</v>
      </c>
      <c r="B50" s="104"/>
      <c r="C50" s="104"/>
      <c r="D50" s="104"/>
      <c r="E50" s="104"/>
      <c r="F50" s="104"/>
      <c r="G50" s="105"/>
    </row>
    <row r="51" spans="1:7" x14ac:dyDescent="0.2">
      <c r="A51" s="109">
        <v>50</v>
      </c>
      <c r="B51" s="104"/>
      <c r="C51" s="104"/>
      <c r="D51" s="104"/>
      <c r="E51" s="104"/>
      <c r="F51" s="104"/>
      <c r="G51" s="105"/>
    </row>
    <row r="52" spans="1:7" x14ac:dyDescent="0.2">
      <c r="A52" s="109">
        <v>51</v>
      </c>
      <c r="B52" s="104"/>
      <c r="C52" s="104"/>
      <c r="D52" s="104"/>
      <c r="E52" s="104"/>
      <c r="F52" s="104"/>
      <c r="G52" s="105"/>
    </row>
    <row r="53" spans="1:7" x14ac:dyDescent="0.2">
      <c r="A53" s="109">
        <v>52</v>
      </c>
      <c r="B53" s="104"/>
      <c r="C53" s="104"/>
      <c r="D53" s="104"/>
      <c r="E53" s="104"/>
      <c r="F53" s="104"/>
      <c r="G53" s="105"/>
    </row>
    <row r="54" spans="1:7" x14ac:dyDescent="0.2">
      <c r="A54" s="109">
        <v>53</v>
      </c>
      <c r="B54" s="104"/>
      <c r="C54" s="104"/>
      <c r="D54" s="104"/>
      <c r="E54" s="104"/>
      <c r="F54" s="104"/>
      <c r="G54" s="105"/>
    </row>
    <row r="55" spans="1:7" x14ac:dyDescent="0.2">
      <c r="A55" s="109">
        <v>54</v>
      </c>
      <c r="B55" s="104"/>
      <c r="C55" s="104"/>
      <c r="D55" s="104"/>
      <c r="E55" s="104"/>
      <c r="F55" s="104"/>
      <c r="G55" s="105"/>
    </row>
    <row r="56" spans="1:7" x14ac:dyDescent="0.2">
      <c r="A56" s="109">
        <v>55</v>
      </c>
      <c r="B56" s="104"/>
      <c r="C56" s="104"/>
      <c r="D56" s="104"/>
      <c r="E56" s="104"/>
      <c r="F56" s="104"/>
      <c r="G56" s="105"/>
    </row>
    <row r="57" spans="1:7" x14ac:dyDescent="0.2">
      <c r="A57" s="109">
        <v>56</v>
      </c>
      <c r="B57" s="104"/>
      <c r="C57" s="104"/>
      <c r="D57" s="104"/>
      <c r="E57" s="104"/>
      <c r="F57" s="104"/>
      <c r="G57" s="105"/>
    </row>
    <row r="58" spans="1:7" x14ac:dyDescent="0.2">
      <c r="A58" s="109">
        <v>57</v>
      </c>
      <c r="B58" s="104"/>
      <c r="C58" s="104"/>
      <c r="D58" s="104"/>
      <c r="E58" s="104"/>
      <c r="F58" s="104"/>
      <c r="G58" s="105"/>
    </row>
    <row r="59" spans="1:7" x14ac:dyDescent="0.2">
      <c r="A59" s="109">
        <v>58</v>
      </c>
      <c r="B59" s="104"/>
      <c r="C59" s="104"/>
      <c r="D59" s="104"/>
      <c r="E59" s="104"/>
      <c r="F59" s="104"/>
      <c r="G59" s="105"/>
    </row>
    <row r="60" spans="1:7" x14ac:dyDescent="0.2">
      <c r="A60" s="109">
        <v>59</v>
      </c>
      <c r="B60" s="104"/>
      <c r="C60" s="104"/>
      <c r="D60" s="104"/>
      <c r="E60" s="104"/>
      <c r="F60" s="104"/>
      <c r="G60" s="105"/>
    </row>
    <row r="61" spans="1:7" x14ac:dyDescent="0.2">
      <c r="A61" s="109">
        <v>60</v>
      </c>
      <c r="B61" s="104"/>
      <c r="C61" s="104"/>
      <c r="D61" s="104"/>
      <c r="E61" s="104"/>
      <c r="F61" s="104"/>
      <c r="G61" s="105"/>
    </row>
    <row r="62" spans="1:7" x14ac:dyDescent="0.2">
      <c r="A62" s="109">
        <v>61</v>
      </c>
      <c r="B62" s="104"/>
      <c r="C62" s="104"/>
      <c r="D62" s="104"/>
      <c r="E62" s="104"/>
      <c r="F62" s="104"/>
      <c r="G62" s="105"/>
    </row>
    <row r="63" spans="1:7" x14ac:dyDescent="0.2">
      <c r="A63" s="109">
        <v>62</v>
      </c>
      <c r="B63" s="104"/>
      <c r="C63" s="104"/>
      <c r="D63" s="104"/>
      <c r="E63" s="104"/>
      <c r="F63" s="104"/>
      <c r="G63" s="105"/>
    </row>
    <row r="64" spans="1:7" x14ac:dyDescent="0.2">
      <c r="A64" s="109">
        <v>63</v>
      </c>
      <c r="B64" s="104"/>
      <c r="C64" s="104"/>
      <c r="D64" s="104"/>
      <c r="E64" s="104"/>
      <c r="F64" s="104"/>
      <c r="G64" s="105"/>
    </row>
    <row r="65" spans="1:7" x14ac:dyDescent="0.2">
      <c r="A65" s="109">
        <v>64</v>
      </c>
      <c r="B65" s="104"/>
      <c r="C65" s="104"/>
      <c r="D65" s="104"/>
      <c r="E65" s="104"/>
      <c r="F65" s="104"/>
      <c r="G65" s="105"/>
    </row>
    <row r="66" spans="1:7" x14ac:dyDescent="0.2">
      <c r="A66" s="109">
        <v>65</v>
      </c>
      <c r="B66" s="104"/>
      <c r="C66" s="104"/>
      <c r="D66" s="104"/>
      <c r="E66" s="104"/>
      <c r="F66" s="104"/>
      <c r="G66" s="105"/>
    </row>
    <row r="67" spans="1:7" x14ac:dyDescent="0.2">
      <c r="A67" s="109">
        <v>66</v>
      </c>
      <c r="B67" s="104"/>
      <c r="C67" s="104"/>
      <c r="D67" s="104"/>
      <c r="E67" s="104"/>
      <c r="F67" s="104"/>
      <c r="G67" s="105"/>
    </row>
    <row r="68" spans="1:7" x14ac:dyDescent="0.2">
      <c r="A68" s="109">
        <v>67</v>
      </c>
      <c r="B68" s="104"/>
      <c r="C68" s="104"/>
      <c r="D68" s="104"/>
      <c r="E68" s="104"/>
      <c r="F68" s="104"/>
      <c r="G68" s="105"/>
    </row>
    <row r="69" spans="1:7" x14ac:dyDescent="0.2">
      <c r="A69" s="109">
        <v>68</v>
      </c>
      <c r="B69" s="104"/>
      <c r="C69" s="104"/>
      <c r="D69" s="104"/>
      <c r="E69" s="104"/>
      <c r="F69" s="104"/>
      <c r="G69" s="105"/>
    </row>
    <row r="70" spans="1:7" x14ac:dyDescent="0.2">
      <c r="A70" s="109">
        <v>69</v>
      </c>
      <c r="B70" s="104"/>
      <c r="C70" s="104"/>
      <c r="D70" s="104"/>
      <c r="E70" s="104"/>
      <c r="F70" s="104"/>
      <c r="G70" s="105"/>
    </row>
    <row r="71" spans="1:7" x14ac:dyDescent="0.2">
      <c r="A71" s="109">
        <v>70</v>
      </c>
      <c r="B71" s="104"/>
      <c r="C71" s="104"/>
      <c r="D71" s="104"/>
      <c r="E71" s="104"/>
      <c r="F71" s="104"/>
      <c r="G71" s="105"/>
    </row>
    <row r="72" spans="1:7" x14ac:dyDescent="0.2">
      <c r="A72" s="109">
        <v>71</v>
      </c>
      <c r="B72" s="104"/>
      <c r="C72" s="104"/>
      <c r="D72" s="104"/>
      <c r="E72" s="104"/>
      <c r="F72" s="104"/>
      <c r="G72" s="105"/>
    </row>
    <row r="73" spans="1:7" x14ac:dyDescent="0.2">
      <c r="A73" s="109">
        <v>72</v>
      </c>
      <c r="B73" s="104"/>
      <c r="C73" s="104"/>
      <c r="D73" s="104"/>
      <c r="E73" s="104"/>
      <c r="F73" s="104"/>
      <c r="G73" s="105"/>
    </row>
    <row r="74" spans="1:7" x14ac:dyDescent="0.2">
      <c r="A74" s="109">
        <v>73</v>
      </c>
      <c r="B74" s="104"/>
      <c r="C74" s="104"/>
      <c r="D74" s="104"/>
      <c r="E74" s="104"/>
      <c r="F74" s="104"/>
      <c r="G74" s="105"/>
    </row>
    <row r="75" spans="1:7" x14ac:dyDescent="0.2">
      <c r="A75" s="109">
        <v>74</v>
      </c>
      <c r="B75" s="104"/>
      <c r="C75" s="104"/>
      <c r="D75" s="104"/>
      <c r="E75" s="104"/>
      <c r="F75" s="104"/>
      <c r="G75" s="105"/>
    </row>
    <row r="76" spans="1:7" x14ac:dyDescent="0.2">
      <c r="A76" s="109">
        <v>75</v>
      </c>
      <c r="B76" s="104"/>
      <c r="C76" s="104"/>
      <c r="D76" s="104"/>
      <c r="E76" s="104"/>
      <c r="F76" s="104"/>
      <c r="G76" s="105"/>
    </row>
    <row r="77" spans="1:7" x14ac:dyDescent="0.2">
      <c r="A77" s="109">
        <v>76</v>
      </c>
      <c r="B77" s="104"/>
      <c r="C77" s="104"/>
      <c r="D77" s="104"/>
      <c r="E77" s="104"/>
      <c r="F77" s="104"/>
      <c r="G77" s="105"/>
    </row>
    <row r="78" spans="1:7" x14ac:dyDescent="0.2">
      <c r="A78" s="109">
        <v>77</v>
      </c>
      <c r="B78" s="104"/>
      <c r="C78" s="104"/>
      <c r="D78" s="104"/>
      <c r="E78" s="104"/>
      <c r="F78" s="104"/>
      <c r="G78" s="105"/>
    </row>
    <row r="79" spans="1:7" x14ac:dyDescent="0.2">
      <c r="A79" s="109">
        <v>78</v>
      </c>
      <c r="B79" s="104"/>
      <c r="C79" s="104"/>
      <c r="D79" s="104"/>
      <c r="E79" s="104"/>
      <c r="F79" s="104"/>
      <c r="G79" s="105"/>
    </row>
    <row r="80" spans="1:7" x14ac:dyDescent="0.2">
      <c r="A80" s="109">
        <v>79</v>
      </c>
      <c r="B80" s="104"/>
      <c r="C80" s="104"/>
      <c r="D80" s="104"/>
      <c r="E80" s="104"/>
      <c r="F80" s="104"/>
      <c r="G80" s="105"/>
    </row>
    <row r="81" spans="1:7" x14ac:dyDescent="0.2">
      <c r="A81" s="109">
        <v>80</v>
      </c>
      <c r="B81" s="104"/>
      <c r="C81" s="104"/>
      <c r="D81" s="104"/>
      <c r="E81" s="104"/>
      <c r="F81" s="104"/>
      <c r="G81" s="105"/>
    </row>
    <row r="82" spans="1:7" x14ac:dyDescent="0.2">
      <c r="A82" s="109">
        <v>81</v>
      </c>
      <c r="B82" s="104"/>
      <c r="C82" s="104"/>
      <c r="D82" s="104"/>
      <c r="E82" s="104"/>
      <c r="F82" s="104"/>
      <c r="G82" s="105"/>
    </row>
    <row r="83" spans="1:7" x14ac:dyDescent="0.2">
      <c r="A83" s="109">
        <v>82</v>
      </c>
      <c r="B83" s="104"/>
      <c r="C83" s="104"/>
      <c r="D83" s="104"/>
      <c r="E83" s="104"/>
      <c r="F83" s="104"/>
      <c r="G83" s="105"/>
    </row>
    <row r="84" spans="1:7" x14ac:dyDescent="0.2">
      <c r="A84" s="109">
        <v>83</v>
      </c>
      <c r="B84" s="104"/>
      <c r="C84" s="104"/>
      <c r="D84" s="104"/>
      <c r="E84" s="104"/>
      <c r="F84" s="104"/>
      <c r="G84" s="105"/>
    </row>
    <row r="85" spans="1:7" x14ac:dyDescent="0.2">
      <c r="A85" s="109">
        <v>84</v>
      </c>
      <c r="B85" s="104"/>
      <c r="C85" s="104"/>
      <c r="D85" s="104"/>
      <c r="E85" s="104"/>
      <c r="F85" s="104"/>
      <c r="G85" s="105"/>
    </row>
    <row r="86" spans="1:7" x14ac:dyDescent="0.2">
      <c r="A86" s="109">
        <v>85</v>
      </c>
      <c r="B86" s="104"/>
      <c r="C86" s="104"/>
      <c r="D86" s="104"/>
      <c r="E86" s="104"/>
      <c r="F86" s="104"/>
      <c r="G86" s="105"/>
    </row>
    <row r="87" spans="1:7" x14ac:dyDescent="0.2">
      <c r="A87" s="109">
        <v>86</v>
      </c>
      <c r="B87" s="104"/>
      <c r="C87" s="104"/>
      <c r="D87" s="104"/>
      <c r="E87" s="104"/>
      <c r="F87" s="104"/>
      <c r="G87" s="105"/>
    </row>
    <row r="88" spans="1:7" x14ac:dyDescent="0.2">
      <c r="A88" s="109">
        <v>87</v>
      </c>
      <c r="B88" s="104"/>
      <c r="C88" s="104"/>
      <c r="D88" s="104"/>
      <c r="E88" s="104"/>
      <c r="F88" s="104"/>
      <c r="G88" s="105"/>
    </row>
    <row r="89" spans="1:7" x14ac:dyDescent="0.2">
      <c r="A89" s="109">
        <v>88</v>
      </c>
      <c r="B89" s="104"/>
      <c r="C89" s="104"/>
      <c r="D89" s="104"/>
      <c r="E89" s="104"/>
      <c r="F89" s="104"/>
      <c r="G89" s="105"/>
    </row>
    <row r="90" spans="1:7" x14ac:dyDescent="0.2">
      <c r="A90" s="109">
        <v>89</v>
      </c>
      <c r="B90" s="104"/>
      <c r="C90" s="104"/>
      <c r="D90" s="104"/>
      <c r="E90" s="104"/>
      <c r="F90" s="104"/>
      <c r="G90" s="105"/>
    </row>
    <row r="91" spans="1:7" x14ac:dyDescent="0.2">
      <c r="A91" s="109">
        <v>90</v>
      </c>
      <c r="B91" s="104"/>
      <c r="C91" s="104"/>
      <c r="D91" s="104"/>
      <c r="E91" s="104"/>
      <c r="F91" s="104"/>
      <c r="G91" s="105"/>
    </row>
    <row r="92" spans="1:7" x14ac:dyDescent="0.2">
      <c r="A92" s="109">
        <v>91</v>
      </c>
      <c r="B92" s="104"/>
      <c r="C92" s="104"/>
      <c r="D92" s="104"/>
      <c r="E92" s="104"/>
      <c r="F92" s="104"/>
      <c r="G92" s="105"/>
    </row>
    <row r="93" spans="1:7" x14ac:dyDescent="0.2">
      <c r="A93" s="109">
        <v>92</v>
      </c>
      <c r="B93" s="104"/>
      <c r="C93" s="104"/>
      <c r="D93" s="104"/>
      <c r="E93" s="104"/>
      <c r="F93" s="104"/>
      <c r="G93" s="105"/>
    </row>
    <row r="94" spans="1:7" x14ac:dyDescent="0.2">
      <c r="A94" s="109">
        <v>93</v>
      </c>
      <c r="B94" s="104"/>
      <c r="C94" s="104"/>
      <c r="D94" s="104"/>
      <c r="E94" s="104"/>
      <c r="F94" s="104"/>
      <c r="G94" s="105"/>
    </row>
    <row r="95" spans="1:7" x14ac:dyDescent="0.2">
      <c r="A95" s="109">
        <v>94</v>
      </c>
      <c r="B95" s="104"/>
      <c r="C95" s="104"/>
      <c r="D95" s="104"/>
      <c r="E95" s="104"/>
      <c r="F95" s="104"/>
      <c r="G95" s="105"/>
    </row>
    <row r="96" spans="1:7" x14ac:dyDescent="0.2">
      <c r="A96" s="109">
        <v>95</v>
      </c>
      <c r="B96" s="104"/>
      <c r="C96" s="104"/>
      <c r="D96" s="104"/>
      <c r="E96" s="104"/>
      <c r="F96" s="104"/>
      <c r="G96" s="105"/>
    </row>
    <row r="97" spans="1:7" x14ac:dyDescent="0.2">
      <c r="A97" s="109">
        <v>96</v>
      </c>
      <c r="B97" s="104"/>
      <c r="C97" s="104"/>
      <c r="D97" s="104"/>
      <c r="E97" s="104"/>
      <c r="F97" s="104"/>
      <c r="G97" s="105"/>
    </row>
    <row r="98" spans="1:7" x14ac:dyDescent="0.2">
      <c r="A98" s="109">
        <v>97</v>
      </c>
      <c r="B98" s="104"/>
      <c r="C98" s="104"/>
      <c r="D98" s="104"/>
      <c r="E98" s="104"/>
      <c r="F98" s="104"/>
      <c r="G98" s="105"/>
    </row>
    <row r="99" spans="1:7" x14ac:dyDescent="0.2">
      <c r="A99" s="109">
        <v>98</v>
      </c>
      <c r="B99" s="104"/>
      <c r="C99" s="104"/>
      <c r="D99" s="104"/>
      <c r="E99" s="104"/>
      <c r="F99" s="104"/>
      <c r="G99" s="105"/>
    </row>
    <row r="100" spans="1:7" x14ac:dyDescent="0.2">
      <c r="A100" s="109">
        <v>99</v>
      </c>
      <c r="B100" s="104"/>
      <c r="C100" s="104"/>
      <c r="D100" s="104"/>
      <c r="E100" s="104"/>
      <c r="F100" s="104"/>
      <c r="G100" s="105"/>
    </row>
    <row r="101" spans="1:7" x14ac:dyDescent="0.2">
      <c r="A101" s="109">
        <v>100</v>
      </c>
      <c r="B101" s="104"/>
      <c r="C101" s="104"/>
      <c r="D101" s="104"/>
      <c r="E101" s="104"/>
      <c r="F101" s="104"/>
      <c r="G101" s="105"/>
    </row>
    <row r="102" spans="1:7" x14ac:dyDescent="0.2">
      <c r="A102" s="131"/>
      <c r="B102" s="104"/>
      <c r="C102" s="104"/>
      <c r="D102" s="104"/>
      <c r="E102" s="104"/>
      <c r="F102" s="104"/>
      <c r="G102" s="105"/>
    </row>
    <row r="103" spans="1:7" x14ac:dyDescent="0.2">
      <c r="A103" s="131"/>
      <c r="B103" s="104"/>
      <c r="C103" s="104"/>
      <c r="D103" s="104"/>
      <c r="E103" s="104"/>
      <c r="F103" s="104"/>
      <c r="G103" s="105"/>
    </row>
    <row r="104" spans="1:7" x14ac:dyDescent="0.2">
      <c r="A104" s="131"/>
      <c r="B104" s="104"/>
      <c r="C104" s="104"/>
      <c r="D104" s="104"/>
      <c r="E104" s="104"/>
      <c r="F104" s="104"/>
      <c r="G104" s="105"/>
    </row>
    <row r="105" spans="1:7" x14ac:dyDescent="0.2">
      <c r="A105" s="131"/>
      <c r="B105" s="104"/>
      <c r="C105" s="104"/>
      <c r="D105" s="104"/>
      <c r="E105" s="104"/>
      <c r="F105" s="104"/>
      <c r="G105" s="105"/>
    </row>
    <row r="106" spans="1:7" x14ac:dyDescent="0.2">
      <c r="A106" s="131"/>
      <c r="B106" s="104"/>
      <c r="C106" s="104"/>
      <c r="D106" s="104"/>
      <c r="E106" s="104"/>
      <c r="F106" s="104"/>
      <c r="G106" s="105"/>
    </row>
    <row r="107" spans="1:7" x14ac:dyDescent="0.2">
      <c r="A107" s="131"/>
      <c r="B107" s="104"/>
      <c r="C107" s="104"/>
      <c r="D107" s="104"/>
      <c r="E107" s="104"/>
      <c r="F107" s="104"/>
      <c r="G107" s="105"/>
    </row>
    <row r="108" spans="1:7" x14ac:dyDescent="0.2">
      <c r="A108" s="131"/>
      <c r="B108" s="104"/>
      <c r="C108" s="104"/>
      <c r="D108" s="104"/>
      <c r="E108" s="104"/>
      <c r="F108" s="104"/>
      <c r="G108" s="105"/>
    </row>
    <row r="109" spans="1:7" x14ac:dyDescent="0.2">
      <c r="A109" s="131"/>
      <c r="B109" s="104"/>
      <c r="C109" s="104"/>
      <c r="D109" s="104"/>
      <c r="E109" s="104"/>
      <c r="F109" s="104"/>
      <c r="G109" s="105"/>
    </row>
    <row r="110" spans="1:7" x14ac:dyDescent="0.2">
      <c r="A110" s="131"/>
      <c r="B110" s="104"/>
      <c r="C110" s="104"/>
      <c r="D110" s="104"/>
      <c r="E110" s="104"/>
      <c r="F110" s="104"/>
      <c r="G110" s="105"/>
    </row>
    <row r="111" spans="1:7" x14ac:dyDescent="0.2">
      <c r="A111" s="131"/>
      <c r="B111" s="104"/>
      <c r="C111" s="104"/>
      <c r="D111" s="104"/>
      <c r="E111" s="104"/>
      <c r="F111" s="104"/>
      <c r="G111" s="105"/>
    </row>
    <row r="112" spans="1:7" x14ac:dyDescent="0.2">
      <c r="A112" s="131"/>
      <c r="B112" s="104"/>
      <c r="C112" s="104"/>
      <c r="D112" s="104"/>
      <c r="E112" s="104"/>
      <c r="F112" s="104"/>
      <c r="G112" s="105"/>
    </row>
    <row r="113" spans="1:7" x14ac:dyDescent="0.2">
      <c r="A113" s="131"/>
      <c r="B113" s="104"/>
      <c r="C113" s="104"/>
      <c r="D113" s="104"/>
      <c r="E113" s="104"/>
      <c r="F113" s="104"/>
      <c r="G113" s="105"/>
    </row>
    <row r="114" spans="1:7" x14ac:dyDescent="0.2">
      <c r="A114" s="131"/>
      <c r="B114" s="104"/>
      <c r="C114" s="104"/>
      <c r="D114" s="104"/>
      <c r="E114" s="104"/>
      <c r="F114" s="104"/>
      <c r="G114" s="105"/>
    </row>
    <row r="115" spans="1:7" x14ac:dyDescent="0.2">
      <c r="A115" s="131"/>
      <c r="B115" s="104"/>
      <c r="C115" s="104"/>
      <c r="D115" s="104"/>
      <c r="E115" s="104"/>
      <c r="F115" s="104"/>
      <c r="G115" s="105"/>
    </row>
    <row r="116" spans="1:7" x14ac:dyDescent="0.2">
      <c r="A116" s="131"/>
      <c r="B116" s="104"/>
      <c r="C116" s="104"/>
      <c r="D116" s="104"/>
      <c r="E116" s="104"/>
      <c r="F116" s="104"/>
      <c r="G116" s="105"/>
    </row>
    <row r="117" spans="1:7" x14ac:dyDescent="0.2">
      <c r="A117" s="131"/>
      <c r="B117" s="104"/>
      <c r="C117" s="104"/>
      <c r="D117" s="104"/>
      <c r="E117" s="104"/>
      <c r="F117" s="104"/>
      <c r="G117" s="105"/>
    </row>
    <row r="118" spans="1:7" x14ac:dyDescent="0.2">
      <c r="A118" s="131"/>
      <c r="B118" s="104"/>
      <c r="C118" s="104"/>
      <c r="D118" s="104"/>
      <c r="E118" s="104"/>
      <c r="F118" s="104"/>
      <c r="G118" s="105"/>
    </row>
    <row r="119" spans="1:7" x14ac:dyDescent="0.2">
      <c r="A119" s="131"/>
      <c r="B119" s="104"/>
      <c r="C119" s="104"/>
      <c r="D119" s="104"/>
      <c r="E119" s="104"/>
      <c r="F119" s="104"/>
      <c r="G119" s="105"/>
    </row>
    <row r="120" spans="1:7" x14ac:dyDescent="0.2">
      <c r="A120" s="131"/>
      <c r="B120" s="104"/>
      <c r="C120" s="104"/>
      <c r="D120" s="104"/>
      <c r="E120" s="104"/>
      <c r="F120" s="104"/>
      <c r="G120" s="105"/>
    </row>
    <row r="121" spans="1:7" x14ac:dyDescent="0.2">
      <c r="A121" s="131"/>
      <c r="B121" s="104"/>
      <c r="C121" s="104"/>
      <c r="D121" s="104"/>
      <c r="E121" s="104"/>
      <c r="F121" s="104"/>
      <c r="G121" s="105"/>
    </row>
    <row r="122" spans="1:7" x14ac:dyDescent="0.2">
      <c r="A122" s="131"/>
      <c r="B122" s="104"/>
      <c r="C122" s="104"/>
      <c r="D122" s="104"/>
      <c r="E122" s="104"/>
      <c r="F122" s="104"/>
      <c r="G122" s="105"/>
    </row>
    <row r="123" spans="1:7" x14ac:dyDescent="0.2">
      <c r="A123" s="131"/>
      <c r="B123" s="104"/>
      <c r="C123" s="104"/>
      <c r="D123" s="104"/>
      <c r="E123" s="104"/>
      <c r="F123" s="104"/>
      <c r="G123" s="105"/>
    </row>
    <row r="124" spans="1:7" x14ac:dyDescent="0.2">
      <c r="A124" s="131"/>
      <c r="B124" s="104"/>
      <c r="C124" s="104"/>
      <c r="D124" s="104"/>
      <c r="E124" s="104"/>
      <c r="F124" s="104"/>
      <c r="G124" s="105"/>
    </row>
    <row r="125" spans="1:7" x14ac:dyDescent="0.2">
      <c r="A125" s="131"/>
      <c r="B125" s="104"/>
      <c r="C125" s="104"/>
      <c r="D125" s="104"/>
      <c r="E125" s="104"/>
      <c r="F125" s="104"/>
      <c r="G125" s="105"/>
    </row>
    <row r="126" spans="1:7" x14ac:dyDescent="0.2">
      <c r="A126" s="131"/>
      <c r="B126" s="104"/>
      <c r="C126" s="104"/>
      <c r="D126" s="104"/>
      <c r="E126" s="104"/>
      <c r="F126" s="104"/>
      <c r="G126" s="105"/>
    </row>
    <row r="127" spans="1:7" x14ac:dyDescent="0.2">
      <c r="A127" s="131"/>
      <c r="B127" s="104"/>
      <c r="C127" s="104"/>
      <c r="D127" s="104"/>
      <c r="E127" s="104"/>
      <c r="F127" s="104"/>
      <c r="G127" s="105"/>
    </row>
    <row r="128" spans="1:7" x14ac:dyDescent="0.2">
      <c r="A128" s="131"/>
      <c r="B128" s="104"/>
      <c r="C128" s="104"/>
      <c r="D128" s="104"/>
      <c r="E128" s="104"/>
      <c r="F128" s="104"/>
      <c r="G128" s="105"/>
    </row>
    <row r="129" spans="1:7" x14ac:dyDescent="0.2">
      <c r="A129" s="131"/>
      <c r="B129" s="104"/>
      <c r="C129" s="104"/>
      <c r="D129" s="104"/>
      <c r="E129" s="104"/>
      <c r="F129" s="104"/>
      <c r="G129" s="105"/>
    </row>
    <row r="130" spans="1:7" x14ac:dyDescent="0.2">
      <c r="A130" s="131"/>
      <c r="B130" s="104"/>
      <c r="C130" s="104"/>
      <c r="D130" s="104"/>
      <c r="E130" s="104"/>
      <c r="F130" s="104"/>
      <c r="G130" s="105"/>
    </row>
    <row r="131" spans="1:7" x14ac:dyDescent="0.2">
      <c r="A131" s="131"/>
      <c r="B131" s="104"/>
      <c r="C131" s="104"/>
      <c r="D131" s="104"/>
      <c r="E131" s="104"/>
      <c r="F131" s="104"/>
      <c r="G131" s="105"/>
    </row>
    <row r="132" spans="1:7" x14ac:dyDescent="0.2">
      <c r="A132" s="131"/>
      <c r="B132" s="104"/>
      <c r="C132" s="104"/>
      <c r="D132" s="104"/>
      <c r="E132" s="104"/>
      <c r="F132" s="104"/>
      <c r="G132" s="105"/>
    </row>
    <row r="133" spans="1:7" x14ac:dyDescent="0.2">
      <c r="A133" s="131"/>
      <c r="B133" s="104"/>
      <c r="C133" s="104"/>
      <c r="D133" s="104"/>
      <c r="E133" s="104"/>
      <c r="F133" s="104"/>
      <c r="G133" s="105"/>
    </row>
    <row r="134" spans="1:7" x14ac:dyDescent="0.2">
      <c r="A134" s="131"/>
      <c r="B134" s="104"/>
      <c r="C134" s="104"/>
      <c r="D134" s="104"/>
      <c r="E134" s="104"/>
      <c r="F134" s="104"/>
      <c r="G134" s="105"/>
    </row>
    <row r="135" spans="1:7" x14ac:dyDescent="0.2">
      <c r="A135" s="131"/>
      <c r="B135" s="104"/>
      <c r="C135" s="104"/>
      <c r="D135" s="104"/>
      <c r="E135" s="104"/>
      <c r="F135" s="104"/>
      <c r="G135" s="105"/>
    </row>
    <row r="136" spans="1:7" x14ac:dyDescent="0.2">
      <c r="A136" s="131"/>
      <c r="B136" s="104"/>
      <c r="C136" s="104"/>
      <c r="D136" s="104"/>
      <c r="E136" s="104"/>
      <c r="F136" s="104"/>
      <c r="G136" s="105"/>
    </row>
    <row r="137" spans="1:7" x14ac:dyDescent="0.2">
      <c r="A137" s="131"/>
      <c r="B137" s="104"/>
      <c r="C137" s="104"/>
      <c r="D137" s="104"/>
      <c r="E137" s="104"/>
      <c r="F137" s="104"/>
      <c r="G137" s="105"/>
    </row>
    <row r="138" spans="1:7" x14ac:dyDescent="0.2">
      <c r="A138" s="131"/>
      <c r="B138" s="104"/>
      <c r="C138" s="104"/>
      <c r="D138" s="104"/>
      <c r="E138" s="104"/>
      <c r="F138" s="104"/>
      <c r="G138" s="105"/>
    </row>
    <row r="139" spans="1:7" x14ac:dyDescent="0.2">
      <c r="A139" s="131"/>
      <c r="B139" s="104"/>
      <c r="C139" s="104"/>
      <c r="D139" s="104"/>
      <c r="E139" s="104"/>
      <c r="F139" s="104"/>
      <c r="G139" s="105"/>
    </row>
    <row r="140" spans="1:7" x14ac:dyDescent="0.2">
      <c r="A140" s="131"/>
      <c r="B140" s="104"/>
      <c r="C140" s="104"/>
      <c r="D140" s="104"/>
      <c r="E140" s="104"/>
      <c r="F140" s="104"/>
      <c r="G140" s="105"/>
    </row>
    <row r="141" spans="1:7" x14ac:dyDescent="0.2">
      <c r="A141" s="131"/>
      <c r="B141" s="104"/>
      <c r="C141" s="104"/>
      <c r="D141" s="104"/>
      <c r="E141" s="104"/>
      <c r="F141" s="104"/>
      <c r="G141" s="105"/>
    </row>
    <row r="142" spans="1:7" x14ac:dyDescent="0.2">
      <c r="A142" s="131"/>
      <c r="B142" s="104"/>
      <c r="C142" s="104"/>
      <c r="D142" s="104"/>
      <c r="E142" s="104"/>
      <c r="F142" s="104"/>
      <c r="G142" s="105"/>
    </row>
    <row r="143" spans="1:7" x14ac:dyDescent="0.2">
      <c r="A143" s="131"/>
      <c r="B143" s="104"/>
      <c r="C143" s="104"/>
      <c r="D143" s="104"/>
      <c r="E143" s="104"/>
      <c r="F143" s="104"/>
      <c r="G143" s="105"/>
    </row>
    <row r="144" spans="1:7" x14ac:dyDescent="0.2">
      <c r="A144" s="131"/>
      <c r="B144" s="104"/>
      <c r="C144" s="104"/>
      <c r="D144" s="104"/>
      <c r="E144" s="104"/>
      <c r="F144" s="104"/>
      <c r="G144" s="105"/>
    </row>
    <row r="145" spans="1:7" x14ac:dyDescent="0.2">
      <c r="A145" s="131"/>
      <c r="B145" s="104"/>
      <c r="C145" s="104"/>
      <c r="D145" s="104"/>
      <c r="E145" s="104"/>
      <c r="F145" s="104"/>
      <c r="G145" s="105"/>
    </row>
    <row r="146" spans="1:7" x14ac:dyDescent="0.2">
      <c r="A146" s="131"/>
      <c r="B146" s="104"/>
      <c r="C146" s="104"/>
      <c r="D146" s="104"/>
      <c r="E146" s="104"/>
      <c r="F146" s="104"/>
      <c r="G146" s="105"/>
    </row>
    <row r="147" spans="1:7" x14ac:dyDescent="0.2">
      <c r="A147" s="131"/>
      <c r="B147" s="104"/>
      <c r="C147" s="104"/>
      <c r="D147" s="104"/>
      <c r="E147" s="104"/>
      <c r="F147" s="104"/>
      <c r="G147" s="105"/>
    </row>
    <row r="148" spans="1:7" x14ac:dyDescent="0.2">
      <c r="A148" s="131"/>
      <c r="B148" s="104"/>
      <c r="C148" s="104"/>
      <c r="D148" s="104"/>
      <c r="E148" s="104"/>
      <c r="F148" s="104"/>
      <c r="G148" s="105"/>
    </row>
    <row r="149" spans="1:7" x14ac:dyDescent="0.2">
      <c r="A149" s="131"/>
      <c r="B149" s="104"/>
      <c r="C149" s="104"/>
      <c r="D149" s="104"/>
      <c r="E149" s="104"/>
      <c r="F149" s="104"/>
      <c r="G149" s="105"/>
    </row>
    <row r="150" spans="1:7" x14ac:dyDescent="0.2">
      <c r="A150" s="131"/>
      <c r="B150" s="104"/>
      <c r="C150" s="104"/>
      <c r="D150" s="104"/>
      <c r="E150" s="104"/>
      <c r="F150" s="104"/>
      <c r="G150" s="105"/>
    </row>
    <row r="151" spans="1:7" x14ac:dyDescent="0.2">
      <c r="A151" s="131"/>
      <c r="B151" s="104"/>
      <c r="C151" s="104"/>
      <c r="D151" s="104"/>
      <c r="E151" s="104"/>
      <c r="F151" s="104"/>
      <c r="G151" s="105"/>
    </row>
    <row r="152" spans="1:7" x14ac:dyDescent="0.2">
      <c r="A152" s="131"/>
      <c r="B152" s="104"/>
      <c r="C152" s="104"/>
      <c r="D152" s="104"/>
      <c r="E152" s="104"/>
      <c r="F152" s="104"/>
      <c r="G152" s="105"/>
    </row>
    <row r="153" spans="1:7" x14ac:dyDescent="0.2">
      <c r="A153" s="131"/>
      <c r="B153" s="104"/>
      <c r="C153" s="104"/>
      <c r="D153" s="104"/>
      <c r="E153" s="104"/>
      <c r="F153" s="104"/>
      <c r="G153" s="105"/>
    </row>
    <row r="154" spans="1:7" x14ac:dyDescent="0.2">
      <c r="A154" s="131"/>
      <c r="B154" s="104"/>
      <c r="C154" s="104"/>
      <c r="D154" s="104"/>
      <c r="E154" s="104"/>
      <c r="F154" s="104"/>
      <c r="G154" s="105"/>
    </row>
    <row r="155" spans="1:7" x14ac:dyDescent="0.2">
      <c r="A155" s="131"/>
      <c r="B155" s="104"/>
      <c r="C155" s="104"/>
      <c r="D155" s="104"/>
      <c r="E155" s="104"/>
      <c r="F155" s="104"/>
      <c r="G155" s="105"/>
    </row>
    <row r="156" spans="1:7" x14ac:dyDescent="0.2">
      <c r="A156" s="131"/>
      <c r="B156" s="104"/>
      <c r="C156" s="104"/>
      <c r="D156" s="104"/>
      <c r="E156" s="104"/>
      <c r="F156" s="104"/>
      <c r="G156" s="105"/>
    </row>
    <row r="157" spans="1:7" x14ac:dyDescent="0.2">
      <c r="A157" s="131"/>
      <c r="B157" s="104"/>
      <c r="C157" s="104"/>
      <c r="D157" s="104"/>
      <c r="E157" s="104"/>
      <c r="F157" s="104"/>
      <c r="G157" s="105"/>
    </row>
    <row r="158" spans="1:7" x14ac:dyDescent="0.2">
      <c r="A158" s="131"/>
      <c r="B158" s="104"/>
      <c r="C158" s="104"/>
      <c r="D158" s="104"/>
      <c r="E158" s="104"/>
      <c r="F158" s="104"/>
      <c r="G158" s="105"/>
    </row>
    <row r="159" spans="1:7" x14ac:dyDescent="0.2">
      <c r="A159" s="131"/>
      <c r="B159" s="104"/>
      <c r="C159" s="104"/>
      <c r="D159" s="104"/>
      <c r="E159" s="104"/>
      <c r="F159" s="104"/>
      <c r="G159" s="105"/>
    </row>
    <row r="160" spans="1:7" x14ac:dyDescent="0.2">
      <c r="A160" s="131"/>
      <c r="B160" s="104"/>
      <c r="C160" s="104"/>
      <c r="D160" s="104"/>
      <c r="E160" s="104"/>
      <c r="F160" s="104"/>
      <c r="G160" s="105"/>
    </row>
    <row r="161" spans="1:7" x14ac:dyDescent="0.2">
      <c r="A161" s="131"/>
      <c r="B161" s="104"/>
      <c r="C161" s="104"/>
      <c r="D161" s="104"/>
      <c r="E161" s="104"/>
      <c r="F161" s="104"/>
      <c r="G161" s="105"/>
    </row>
    <row r="162" spans="1:7" x14ac:dyDescent="0.2">
      <c r="A162" s="131"/>
      <c r="B162" s="104"/>
      <c r="C162" s="104"/>
      <c r="D162" s="104"/>
      <c r="E162" s="104"/>
      <c r="F162" s="104"/>
      <c r="G162" s="105"/>
    </row>
    <row r="163" spans="1:7" x14ac:dyDescent="0.2">
      <c r="A163" s="131"/>
      <c r="B163" s="104"/>
      <c r="C163" s="104"/>
      <c r="D163" s="104"/>
      <c r="E163" s="104"/>
      <c r="F163" s="104"/>
      <c r="G163" s="105"/>
    </row>
    <row r="164" spans="1:7" x14ac:dyDescent="0.2">
      <c r="A164" s="131"/>
      <c r="B164" s="104"/>
      <c r="C164" s="104"/>
      <c r="D164" s="104"/>
      <c r="E164" s="104"/>
      <c r="F164" s="104"/>
      <c r="G164" s="105"/>
    </row>
    <row r="165" spans="1:7" x14ac:dyDescent="0.2">
      <c r="A165" s="131"/>
      <c r="B165" s="104"/>
      <c r="C165" s="104"/>
      <c r="D165" s="104"/>
      <c r="E165" s="104"/>
      <c r="F165" s="104"/>
      <c r="G165" s="105"/>
    </row>
    <row r="166" spans="1:7" x14ac:dyDescent="0.2">
      <c r="A166" s="131"/>
      <c r="B166" s="104"/>
      <c r="C166" s="104"/>
      <c r="D166" s="104"/>
      <c r="E166" s="104"/>
      <c r="F166" s="104"/>
      <c r="G166" s="105"/>
    </row>
    <row r="167" spans="1:7" x14ac:dyDescent="0.2">
      <c r="A167" s="131"/>
      <c r="B167" s="104"/>
      <c r="C167" s="104"/>
      <c r="D167" s="104"/>
      <c r="E167" s="104"/>
      <c r="F167" s="104"/>
      <c r="G167" s="105"/>
    </row>
    <row r="168" spans="1:7" x14ac:dyDescent="0.2">
      <c r="A168" s="131"/>
      <c r="B168" s="104"/>
      <c r="C168" s="104"/>
      <c r="D168" s="104"/>
      <c r="E168" s="104"/>
      <c r="F168" s="104"/>
      <c r="G168" s="105"/>
    </row>
    <row r="169" spans="1:7" x14ac:dyDescent="0.2">
      <c r="A169" s="131"/>
      <c r="B169" s="104"/>
      <c r="C169" s="104"/>
      <c r="D169" s="104"/>
      <c r="E169" s="104"/>
      <c r="F169" s="104"/>
      <c r="G169" s="105"/>
    </row>
    <row r="170" spans="1:7" x14ac:dyDescent="0.2">
      <c r="A170" s="131"/>
      <c r="B170" s="104"/>
      <c r="C170" s="104"/>
      <c r="D170" s="104"/>
      <c r="E170" s="104"/>
      <c r="F170" s="104"/>
      <c r="G170" s="105"/>
    </row>
    <row r="171" spans="1:7" x14ac:dyDescent="0.2">
      <c r="A171" s="131"/>
      <c r="B171" s="104"/>
      <c r="C171" s="104"/>
      <c r="D171" s="104"/>
      <c r="E171" s="104"/>
      <c r="F171" s="104"/>
      <c r="G171" s="105"/>
    </row>
    <row r="172" spans="1:7" x14ac:dyDescent="0.2">
      <c r="A172" s="131"/>
      <c r="B172" s="104"/>
      <c r="C172" s="104"/>
      <c r="D172" s="104"/>
      <c r="E172" s="104"/>
      <c r="F172" s="104"/>
      <c r="G172" s="105"/>
    </row>
    <row r="173" spans="1:7" x14ac:dyDescent="0.2">
      <c r="A173" s="131"/>
      <c r="B173" s="104"/>
      <c r="C173" s="104"/>
      <c r="D173" s="104"/>
      <c r="E173" s="104"/>
      <c r="F173" s="104"/>
      <c r="G173" s="105"/>
    </row>
    <row r="174" spans="1:7" x14ac:dyDescent="0.2">
      <c r="A174" s="131"/>
      <c r="B174" s="104"/>
      <c r="C174" s="104"/>
      <c r="D174" s="104"/>
      <c r="E174" s="104"/>
      <c r="F174" s="104"/>
      <c r="G174" s="105"/>
    </row>
    <row r="175" spans="1:7" x14ac:dyDescent="0.2">
      <c r="A175" s="131"/>
      <c r="B175" s="104"/>
      <c r="C175" s="104"/>
      <c r="D175" s="104"/>
      <c r="E175" s="104"/>
      <c r="F175" s="104"/>
      <c r="G175" s="105"/>
    </row>
    <row r="176" spans="1:7" x14ac:dyDescent="0.2">
      <c r="A176" s="131"/>
      <c r="B176" s="104"/>
      <c r="C176" s="104"/>
      <c r="D176" s="104"/>
      <c r="E176" s="104"/>
      <c r="F176" s="104"/>
      <c r="G176" s="105"/>
    </row>
    <row r="177" spans="1:7" x14ac:dyDescent="0.2">
      <c r="A177" s="131"/>
      <c r="B177" s="104"/>
      <c r="C177" s="104"/>
      <c r="D177" s="104"/>
      <c r="E177" s="104"/>
      <c r="F177" s="104"/>
      <c r="G177" s="105"/>
    </row>
    <row r="178" spans="1:7" x14ac:dyDescent="0.2">
      <c r="A178" s="131"/>
      <c r="B178" s="104"/>
      <c r="C178" s="104"/>
      <c r="D178" s="104"/>
      <c r="E178" s="104"/>
      <c r="F178" s="104"/>
      <c r="G178" s="105"/>
    </row>
    <row r="179" spans="1:7" x14ac:dyDescent="0.2">
      <c r="A179" s="131"/>
      <c r="B179" s="104"/>
      <c r="C179" s="104"/>
      <c r="D179" s="104"/>
      <c r="E179" s="104"/>
      <c r="F179" s="104"/>
      <c r="G179" s="105"/>
    </row>
    <row r="180" spans="1:7" x14ac:dyDescent="0.2">
      <c r="A180" s="131"/>
      <c r="B180" s="104"/>
      <c r="C180" s="104"/>
      <c r="D180" s="104"/>
      <c r="E180" s="104"/>
      <c r="F180" s="104"/>
      <c r="G180" s="105"/>
    </row>
    <row r="181" spans="1:7" x14ac:dyDescent="0.2">
      <c r="A181" s="131"/>
      <c r="B181" s="104"/>
      <c r="C181" s="104"/>
      <c r="D181" s="104"/>
      <c r="E181" s="104"/>
      <c r="F181" s="104"/>
      <c r="G181" s="105"/>
    </row>
    <row r="182" spans="1:7" x14ac:dyDescent="0.2">
      <c r="A182" s="131"/>
      <c r="B182" s="104"/>
      <c r="C182" s="104"/>
      <c r="D182" s="104"/>
      <c r="E182" s="104"/>
      <c r="F182" s="104"/>
      <c r="G182" s="105"/>
    </row>
    <row r="183" spans="1:7" x14ac:dyDescent="0.2">
      <c r="A183" s="131"/>
      <c r="B183" s="104"/>
      <c r="C183" s="104"/>
      <c r="D183" s="104"/>
      <c r="E183" s="104"/>
      <c r="F183" s="104"/>
      <c r="G183" s="105"/>
    </row>
    <row r="184" spans="1:7" x14ac:dyDescent="0.2">
      <c r="A184" s="131"/>
      <c r="B184" s="104"/>
      <c r="C184" s="104"/>
      <c r="D184" s="104"/>
      <c r="E184" s="104"/>
      <c r="F184" s="104"/>
      <c r="G184" s="105"/>
    </row>
    <row r="185" spans="1:7" x14ac:dyDescent="0.2">
      <c r="A185" s="131"/>
      <c r="B185" s="104"/>
      <c r="C185" s="104"/>
      <c r="D185" s="104"/>
      <c r="E185" s="104"/>
      <c r="F185" s="104"/>
      <c r="G185" s="105"/>
    </row>
    <row r="186" spans="1:7" x14ac:dyDescent="0.2">
      <c r="A186" s="131"/>
      <c r="B186" s="104"/>
      <c r="C186" s="104"/>
      <c r="D186" s="104"/>
      <c r="E186" s="104"/>
      <c r="F186" s="104"/>
      <c r="G186" s="105"/>
    </row>
    <row r="187" spans="1:7" x14ac:dyDescent="0.2">
      <c r="A187" s="131"/>
      <c r="B187" s="104"/>
      <c r="C187" s="104"/>
      <c r="D187" s="104"/>
      <c r="E187" s="104"/>
      <c r="F187" s="104"/>
      <c r="G187" s="105"/>
    </row>
    <row r="188" spans="1:7" x14ac:dyDescent="0.2">
      <c r="A188" s="131"/>
      <c r="B188" s="104"/>
      <c r="C188" s="104"/>
      <c r="D188" s="104"/>
      <c r="E188" s="104"/>
      <c r="F188" s="104"/>
      <c r="G188" s="105"/>
    </row>
    <row r="189" spans="1:7" x14ac:dyDescent="0.2">
      <c r="A189" s="131"/>
      <c r="B189" s="104"/>
      <c r="C189" s="104"/>
      <c r="D189" s="104"/>
      <c r="E189" s="104"/>
      <c r="F189" s="104"/>
      <c r="G189" s="105"/>
    </row>
    <row r="190" spans="1:7" x14ac:dyDescent="0.2">
      <c r="A190" s="131"/>
      <c r="B190" s="104"/>
      <c r="C190" s="104"/>
      <c r="D190" s="104"/>
      <c r="E190" s="104"/>
      <c r="F190" s="104"/>
      <c r="G190" s="105"/>
    </row>
    <row r="191" spans="1:7" x14ac:dyDescent="0.2">
      <c r="A191" s="131"/>
      <c r="B191" s="104"/>
      <c r="C191" s="104"/>
      <c r="D191" s="104"/>
      <c r="E191" s="104"/>
      <c r="F191" s="104"/>
      <c r="G191" s="105"/>
    </row>
    <row r="192" spans="1:7" x14ac:dyDescent="0.2">
      <c r="A192" s="131"/>
      <c r="B192" s="104"/>
      <c r="C192" s="104"/>
      <c r="D192" s="104"/>
      <c r="E192" s="104"/>
      <c r="F192" s="104"/>
      <c r="G192" s="105"/>
    </row>
    <row r="193" spans="1:7" x14ac:dyDescent="0.2">
      <c r="A193" s="131"/>
      <c r="B193" s="104"/>
      <c r="C193" s="104"/>
      <c r="D193" s="104"/>
      <c r="E193" s="104"/>
      <c r="F193" s="104"/>
      <c r="G193" s="105"/>
    </row>
    <row r="194" spans="1:7" x14ac:dyDescent="0.2">
      <c r="A194" s="131"/>
      <c r="B194" s="104"/>
      <c r="C194" s="104"/>
      <c r="D194" s="104"/>
      <c r="E194" s="104"/>
      <c r="F194" s="104"/>
      <c r="G194" s="105"/>
    </row>
    <row r="195" spans="1:7" x14ac:dyDescent="0.2">
      <c r="A195" s="131"/>
      <c r="B195" s="104"/>
      <c r="C195" s="104"/>
      <c r="D195" s="104"/>
      <c r="E195" s="104"/>
      <c r="F195" s="104"/>
      <c r="G195" s="105"/>
    </row>
    <row r="196" spans="1:7" x14ac:dyDescent="0.2">
      <c r="A196" s="131"/>
      <c r="B196" s="104"/>
      <c r="C196" s="104"/>
      <c r="D196" s="104"/>
      <c r="E196" s="104"/>
      <c r="F196" s="104"/>
      <c r="G196" s="105"/>
    </row>
    <row r="197" spans="1:7" x14ac:dyDescent="0.2">
      <c r="A197" s="131"/>
      <c r="B197" s="104"/>
      <c r="C197" s="104"/>
      <c r="D197" s="104"/>
      <c r="E197" s="104"/>
      <c r="F197" s="104"/>
      <c r="G197" s="105"/>
    </row>
    <row r="198" spans="1:7" x14ac:dyDescent="0.2">
      <c r="A198" s="131"/>
      <c r="B198" s="104"/>
      <c r="C198" s="104"/>
      <c r="D198" s="104"/>
      <c r="E198" s="104"/>
      <c r="F198" s="104"/>
      <c r="G198" s="105"/>
    </row>
    <row r="199" spans="1:7" x14ac:dyDescent="0.2">
      <c r="A199" s="131"/>
      <c r="B199" s="104"/>
      <c r="C199" s="104"/>
      <c r="D199" s="104"/>
      <c r="E199" s="104"/>
      <c r="F199" s="104"/>
      <c r="G199" s="105"/>
    </row>
    <row r="200" spans="1:7" x14ac:dyDescent="0.2">
      <c r="A200" s="131"/>
      <c r="B200" s="104"/>
      <c r="C200" s="104"/>
      <c r="D200" s="104"/>
      <c r="E200" s="104"/>
      <c r="F200" s="104"/>
      <c r="G200" s="105"/>
    </row>
    <row r="201" spans="1:7" x14ac:dyDescent="0.2">
      <c r="B201" s="104"/>
      <c r="C201" s="104"/>
      <c r="D201" s="104"/>
      <c r="E201" s="104"/>
      <c r="F201" s="104"/>
      <c r="G201" s="105"/>
    </row>
    <row r="202" spans="1:7" x14ac:dyDescent="0.2">
      <c r="B202" s="104"/>
      <c r="C202" s="104"/>
      <c r="D202" s="104"/>
      <c r="E202" s="104"/>
      <c r="F202" s="104"/>
      <c r="G202" s="105"/>
    </row>
    <row r="203" spans="1:7" x14ac:dyDescent="0.2">
      <c r="B203" s="104"/>
      <c r="C203" s="104"/>
      <c r="D203" s="104"/>
      <c r="E203" s="104"/>
      <c r="F203" s="104"/>
      <c r="G203" s="105"/>
    </row>
    <row r="204" spans="1:7" x14ac:dyDescent="0.2">
      <c r="B204" s="104"/>
      <c r="C204" s="104"/>
      <c r="D204" s="104"/>
      <c r="E204" s="104"/>
      <c r="F204" s="104"/>
      <c r="G204" s="105"/>
    </row>
    <row r="205" spans="1:7" x14ac:dyDescent="0.2">
      <c r="B205" s="104"/>
      <c r="C205" s="104"/>
      <c r="D205" s="104"/>
      <c r="E205" s="104"/>
      <c r="F205" s="104"/>
      <c r="G205" s="105"/>
    </row>
    <row r="206" spans="1:7" x14ac:dyDescent="0.2">
      <c r="B206" s="104"/>
      <c r="C206" s="104"/>
      <c r="D206" s="104"/>
      <c r="E206" s="104"/>
      <c r="F206" s="104"/>
      <c r="G206" s="105"/>
    </row>
    <row r="207" spans="1:7" x14ac:dyDescent="0.2">
      <c r="B207" s="104"/>
      <c r="C207" s="104"/>
      <c r="D207" s="104"/>
      <c r="E207" s="104"/>
      <c r="F207" s="104"/>
      <c r="G207" s="105"/>
    </row>
    <row r="208" spans="1:7" x14ac:dyDescent="0.2">
      <c r="B208" s="104"/>
      <c r="C208" s="104"/>
      <c r="D208" s="104"/>
      <c r="E208" s="104"/>
      <c r="F208" s="104"/>
      <c r="G208" s="105"/>
    </row>
    <row r="209" spans="2:7" x14ac:dyDescent="0.2">
      <c r="B209" s="104"/>
      <c r="C209" s="104"/>
      <c r="D209" s="104"/>
      <c r="E209" s="104"/>
      <c r="F209" s="104"/>
      <c r="G209" s="105"/>
    </row>
    <row r="210" spans="2:7" x14ac:dyDescent="0.2">
      <c r="B210" s="104"/>
      <c r="C210" s="104"/>
      <c r="D210" s="104"/>
      <c r="E210" s="104"/>
      <c r="F210" s="104"/>
      <c r="G210" s="105"/>
    </row>
    <row r="211" spans="2:7" x14ac:dyDescent="0.2">
      <c r="B211" s="104"/>
      <c r="C211" s="104"/>
      <c r="D211" s="104"/>
      <c r="E211" s="104"/>
      <c r="F211" s="104"/>
      <c r="G211" s="105"/>
    </row>
    <row r="212" spans="2:7" x14ac:dyDescent="0.2">
      <c r="B212" s="104"/>
      <c r="C212" s="104"/>
      <c r="D212" s="104"/>
      <c r="E212" s="104"/>
      <c r="F212" s="104"/>
      <c r="G212" s="105"/>
    </row>
    <row r="213" spans="2:7" x14ac:dyDescent="0.2">
      <c r="B213" s="104"/>
      <c r="C213" s="104"/>
      <c r="D213" s="104"/>
      <c r="E213" s="104"/>
      <c r="F213" s="104"/>
      <c r="G213" s="105"/>
    </row>
    <row r="214" spans="2:7" x14ac:dyDescent="0.2">
      <c r="B214" s="104"/>
      <c r="C214" s="104"/>
      <c r="D214" s="104"/>
      <c r="E214" s="104"/>
      <c r="F214" s="104"/>
      <c r="G214" s="105"/>
    </row>
    <row r="215" spans="2:7" x14ac:dyDescent="0.2">
      <c r="B215" s="104"/>
      <c r="C215" s="104"/>
      <c r="D215" s="104"/>
      <c r="E215" s="104"/>
      <c r="F215" s="104"/>
      <c r="G215" s="105"/>
    </row>
    <row r="216" spans="2:7" x14ac:dyDescent="0.2">
      <c r="B216" s="104"/>
      <c r="C216" s="104"/>
      <c r="D216" s="104"/>
      <c r="E216" s="104"/>
      <c r="F216" s="104"/>
      <c r="G216" s="105"/>
    </row>
    <row r="217" spans="2:7" x14ac:dyDescent="0.2">
      <c r="B217" s="104"/>
      <c r="C217" s="104"/>
      <c r="D217" s="104"/>
      <c r="E217" s="104"/>
      <c r="F217" s="104"/>
      <c r="G217" s="105"/>
    </row>
    <row r="218" spans="2:7" x14ac:dyDescent="0.2">
      <c r="B218" s="104"/>
      <c r="C218" s="104"/>
      <c r="D218" s="104"/>
      <c r="E218" s="104"/>
      <c r="F218" s="104"/>
      <c r="G218" s="105"/>
    </row>
    <row r="219" spans="2:7" x14ac:dyDescent="0.2">
      <c r="B219" s="104"/>
      <c r="C219" s="104"/>
      <c r="D219" s="104"/>
      <c r="E219" s="104"/>
      <c r="F219" s="104"/>
      <c r="G219" s="105"/>
    </row>
    <row r="220" spans="2:7" x14ac:dyDescent="0.2">
      <c r="B220" s="104"/>
      <c r="C220" s="104"/>
      <c r="D220" s="104"/>
      <c r="E220" s="104"/>
      <c r="F220" s="104"/>
      <c r="G220" s="105"/>
    </row>
    <row r="221" spans="2:7" x14ac:dyDescent="0.2">
      <c r="B221" s="104"/>
      <c r="C221" s="104"/>
      <c r="D221" s="104"/>
      <c r="E221" s="104"/>
      <c r="F221" s="104"/>
      <c r="G221" s="105"/>
    </row>
    <row r="222" spans="2:7" x14ac:dyDescent="0.2">
      <c r="B222" s="104"/>
      <c r="C222" s="104"/>
      <c r="D222" s="104"/>
      <c r="E222" s="104"/>
      <c r="F222" s="104"/>
      <c r="G222" s="105"/>
    </row>
    <row r="223" spans="2:7" x14ac:dyDescent="0.2">
      <c r="B223" s="104"/>
      <c r="C223" s="104"/>
      <c r="D223" s="104"/>
      <c r="E223" s="104"/>
      <c r="F223" s="104"/>
      <c r="G223" s="105"/>
    </row>
    <row r="224" spans="2:7" x14ac:dyDescent="0.2">
      <c r="B224" s="104"/>
      <c r="C224" s="104"/>
      <c r="D224" s="104"/>
      <c r="E224" s="104"/>
      <c r="F224" s="104"/>
      <c r="G224" s="105"/>
    </row>
    <row r="225" spans="2:7" x14ac:dyDescent="0.2">
      <c r="B225" s="104"/>
      <c r="C225" s="104"/>
      <c r="D225" s="104"/>
      <c r="E225" s="104"/>
      <c r="F225" s="104"/>
      <c r="G225" s="105"/>
    </row>
    <row r="226" spans="2:7" x14ac:dyDescent="0.2">
      <c r="B226" s="104"/>
      <c r="C226" s="104"/>
      <c r="D226" s="104"/>
      <c r="E226" s="104"/>
      <c r="F226" s="104"/>
      <c r="G226" s="105"/>
    </row>
    <row r="227" spans="2:7" x14ac:dyDescent="0.2">
      <c r="B227" s="104"/>
      <c r="C227" s="104"/>
      <c r="D227" s="104"/>
      <c r="E227" s="104"/>
      <c r="F227" s="104"/>
      <c r="G227" s="105"/>
    </row>
    <row r="228" spans="2:7" x14ac:dyDescent="0.2">
      <c r="B228" s="104"/>
      <c r="C228" s="104"/>
      <c r="D228" s="104"/>
      <c r="E228" s="104"/>
      <c r="F228" s="104"/>
      <c r="G228" s="105"/>
    </row>
    <row r="229" spans="2:7" x14ac:dyDescent="0.2">
      <c r="B229" s="104"/>
      <c r="C229" s="104"/>
      <c r="D229" s="104"/>
      <c r="E229" s="104"/>
      <c r="F229" s="104"/>
      <c r="G229" s="105"/>
    </row>
    <row r="230" spans="2:7" x14ac:dyDescent="0.2">
      <c r="B230" s="104"/>
      <c r="C230" s="104"/>
      <c r="D230" s="104"/>
      <c r="E230" s="104"/>
      <c r="F230" s="104"/>
      <c r="G230" s="105"/>
    </row>
    <row r="231" spans="2:7" x14ac:dyDescent="0.2">
      <c r="B231" s="104"/>
      <c r="C231" s="104"/>
      <c r="D231" s="104"/>
      <c r="E231" s="104"/>
      <c r="F231" s="104"/>
      <c r="G231" s="105"/>
    </row>
    <row r="232" spans="2:7" x14ac:dyDescent="0.2">
      <c r="B232" s="104"/>
      <c r="C232" s="104"/>
      <c r="D232" s="104"/>
      <c r="E232" s="104"/>
      <c r="F232" s="104"/>
      <c r="G232" s="105"/>
    </row>
    <row r="233" spans="2:7" x14ac:dyDescent="0.2">
      <c r="B233" s="104"/>
      <c r="C233" s="104"/>
      <c r="D233" s="104"/>
      <c r="E233" s="104"/>
      <c r="F233" s="104"/>
      <c r="G233" s="105"/>
    </row>
    <row r="234" spans="2:7" x14ac:dyDescent="0.2">
      <c r="B234" s="104"/>
      <c r="C234" s="104"/>
      <c r="D234" s="104"/>
      <c r="E234" s="104"/>
      <c r="F234" s="104"/>
      <c r="G234" s="105"/>
    </row>
    <row r="235" spans="2:7" x14ac:dyDescent="0.2">
      <c r="B235" s="104"/>
      <c r="C235" s="104"/>
      <c r="D235" s="104"/>
      <c r="E235" s="104"/>
      <c r="F235" s="104"/>
      <c r="G235" s="105"/>
    </row>
    <row r="236" spans="2:7" x14ac:dyDescent="0.2">
      <c r="B236" s="104"/>
      <c r="C236" s="104"/>
      <c r="D236" s="104"/>
      <c r="E236" s="104"/>
      <c r="F236" s="104"/>
      <c r="G236" s="105"/>
    </row>
    <row r="237" spans="2:7" x14ac:dyDescent="0.2">
      <c r="B237" s="104"/>
      <c r="C237" s="104"/>
      <c r="D237" s="104"/>
      <c r="E237" s="104"/>
      <c r="F237" s="104"/>
      <c r="G237" s="105"/>
    </row>
    <row r="238" spans="2:7" x14ac:dyDescent="0.2">
      <c r="B238" s="104"/>
      <c r="C238" s="104"/>
      <c r="D238" s="104"/>
      <c r="E238" s="104"/>
      <c r="F238" s="104"/>
      <c r="G238" s="105"/>
    </row>
    <row r="239" spans="2:7" x14ac:dyDescent="0.2">
      <c r="B239" s="104"/>
      <c r="C239" s="104"/>
      <c r="D239" s="104"/>
      <c r="E239" s="104"/>
      <c r="F239" s="104"/>
      <c r="G239" s="105"/>
    </row>
    <row r="240" spans="2:7" x14ac:dyDescent="0.2">
      <c r="B240" s="104"/>
      <c r="C240" s="104"/>
      <c r="D240" s="104"/>
      <c r="E240" s="104"/>
      <c r="F240" s="104"/>
      <c r="G240" s="105"/>
    </row>
    <row r="241" spans="2:7" x14ac:dyDescent="0.2">
      <c r="B241" s="104"/>
      <c r="C241" s="104"/>
      <c r="D241" s="104"/>
      <c r="E241" s="104"/>
      <c r="F241" s="104"/>
      <c r="G241" s="105"/>
    </row>
    <row r="242" spans="2:7" x14ac:dyDescent="0.2">
      <c r="B242" s="104"/>
      <c r="C242" s="104"/>
      <c r="D242" s="104"/>
      <c r="E242" s="104"/>
      <c r="F242" s="104"/>
      <c r="G242" s="105"/>
    </row>
    <row r="243" spans="2:7" x14ac:dyDescent="0.2">
      <c r="B243" s="104"/>
      <c r="C243" s="104"/>
      <c r="D243" s="104"/>
      <c r="E243" s="104"/>
      <c r="F243" s="104"/>
      <c r="G243" s="105"/>
    </row>
    <row r="244" spans="2:7" x14ac:dyDescent="0.2">
      <c r="B244" s="104"/>
      <c r="C244" s="104"/>
      <c r="D244" s="104"/>
      <c r="E244" s="104"/>
      <c r="F244" s="104"/>
      <c r="G244" s="105"/>
    </row>
    <row r="245" spans="2:7" x14ac:dyDescent="0.2">
      <c r="B245" s="104"/>
      <c r="C245" s="104"/>
      <c r="D245" s="104"/>
      <c r="E245" s="104"/>
      <c r="F245" s="104"/>
      <c r="G245" s="105"/>
    </row>
    <row r="246" spans="2:7" x14ac:dyDescent="0.2">
      <c r="B246" s="104"/>
      <c r="C246" s="104"/>
      <c r="D246" s="104"/>
      <c r="E246" s="104"/>
      <c r="F246" s="104"/>
      <c r="G246" s="105"/>
    </row>
    <row r="247" spans="2:7" x14ac:dyDescent="0.2">
      <c r="B247" s="104"/>
      <c r="C247" s="104"/>
      <c r="D247" s="104"/>
      <c r="E247" s="104"/>
      <c r="F247" s="104"/>
      <c r="G247" s="105"/>
    </row>
    <row r="248" spans="2:7" x14ac:dyDescent="0.2">
      <c r="B248" s="104"/>
      <c r="C248" s="104"/>
      <c r="D248" s="104"/>
      <c r="E248" s="104"/>
      <c r="F248" s="104"/>
      <c r="G248" s="105"/>
    </row>
    <row r="249" spans="2:7" x14ac:dyDescent="0.2">
      <c r="B249" s="104"/>
      <c r="C249" s="104"/>
      <c r="D249" s="104"/>
      <c r="E249" s="104"/>
      <c r="F249" s="104"/>
      <c r="G249" s="105"/>
    </row>
    <row r="250" spans="2:7" x14ac:dyDescent="0.2">
      <c r="B250" s="104"/>
      <c r="C250" s="104"/>
      <c r="D250" s="104"/>
      <c r="E250" s="104"/>
      <c r="F250" s="104"/>
      <c r="G250" s="105"/>
    </row>
    <row r="251" spans="2:7" x14ac:dyDescent="0.2">
      <c r="B251" s="104"/>
      <c r="C251" s="104"/>
      <c r="D251" s="104"/>
      <c r="E251" s="104"/>
      <c r="F251" s="104"/>
      <c r="G251" s="105"/>
    </row>
    <row r="252" spans="2:7" x14ac:dyDescent="0.2">
      <c r="B252" s="104"/>
      <c r="C252" s="104"/>
      <c r="D252" s="104"/>
      <c r="E252" s="104"/>
      <c r="F252" s="104"/>
      <c r="G252" s="105"/>
    </row>
    <row r="253" spans="2:7" x14ac:dyDescent="0.2">
      <c r="B253" s="104"/>
      <c r="C253" s="104"/>
      <c r="D253" s="104"/>
      <c r="E253" s="104"/>
      <c r="F253" s="104"/>
      <c r="G253" s="105"/>
    </row>
    <row r="254" spans="2:7" x14ac:dyDescent="0.2">
      <c r="B254" s="104"/>
      <c r="C254" s="104"/>
      <c r="D254" s="104"/>
      <c r="E254" s="104"/>
      <c r="F254" s="104"/>
      <c r="G254" s="105"/>
    </row>
    <row r="255" spans="2:7" x14ac:dyDescent="0.2">
      <c r="B255" s="104"/>
      <c r="C255" s="104"/>
      <c r="D255" s="104"/>
      <c r="E255" s="104"/>
      <c r="F255" s="104"/>
      <c r="G255" s="105"/>
    </row>
    <row r="256" spans="2:7" x14ac:dyDescent="0.2">
      <c r="B256" s="104"/>
      <c r="C256" s="104"/>
      <c r="D256" s="104"/>
      <c r="E256" s="104"/>
      <c r="F256" s="104"/>
      <c r="G256" s="105"/>
    </row>
    <row r="257" spans="2:7" x14ac:dyDescent="0.2">
      <c r="B257" s="104"/>
      <c r="C257" s="104"/>
      <c r="D257" s="104"/>
      <c r="E257" s="104"/>
      <c r="F257" s="104"/>
      <c r="G257" s="105"/>
    </row>
    <row r="258" spans="2:7" x14ac:dyDescent="0.2">
      <c r="B258" s="104"/>
      <c r="C258" s="104"/>
      <c r="D258" s="104"/>
      <c r="E258" s="104"/>
      <c r="F258" s="104"/>
      <c r="G258" s="105"/>
    </row>
    <row r="259" spans="2:7" x14ac:dyDescent="0.2">
      <c r="B259" s="104"/>
      <c r="C259" s="104"/>
      <c r="D259" s="104"/>
      <c r="E259" s="104"/>
      <c r="F259" s="104"/>
      <c r="G259" s="105"/>
    </row>
    <row r="260" spans="2:7" x14ac:dyDescent="0.2">
      <c r="B260" s="104"/>
      <c r="C260" s="104"/>
      <c r="D260" s="104"/>
      <c r="E260" s="104"/>
      <c r="F260" s="104"/>
      <c r="G260" s="105"/>
    </row>
    <row r="261" spans="2:7" x14ac:dyDescent="0.2">
      <c r="B261" s="104"/>
      <c r="C261" s="104"/>
      <c r="D261" s="104"/>
      <c r="E261" s="104"/>
      <c r="F261" s="104"/>
      <c r="G261" s="105"/>
    </row>
    <row r="262" spans="2:7" x14ac:dyDescent="0.2">
      <c r="B262" s="104"/>
      <c r="C262" s="104"/>
      <c r="D262" s="104"/>
      <c r="E262" s="104"/>
      <c r="F262" s="104"/>
      <c r="G262" s="105"/>
    </row>
    <row r="263" spans="2:7" x14ac:dyDescent="0.2">
      <c r="B263" s="104"/>
      <c r="C263" s="104"/>
      <c r="D263" s="104"/>
      <c r="E263" s="104"/>
      <c r="F263" s="104"/>
      <c r="G263" s="105"/>
    </row>
    <row r="264" spans="2:7" x14ac:dyDescent="0.2">
      <c r="B264" s="104"/>
      <c r="C264" s="104"/>
      <c r="D264" s="104"/>
      <c r="E264" s="104"/>
      <c r="F264" s="104"/>
      <c r="G264" s="105"/>
    </row>
    <row r="265" spans="2:7" x14ac:dyDescent="0.2">
      <c r="B265" s="104"/>
      <c r="C265" s="104"/>
      <c r="D265" s="104"/>
      <c r="E265" s="104"/>
      <c r="F265" s="104"/>
      <c r="G265" s="105"/>
    </row>
    <row r="266" spans="2:7" x14ac:dyDescent="0.2">
      <c r="B266" s="104"/>
      <c r="C266" s="104"/>
      <c r="D266" s="104"/>
      <c r="E266" s="104"/>
      <c r="F266" s="104"/>
      <c r="G266" s="105"/>
    </row>
    <row r="267" spans="2:7" x14ac:dyDescent="0.2">
      <c r="B267" s="104"/>
      <c r="C267" s="104"/>
      <c r="D267" s="104"/>
      <c r="E267" s="104"/>
      <c r="F267" s="104"/>
      <c r="G267" s="105"/>
    </row>
    <row r="268" spans="2:7" x14ac:dyDescent="0.2">
      <c r="B268" s="104"/>
      <c r="C268" s="104"/>
      <c r="D268" s="104"/>
      <c r="E268" s="104"/>
      <c r="F268" s="104"/>
      <c r="G268" s="105"/>
    </row>
    <row r="269" spans="2:7" x14ac:dyDescent="0.2">
      <c r="B269" s="104"/>
      <c r="C269" s="104"/>
      <c r="D269" s="104"/>
      <c r="E269" s="104"/>
      <c r="F269" s="104"/>
      <c r="G269" s="105"/>
    </row>
    <row r="270" spans="2:7" x14ac:dyDescent="0.2">
      <c r="B270" s="104"/>
      <c r="C270" s="104"/>
      <c r="D270" s="104"/>
      <c r="E270" s="104"/>
      <c r="F270" s="104"/>
      <c r="G270" s="105"/>
    </row>
    <row r="271" spans="2:7" x14ac:dyDescent="0.2">
      <c r="B271" s="104"/>
      <c r="C271" s="104"/>
      <c r="D271" s="104"/>
      <c r="E271" s="104"/>
      <c r="F271" s="104"/>
      <c r="G271" s="105"/>
    </row>
    <row r="272" spans="2:7" x14ac:dyDescent="0.2">
      <c r="B272" s="104"/>
      <c r="C272" s="104"/>
      <c r="D272" s="104"/>
      <c r="E272" s="104"/>
      <c r="F272" s="104"/>
      <c r="G272" s="105"/>
    </row>
    <row r="273" spans="2:7" x14ac:dyDescent="0.2">
      <c r="B273" s="104"/>
      <c r="C273" s="104"/>
      <c r="D273" s="104"/>
      <c r="E273" s="104"/>
      <c r="F273" s="104"/>
      <c r="G273" s="105"/>
    </row>
    <row r="274" spans="2:7" x14ac:dyDescent="0.2">
      <c r="B274" s="104"/>
      <c r="C274" s="104"/>
      <c r="D274" s="104"/>
      <c r="E274" s="104"/>
      <c r="F274" s="104"/>
      <c r="G274" s="105"/>
    </row>
    <row r="275" spans="2:7" x14ac:dyDescent="0.2">
      <c r="B275" s="104"/>
      <c r="C275" s="104"/>
      <c r="D275" s="104"/>
      <c r="E275" s="104"/>
      <c r="F275" s="104"/>
      <c r="G275" s="105"/>
    </row>
    <row r="276" spans="2:7" x14ac:dyDescent="0.2">
      <c r="B276" s="104"/>
      <c r="C276" s="104"/>
      <c r="D276" s="104"/>
      <c r="E276" s="104"/>
      <c r="F276" s="104"/>
      <c r="G276" s="105"/>
    </row>
    <row r="277" spans="2:7" x14ac:dyDescent="0.2">
      <c r="B277" s="104"/>
      <c r="C277" s="104"/>
      <c r="D277" s="104"/>
      <c r="E277" s="104"/>
      <c r="F277" s="104"/>
      <c r="G277" s="105"/>
    </row>
    <row r="278" spans="2:7" x14ac:dyDescent="0.2">
      <c r="B278" s="104"/>
      <c r="C278" s="104"/>
      <c r="D278" s="104"/>
      <c r="E278" s="104"/>
      <c r="F278" s="104"/>
      <c r="G278" s="105"/>
    </row>
    <row r="279" spans="2:7" x14ac:dyDescent="0.2">
      <c r="B279" s="104"/>
      <c r="C279" s="104"/>
      <c r="D279" s="104"/>
      <c r="E279" s="104"/>
      <c r="F279" s="104"/>
      <c r="G279" s="105"/>
    </row>
    <row r="280" spans="2:7" x14ac:dyDescent="0.2">
      <c r="B280" s="104"/>
      <c r="C280" s="104"/>
      <c r="D280" s="104"/>
      <c r="E280" s="104"/>
      <c r="F280" s="104"/>
      <c r="G280" s="105"/>
    </row>
    <row r="281" spans="2:7" x14ac:dyDescent="0.2">
      <c r="B281" s="104"/>
      <c r="C281" s="104"/>
      <c r="D281" s="104"/>
      <c r="E281" s="104"/>
      <c r="F281" s="104"/>
      <c r="G281" s="105"/>
    </row>
    <row r="282" spans="2:7" x14ac:dyDescent="0.2">
      <c r="B282" s="104"/>
      <c r="C282" s="104"/>
      <c r="D282" s="104"/>
      <c r="E282" s="104"/>
      <c r="F282" s="104"/>
      <c r="G282" s="105"/>
    </row>
    <row r="283" spans="2:7" x14ac:dyDescent="0.2">
      <c r="B283" s="104"/>
      <c r="C283" s="104"/>
      <c r="D283" s="104"/>
      <c r="E283" s="104"/>
      <c r="F283" s="104"/>
      <c r="G283" s="105"/>
    </row>
    <row r="284" spans="2:7" x14ac:dyDescent="0.2">
      <c r="B284" s="104"/>
      <c r="C284" s="104"/>
      <c r="D284" s="104"/>
      <c r="E284" s="104"/>
      <c r="F284" s="104"/>
      <c r="G284" s="105"/>
    </row>
    <row r="285" spans="2:7" x14ac:dyDescent="0.2">
      <c r="B285" s="104"/>
      <c r="C285" s="104"/>
      <c r="D285" s="104"/>
      <c r="E285" s="104"/>
      <c r="F285" s="104"/>
      <c r="G285" s="105"/>
    </row>
    <row r="286" spans="2:7" x14ac:dyDescent="0.2">
      <c r="B286" s="104"/>
      <c r="C286" s="104"/>
      <c r="D286" s="104"/>
      <c r="E286" s="104"/>
      <c r="F286" s="104"/>
      <c r="G286" s="105"/>
    </row>
    <row r="287" spans="2:7" x14ac:dyDescent="0.2">
      <c r="B287" s="104"/>
      <c r="C287" s="104"/>
      <c r="D287" s="104"/>
      <c r="E287" s="104"/>
      <c r="F287" s="104"/>
      <c r="G287" s="105"/>
    </row>
    <row r="288" spans="2:7" x14ac:dyDescent="0.2">
      <c r="B288" s="104"/>
      <c r="C288" s="104"/>
      <c r="D288" s="104"/>
      <c r="E288" s="104"/>
      <c r="F288" s="104"/>
      <c r="G288" s="105"/>
    </row>
    <row r="289" spans="2:7" x14ac:dyDescent="0.2">
      <c r="B289" s="104"/>
      <c r="C289" s="104"/>
      <c r="D289" s="104"/>
      <c r="E289" s="104"/>
      <c r="F289" s="104"/>
      <c r="G289" s="105"/>
    </row>
    <row r="290" spans="2:7" x14ac:dyDescent="0.2">
      <c r="B290" s="104"/>
      <c r="C290" s="104"/>
      <c r="D290" s="104"/>
      <c r="E290" s="104"/>
      <c r="F290" s="104"/>
      <c r="G290" s="105"/>
    </row>
    <row r="291" spans="2:7" x14ac:dyDescent="0.2">
      <c r="B291" s="104"/>
      <c r="C291" s="104"/>
      <c r="D291" s="104"/>
      <c r="E291" s="104"/>
      <c r="F291" s="104"/>
      <c r="G291" s="105"/>
    </row>
    <row r="292" spans="2:7" x14ac:dyDescent="0.2">
      <c r="B292" s="104"/>
      <c r="C292" s="104"/>
      <c r="D292" s="104"/>
      <c r="E292" s="104"/>
      <c r="F292" s="104"/>
      <c r="G292" s="105"/>
    </row>
    <row r="293" spans="2:7" x14ac:dyDescent="0.2">
      <c r="B293" s="104"/>
      <c r="C293" s="104"/>
      <c r="D293" s="104"/>
      <c r="E293" s="104"/>
      <c r="F293" s="104"/>
      <c r="G293" s="105"/>
    </row>
    <row r="294" spans="2:7" x14ac:dyDescent="0.2">
      <c r="B294" s="104"/>
      <c r="C294" s="104"/>
      <c r="D294" s="104"/>
      <c r="E294" s="104"/>
      <c r="F294" s="104"/>
      <c r="G294" s="105"/>
    </row>
    <row r="295" spans="2:7" x14ac:dyDescent="0.2">
      <c r="B295" s="104"/>
      <c r="C295" s="104"/>
      <c r="D295" s="104"/>
      <c r="E295" s="104"/>
      <c r="F295" s="104"/>
      <c r="G295" s="105"/>
    </row>
    <row r="296" spans="2:7" x14ac:dyDescent="0.2">
      <c r="B296" s="104"/>
      <c r="C296" s="104"/>
      <c r="D296" s="104"/>
      <c r="E296" s="104"/>
      <c r="F296" s="104"/>
      <c r="G296" s="105"/>
    </row>
    <row r="297" spans="2:7" x14ac:dyDescent="0.2">
      <c r="B297" s="104"/>
      <c r="C297" s="104"/>
      <c r="D297" s="104"/>
      <c r="E297" s="104"/>
      <c r="F297" s="104"/>
      <c r="G297" s="105"/>
    </row>
    <row r="298" spans="2:7" x14ac:dyDescent="0.2">
      <c r="B298" s="104"/>
      <c r="C298" s="104"/>
      <c r="D298" s="104"/>
      <c r="E298" s="104"/>
      <c r="F298" s="104"/>
      <c r="G298" s="105"/>
    </row>
    <row r="299" spans="2:7" x14ac:dyDescent="0.2">
      <c r="B299" s="104"/>
      <c r="C299" s="104"/>
      <c r="D299" s="104"/>
      <c r="E299" s="104"/>
      <c r="F299" s="104"/>
      <c r="G299" s="105"/>
    </row>
    <row r="300" spans="2:7" x14ac:dyDescent="0.2">
      <c r="B300" s="104"/>
      <c r="C300" s="104"/>
      <c r="D300" s="104"/>
      <c r="E300" s="104"/>
      <c r="F300" s="104"/>
      <c r="G300" s="105"/>
    </row>
    <row r="301" spans="2:7" x14ac:dyDescent="0.2">
      <c r="B301" s="104"/>
      <c r="C301" s="104"/>
      <c r="D301" s="104"/>
      <c r="E301" s="104"/>
      <c r="F301" s="104"/>
      <c r="G301" s="105"/>
    </row>
    <row r="302" spans="2:7" x14ac:dyDescent="0.2">
      <c r="B302" s="104"/>
      <c r="C302" s="104"/>
      <c r="D302" s="104"/>
      <c r="E302" s="104"/>
      <c r="F302" s="104"/>
      <c r="G302" s="105"/>
    </row>
    <row r="303" spans="2:7" x14ac:dyDescent="0.2">
      <c r="B303" s="104"/>
      <c r="C303" s="104"/>
      <c r="D303" s="104"/>
      <c r="E303" s="104"/>
      <c r="F303" s="104"/>
      <c r="G303" s="105"/>
    </row>
    <row r="304" spans="2:7" x14ac:dyDescent="0.2">
      <c r="B304" s="104"/>
      <c r="C304" s="104"/>
      <c r="D304" s="104"/>
      <c r="E304" s="104"/>
      <c r="F304" s="104"/>
      <c r="G304" s="105"/>
    </row>
    <row r="305" spans="2:7" x14ac:dyDescent="0.2">
      <c r="B305" s="104"/>
      <c r="C305" s="104"/>
      <c r="D305" s="104"/>
      <c r="E305" s="104"/>
      <c r="F305" s="104"/>
      <c r="G305" s="105"/>
    </row>
    <row r="306" spans="2:7" x14ac:dyDescent="0.2">
      <c r="B306" s="104"/>
      <c r="C306" s="104"/>
      <c r="D306" s="104"/>
      <c r="E306" s="104"/>
      <c r="F306" s="104"/>
      <c r="G306" s="105"/>
    </row>
    <row r="307" spans="2:7" x14ac:dyDescent="0.2">
      <c r="B307" s="104"/>
      <c r="C307" s="104"/>
      <c r="D307" s="104"/>
      <c r="E307" s="104"/>
      <c r="F307" s="104"/>
      <c r="G307" s="105"/>
    </row>
    <row r="308" spans="2:7" x14ac:dyDescent="0.2">
      <c r="B308" s="104"/>
      <c r="C308" s="104"/>
      <c r="D308" s="104"/>
      <c r="E308" s="104"/>
      <c r="F308" s="104"/>
      <c r="G308" s="105"/>
    </row>
    <row r="309" spans="2:7" x14ac:dyDescent="0.2">
      <c r="B309" s="104"/>
      <c r="C309" s="104"/>
      <c r="D309" s="104"/>
      <c r="E309" s="104"/>
      <c r="F309" s="104"/>
      <c r="G309" s="105"/>
    </row>
    <row r="310" spans="2:7" x14ac:dyDescent="0.2">
      <c r="B310" s="104"/>
      <c r="C310" s="104"/>
      <c r="D310" s="104"/>
      <c r="E310" s="104"/>
      <c r="F310" s="104"/>
      <c r="G310" s="105"/>
    </row>
    <row r="311" spans="2:7" x14ac:dyDescent="0.2">
      <c r="B311" s="104"/>
      <c r="C311" s="104"/>
      <c r="D311" s="104"/>
      <c r="E311" s="104"/>
      <c r="F311" s="104"/>
      <c r="G311" s="105"/>
    </row>
    <row r="312" spans="2:7" x14ac:dyDescent="0.2">
      <c r="B312" s="104"/>
      <c r="C312" s="104"/>
      <c r="D312" s="104"/>
      <c r="E312" s="104"/>
      <c r="F312" s="104"/>
      <c r="G312" s="105"/>
    </row>
    <row r="313" spans="2:7" x14ac:dyDescent="0.2">
      <c r="B313" s="104"/>
      <c r="C313" s="104"/>
      <c r="D313" s="104"/>
      <c r="E313" s="104"/>
      <c r="F313" s="104"/>
      <c r="G313" s="105"/>
    </row>
    <row r="314" spans="2:7" x14ac:dyDescent="0.2">
      <c r="B314" s="104"/>
      <c r="C314" s="104"/>
      <c r="D314" s="104"/>
      <c r="E314" s="104"/>
      <c r="F314" s="104"/>
      <c r="G314" s="105"/>
    </row>
    <row r="315" spans="2:7" x14ac:dyDescent="0.2">
      <c r="B315" s="104"/>
      <c r="C315" s="104"/>
      <c r="D315" s="104"/>
      <c r="E315" s="104"/>
      <c r="F315" s="104"/>
      <c r="G315" s="105"/>
    </row>
    <row r="316" spans="2:7" x14ac:dyDescent="0.2">
      <c r="B316" s="104"/>
      <c r="C316" s="104"/>
      <c r="D316" s="104"/>
      <c r="E316" s="104"/>
      <c r="F316" s="104"/>
      <c r="G316" s="105"/>
    </row>
    <row r="317" spans="2:7" x14ac:dyDescent="0.2">
      <c r="B317" s="104"/>
      <c r="C317" s="104"/>
      <c r="D317" s="104"/>
      <c r="E317" s="104"/>
      <c r="F317" s="104"/>
      <c r="G317" s="105"/>
    </row>
    <row r="318" spans="2:7" x14ac:dyDescent="0.2">
      <c r="B318" s="104"/>
      <c r="C318" s="104"/>
      <c r="D318" s="104"/>
      <c r="E318" s="104"/>
      <c r="F318" s="104"/>
      <c r="G318" s="105"/>
    </row>
    <row r="319" spans="2:7" x14ac:dyDescent="0.2">
      <c r="B319" s="104"/>
      <c r="C319" s="104"/>
      <c r="D319" s="104"/>
      <c r="E319" s="104"/>
      <c r="F319" s="104"/>
      <c r="G319" s="105"/>
    </row>
    <row r="320" spans="2:7" x14ac:dyDescent="0.2">
      <c r="B320" s="104"/>
      <c r="C320" s="104"/>
      <c r="D320" s="104"/>
      <c r="E320" s="104"/>
      <c r="F320" s="104"/>
      <c r="G320" s="105"/>
    </row>
    <row r="321" spans="2:7" x14ac:dyDescent="0.2">
      <c r="B321" s="104"/>
      <c r="C321" s="104"/>
      <c r="D321" s="104"/>
      <c r="E321" s="104"/>
      <c r="F321" s="104"/>
      <c r="G321" s="105"/>
    </row>
    <row r="322" spans="2:7" x14ac:dyDescent="0.2">
      <c r="B322" s="104"/>
      <c r="C322" s="104"/>
      <c r="D322" s="104"/>
      <c r="E322" s="104"/>
      <c r="F322" s="104"/>
      <c r="G322" s="105"/>
    </row>
    <row r="323" spans="2:7" x14ac:dyDescent="0.2">
      <c r="B323" s="104"/>
      <c r="C323" s="104"/>
      <c r="D323" s="104"/>
      <c r="E323" s="104"/>
      <c r="F323" s="104"/>
      <c r="G323" s="105"/>
    </row>
    <row r="324" spans="2:7" x14ac:dyDescent="0.2">
      <c r="B324" s="104"/>
      <c r="C324" s="104"/>
      <c r="D324" s="104"/>
      <c r="E324" s="104"/>
      <c r="F324" s="104"/>
      <c r="G324" s="105"/>
    </row>
    <row r="325" spans="2:7" x14ac:dyDescent="0.2">
      <c r="B325" s="104"/>
      <c r="C325" s="104"/>
      <c r="D325" s="104"/>
      <c r="E325" s="104"/>
      <c r="F325" s="104"/>
      <c r="G325" s="105"/>
    </row>
    <row r="326" spans="2:7" x14ac:dyDescent="0.2">
      <c r="B326" s="104"/>
      <c r="C326" s="104"/>
      <c r="D326" s="104"/>
      <c r="E326" s="104"/>
      <c r="F326" s="104"/>
      <c r="G326" s="105"/>
    </row>
    <row r="327" spans="2:7" x14ac:dyDescent="0.2">
      <c r="B327" s="104"/>
      <c r="C327" s="104"/>
      <c r="D327" s="104"/>
      <c r="E327" s="104"/>
      <c r="F327" s="104"/>
      <c r="G327" s="105"/>
    </row>
    <row r="328" spans="2:7" x14ac:dyDescent="0.2">
      <c r="B328" s="104"/>
      <c r="C328" s="104"/>
      <c r="D328" s="104"/>
      <c r="E328" s="104"/>
      <c r="F328" s="104"/>
      <c r="G328" s="105"/>
    </row>
    <row r="329" spans="2:7" x14ac:dyDescent="0.2">
      <c r="B329" s="104"/>
      <c r="C329" s="104"/>
      <c r="D329" s="104"/>
      <c r="E329" s="104"/>
      <c r="F329" s="104"/>
      <c r="G329" s="105"/>
    </row>
    <row r="330" spans="2:7" x14ac:dyDescent="0.2">
      <c r="B330" s="104"/>
      <c r="C330" s="104"/>
      <c r="D330" s="104"/>
      <c r="E330" s="104"/>
      <c r="F330" s="104"/>
      <c r="G330" s="105"/>
    </row>
    <row r="331" spans="2:7" x14ac:dyDescent="0.2">
      <c r="B331" s="104"/>
      <c r="C331" s="104"/>
      <c r="D331" s="104"/>
      <c r="E331" s="104"/>
      <c r="F331" s="104"/>
      <c r="G331" s="105"/>
    </row>
    <row r="332" spans="2:7" x14ac:dyDescent="0.2">
      <c r="B332" s="104"/>
      <c r="C332" s="104"/>
      <c r="D332" s="104"/>
      <c r="E332" s="104"/>
      <c r="F332" s="104"/>
      <c r="G332" s="105"/>
    </row>
    <row r="333" spans="2:7" x14ac:dyDescent="0.2">
      <c r="B333" s="104"/>
      <c r="C333" s="104"/>
      <c r="D333" s="104"/>
      <c r="E333" s="104"/>
      <c r="F333" s="104"/>
      <c r="G333" s="105"/>
    </row>
    <row r="334" spans="2:7" x14ac:dyDescent="0.2">
      <c r="B334" s="104"/>
      <c r="C334" s="104"/>
      <c r="D334" s="104"/>
      <c r="E334" s="104"/>
      <c r="F334" s="104"/>
      <c r="G334" s="105"/>
    </row>
    <row r="335" spans="2:7" x14ac:dyDescent="0.2">
      <c r="B335" s="104"/>
      <c r="C335" s="104"/>
      <c r="D335" s="104"/>
      <c r="E335" s="104"/>
      <c r="F335" s="104"/>
      <c r="G335" s="105"/>
    </row>
    <row r="336" spans="2:7" x14ac:dyDescent="0.2">
      <c r="B336" s="104"/>
      <c r="C336" s="104"/>
      <c r="D336" s="104"/>
      <c r="E336" s="104"/>
      <c r="F336" s="104"/>
      <c r="G336" s="105"/>
    </row>
    <row r="337" spans="2:7" x14ac:dyDescent="0.2">
      <c r="B337" s="104"/>
      <c r="C337" s="104"/>
      <c r="D337" s="104"/>
      <c r="E337" s="104"/>
      <c r="F337" s="104"/>
      <c r="G337" s="105"/>
    </row>
    <row r="338" spans="2:7" x14ac:dyDescent="0.2">
      <c r="B338" s="104"/>
      <c r="C338" s="104"/>
      <c r="D338" s="104"/>
      <c r="E338" s="104"/>
      <c r="F338" s="104"/>
      <c r="G338" s="105"/>
    </row>
    <row r="339" spans="2:7" x14ac:dyDescent="0.2">
      <c r="B339" s="104"/>
      <c r="C339" s="104"/>
      <c r="D339" s="104"/>
      <c r="E339" s="104"/>
      <c r="F339" s="104"/>
      <c r="G339" s="105"/>
    </row>
    <row r="340" spans="2:7" x14ac:dyDescent="0.2">
      <c r="B340" s="104"/>
      <c r="C340" s="104"/>
      <c r="D340" s="104"/>
      <c r="E340" s="104"/>
      <c r="F340" s="104"/>
      <c r="G340" s="105"/>
    </row>
    <row r="341" spans="2:7" x14ac:dyDescent="0.2">
      <c r="B341" s="104"/>
      <c r="C341" s="104"/>
      <c r="D341" s="104"/>
      <c r="E341" s="104"/>
      <c r="F341" s="104"/>
      <c r="G341" s="105"/>
    </row>
    <row r="342" spans="2:7" x14ac:dyDescent="0.2">
      <c r="B342" s="104"/>
      <c r="C342" s="104"/>
      <c r="D342" s="104"/>
      <c r="E342" s="104"/>
      <c r="F342" s="104"/>
      <c r="G342" s="105"/>
    </row>
    <row r="343" spans="2:7" x14ac:dyDescent="0.2">
      <c r="B343" s="104"/>
      <c r="C343" s="104"/>
      <c r="D343" s="104"/>
      <c r="E343" s="104"/>
      <c r="F343" s="104"/>
      <c r="G343" s="105"/>
    </row>
    <row r="344" spans="2:7" x14ac:dyDescent="0.2">
      <c r="B344" s="104"/>
      <c r="C344" s="104"/>
      <c r="D344" s="104"/>
      <c r="E344" s="104"/>
      <c r="F344" s="104"/>
      <c r="G344" s="105"/>
    </row>
    <row r="345" spans="2:7" x14ac:dyDescent="0.2">
      <c r="B345" s="104"/>
      <c r="C345" s="104"/>
      <c r="D345" s="104"/>
      <c r="E345" s="104"/>
      <c r="F345" s="104"/>
      <c r="G345" s="105"/>
    </row>
    <row r="346" spans="2:7" x14ac:dyDescent="0.2">
      <c r="B346" s="104"/>
      <c r="C346" s="104"/>
      <c r="D346" s="104"/>
      <c r="E346" s="104"/>
      <c r="F346" s="104"/>
      <c r="G346" s="105"/>
    </row>
    <row r="347" spans="2:7" x14ac:dyDescent="0.2">
      <c r="B347" s="104"/>
      <c r="C347" s="104"/>
      <c r="D347" s="104"/>
      <c r="E347" s="104"/>
      <c r="F347" s="104"/>
      <c r="G347" s="105"/>
    </row>
    <row r="348" spans="2:7" x14ac:dyDescent="0.2">
      <c r="B348" s="104"/>
      <c r="C348" s="104"/>
      <c r="D348" s="104"/>
      <c r="E348" s="104"/>
      <c r="F348" s="104"/>
      <c r="G348" s="105"/>
    </row>
    <row r="349" spans="2:7" x14ac:dyDescent="0.2">
      <c r="B349" s="104"/>
      <c r="C349" s="104"/>
      <c r="D349" s="104"/>
      <c r="E349" s="104"/>
      <c r="F349" s="104"/>
      <c r="G349" s="105"/>
    </row>
  </sheetData>
  <sheetProtection selectLockedCells="1"/>
  <customSheetViews>
    <customSheetView guid="{AAA4D533-36AC-4D9A-85F4-EB15BCAB43D6}" scale="140" state="hidden">
      <selection activeCell="M40" sqref="M40:N40"/>
      <pageMargins left="0.7" right="0.7" top="0.78740157499999996" bottom="0.78740157499999996" header="0.3" footer="0.3"/>
      <pageSetup paperSize="9" orientation="portrait" r:id="rId1"/>
    </customSheetView>
    <customSheetView guid="{F5BF5DFB-87FE-4DF9-9E82-BEE316A1D433}" scale="140" state="hidden">
      <selection activeCell="M40" sqref="M40:N40"/>
      <pageMargins left="0.7" right="0.7" top="0.78740157499999996" bottom="0.78740157499999996" header="0.3" footer="0.3"/>
      <pageSetup paperSize="9" orientation="portrait" r:id="rId2"/>
    </customSheetView>
  </customSheetViews>
  <pageMargins left="0.7" right="0.7" top="0.78740157499999996" bottom="0.78740157499999996" header="0.3" footer="0.3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imesheet"/>
  <dimension ref="A1:BJ1075"/>
  <sheetViews>
    <sheetView showGridLines="0" showZeros="0" tabSelected="1" zoomScaleNormal="100" zoomScaleSheetLayoutView="100" workbookViewId="0">
      <pane ySplit="2" topLeftCell="A3" activePane="bottomLeft" state="frozen"/>
      <selection activeCell="B36" sqref="B36:AF36"/>
      <selection pane="bottomLeft" activeCell="B3" sqref="B3:G3"/>
    </sheetView>
  </sheetViews>
  <sheetFormatPr baseColWidth="10" defaultColWidth="0" defaultRowHeight="13.5" customHeight="1" zeroHeight="1" x14ac:dyDescent="0.25"/>
  <cols>
    <col min="1" max="1" width="23.7109375" style="11" customWidth="1"/>
    <col min="2" max="10" width="4.7109375" style="11" customWidth="1"/>
    <col min="11" max="11" width="5.140625" style="11" customWidth="1"/>
    <col min="12" max="32" width="4.7109375" style="11" customWidth="1"/>
    <col min="33" max="33" width="10.42578125" style="30" hidden="1" customWidth="1"/>
    <col min="34" max="34" width="7.28515625" style="12" hidden="1" customWidth="1"/>
    <col min="35" max="35" width="29.5703125" style="12" hidden="1" customWidth="1"/>
    <col min="36" max="46" width="6.7109375" style="12" hidden="1" customWidth="1"/>
    <col min="47" max="48" width="7.7109375" style="12" hidden="1" customWidth="1"/>
    <col min="49" max="49" width="7.28515625" style="12" hidden="1" customWidth="1"/>
    <col min="50" max="50" width="8.140625" style="12" hidden="1" customWidth="1"/>
    <col min="51" max="61" width="11.42578125" style="12" hidden="1" customWidth="1"/>
    <col min="62" max="62" width="3.140625" style="12" customWidth="1"/>
    <col min="63" max="16384" width="11.42578125" style="12" hidden="1"/>
  </cols>
  <sheetData>
    <row r="1" spans="1:52" ht="120.75" customHeight="1" x14ac:dyDescent="0.25">
      <c r="A1" s="529" t="str">
        <f>Labels!B164</f>
        <v xml:space="preserve">
Den gewünschten Monat mit einem Klick
wählen (gehe zu)
Den gewünschten Monat mit einem Klick
in die Druckvorschau versetzen (für Druck)</v>
      </c>
      <c r="B1" s="530"/>
      <c r="C1" s="530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287"/>
      <c r="AC1" s="278"/>
      <c r="AD1" s="278"/>
      <c r="AE1" s="278"/>
      <c r="AF1" s="278"/>
    </row>
    <row r="2" spans="1:52" ht="20.100000000000001" customHeight="1" x14ac:dyDescent="0.35">
      <c r="A2" s="514" t="str">
        <f>Labels!B17 &amp;B5</f>
        <v>A r b e i t s z e i t k o n t r o l l e 2021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515"/>
      <c r="AD2" s="515"/>
      <c r="AE2" s="515"/>
      <c r="AF2" s="516"/>
      <c r="AG2" s="314">
        <v>2021</v>
      </c>
      <c r="AI2" s="458" t="s">
        <v>421</v>
      </c>
      <c r="AJ2" s="294" t="str">
        <f>Labels!B77</f>
        <v>Jan</v>
      </c>
      <c r="AK2" s="294" t="str">
        <f>Labels!B78</f>
        <v>Feb</v>
      </c>
      <c r="AL2" s="294" t="str">
        <f>Labels!B79</f>
        <v>Mrz</v>
      </c>
      <c r="AM2" s="294" t="str">
        <f>Labels!B80</f>
        <v>Apr</v>
      </c>
      <c r="AN2" s="294" t="str">
        <f>Labels!B81</f>
        <v>Mai</v>
      </c>
      <c r="AO2" s="294" t="str">
        <f>Labels!B82</f>
        <v>Jun</v>
      </c>
      <c r="AP2" s="294" t="str">
        <f>Labels!B83</f>
        <v>Jul</v>
      </c>
      <c r="AQ2" s="294" t="str">
        <f>Labels!B84</f>
        <v>Aug</v>
      </c>
      <c r="AR2" s="294" t="str">
        <f>Labels!B85</f>
        <v>Sep</v>
      </c>
      <c r="AS2" s="294" t="str">
        <f>Labels!B86</f>
        <v>Okt</v>
      </c>
      <c r="AT2" s="294" t="str">
        <f>Labels!B87</f>
        <v>Nov</v>
      </c>
      <c r="AU2" s="294" t="str">
        <f>Labels!B88</f>
        <v>Dez</v>
      </c>
      <c r="AV2" s="295" t="str">
        <f>Labels!B102</f>
        <v>Total</v>
      </c>
      <c r="AX2" s="446" t="s">
        <v>418</v>
      </c>
    </row>
    <row r="3" spans="1:52" ht="20.100000000000001" customHeight="1" x14ac:dyDescent="0.2">
      <c r="A3" s="272" t="str">
        <f>Labels!B18</f>
        <v>Mitarbeiter/In</v>
      </c>
      <c r="B3" s="517" t="str">
        <f>Labels!B19</f>
        <v>Muster Peter</v>
      </c>
      <c r="C3" s="518"/>
      <c r="D3" s="518"/>
      <c r="E3" s="518"/>
      <c r="F3" s="518"/>
      <c r="G3" s="519"/>
      <c r="H3" s="273"/>
      <c r="I3" s="273"/>
      <c r="J3" s="273"/>
      <c r="K3" s="274"/>
      <c r="L3" s="275"/>
      <c r="M3" s="276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461"/>
      <c r="AG3" s="28"/>
      <c r="AI3" s="60" t="str">
        <f>Labels!B113</f>
        <v>a</v>
      </c>
      <c r="AJ3" s="23">
        <f>AG809</f>
        <v>0</v>
      </c>
      <c r="AK3" s="23">
        <f>AG832</f>
        <v>0</v>
      </c>
      <c r="AL3" s="23">
        <f>AG855</f>
        <v>0</v>
      </c>
      <c r="AM3" s="23">
        <f>AG878</f>
        <v>0</v>
      </c>
      <c r="AN3" s="23">
        <f>AG901</f>
        <v>0</v>
      </c>
      <c r="AO3" s="23">
        <f>AG924</f>
        <v>0</v>
      </c>
      <c r="AP3" s="23">
        <f>AG947</f>
        <v>0</v>
      </c>
      <c r="AQ3" s="23">
        <f>AG970</f>
        <v>0</v>
      </c>
      <c r="AR3" s="23">
        <f>AG993</f>
        <v>0</v>
      </c>
      <c r="AS3" s="23">
        <f>AG1016</f>
        <v>0</v>
      </c>
      <c r="AT3" s="23">
        <f>AG1039</f>
        <v>0</v>
      </c>
      <c r="AU3" s="23">
        <f>AG1062</f>
        <v>0</v>
      </c>
      <c r="AV3" s="23">
        <f t="shared" ref="AV3:AV16" si="0">SUM(AJ3:AU3)</f>
        <v>0</v>
      </c>
    </row>
    <row r="4" spans="1:52" ht="12" customHeight="1" x14ac:dyDescent="0.25">
      <c r="A4" s="244" t="str">
        <f>Labels!B20</f>
        <v>Anstellung %</v>
      </c>
      <c r="B4" s="520">
        <v>100</v>
      </c>
      <c r="C4" s="521"/>
      <c r="D4" s="522" t="str">
        <f>Labels!B89</f>
        <v>im Januar</v>
      </c>
      <c r="E4" s="523"/>
      <c r="F4" s="523"/>
      <c r="G4" s="524"/>
      <c r="H4" s="224"/>
      <c r="I4" s="58"/>
      <c r="J4" s="208"/>
      <c r="K4" s="245" t="str">
        <f>Labels!B22</f>
        <v>Saldo Vorjahresstunden (+)</v>
      </c>
      <c r="L4" s="246"/>
      <c r="M4" s="246"/>
      <c r="N4" s="246"/>
      <c r="O4" s="247"/>
      <c r="P4" s="525"/>
      <c r="Q4" s="526"/>
      <c r="R4" s="224"/>
      <c r="S4" s="58"/>
      <c r="T4" s="208"/>
      <c r="U4" s="245" t="str">
        <f>Labels!B24</f>
        <v>Ferienguthaben Vorjahr</v>
      </c>
      <c r="V4" s="248"/>
      <c r="W4" s="248"/>
      <c r="X4" s="248"/>
      <c r="Y4" s="248"/>
      <c r="Z4" s="249"/>
      <c r="AA4" s="527"/>
      <c r="AB4" s="528"/>
      <c r="AC4" s="258" t="str">
        <f>Labels!B26</f>
        <v>Stunden</v>
      </c>
      <c r="AD4" s="259"/>
      <c r="AE4" s="259"/>
      <c r="AF4" s="260"/>
      <c r="AI4" s="60" t="str">
        <f>Labels!B115</f>
        <v>f</v>
      </c>
      <c r="AJ4" s="23">
        <f>AG806</f>
        <v>0</v>
      </c>
      <c r="AK4" s="23">
        <f>AG829</f>
        <v>0</v>
      </c>
      <c r="AL4" s="23">
        <f>AG852</f>
        <v>0</v>
      </c>
      <c r="AM4" s="23">
        <f>AG875</f>
        <v>0</v>
      </c>
      <c r="AN4" s="23">
        <f>AG898</f>
        <v>0</v>
      </c>
      <c r="AO4" s="23">
        <f>AG921</f>
        <v>0</v>
      </c>
      <c r="AP4" s="23">
        <f>AG944</f>
        <v>0</v>
      </c>
      <c r="AQ4" s="23">
        <f>AG967</f>
        <v>0</v>
      </c>
      <c r="AR4" s="23">
        <f>AG990</f>
        <v>0</v>
      </c>
      <c r="AS4" s="23">
        <f>AG1013</f>
        <v>0</v>
      </c>
      <c r="AT4" s="23">
        <f>AG1036</f>
        <v>0</v>
      </c>
      <c r="AU4" s="23">
        <f>AG1059</f>
        <v>0</v>
      </c>
      <c r="AV4" s="23">
        <f t="shared" si="0"/>
        <v>0</v>
      </c>
      <c r="AX4" s="3" t="s">
        <v>417</v>
      </c>
    </row>
    <row r="5" spans="1:52" ht="12" customHeight="1" x14ac:dyDescent="0.25">
      <c r="A5" s="252" t="str">
        <f>Labels!B21</f>
        <v>Saldo für das Jahr</v>
      </c>
      <c r="B5" s="499">
        <f>AG2</f>
        <v>2021</v>
      </c>
      <c r="C5" s="500"/>
      <c r="D5" s="501">
        <f>IF($AE$64=0,0,$AE$64)</f>
        <v>-2148.0299999999997</v>
      </c>
      <c r="E5" s="502"/>
      <c r="F5" s="502"/>
      <c r="G5" s="503"/>
      <c r="H5" s="255"/>
      <c r="I5" s="256"/>
      <c r="J5" s="257"/>
      <c r="K5" s="250" t="str">
        <f>Labels!B23</f>
        <v>Saldo Vorjahresstunden (-)</v>
      </c>
      <c r="L5" s="251"/>
      <c r="M5" s="251"/>
      <c r="N5" s="251"/>
      <c r="O5" s="251"/>
      <c r="P5" s="504"/>
      <c r="Q5" s="505"/>
      <c r="R5" s="255"/>
      <c r="S5" s="256"/>
      <c r="T5" s="257"/>
      <c r="U5" s="252" t="str">
        <f>Labels!B25</f>
        <v>Ferienguthaben laufendes Jahr</v>
      </c>
      <c r="V5" s="253"/>
      <c r="W5" s="253"/>
      <c r="X5" s="253"/>
      <c r="Y5" s="253"/>
      <c r="Z5" s="254"/>
      <c r="AA5" s="504">
        <v>0</v>
      </c>
      <c r="AB5" s="505"/>
      <c r="AC5" s="261" t="str">
        <f>Labels!B26</f>
        <v>Stunden</v>
      </c>
      <c r="AD5" s="262"/>
      <c r="AE5" s="262"/>
      <c r="AF5" s="263"/>
      <c r="AI5" s="60" t="str">
        <f>Labels!B120</f>
        <v>k</v>
      </c>
      <c r="AJ5" s="23">
        <f t="shared" ref="AJ5:AJ11" si="1">AG810</f>
        <v>0</v>
      </c>
      <c r="AK5" s="23">
        <f t="shared" ref="AK5:AK11" si="2">AG833</f>
        <v>0</v>
      </c>
      <c r="AL5" s="23">
        <f t="shared" ref="AL5:AL11" si="3">AG856</f>
        <v>0</v>
      </c>
      <c r="AM5" s="23">
        <f t="shared" ref="AM5:AM11" si="4">AG879</f>
        <v>0</v>
      </c>
      <c r="AN5" s="23">
        <f t="shared" ref="AN5:AN11" si="5">AG902</f>
        <v>0</v>
      </c>
      <c r="AO5" s="23">
        <f t="shared" ref="AO5:AO11" si="6">AG925</f>
        <v>0</v>
      </c>
      <c r="AP5" s="23">
        <f t="shared" ref="AP5:AP11" si="7">AG948</f>
        <v>0</v>
      </c>
      <c r="AQ5" s="23">
        <f t="shared" ref="AQ5:AQ11" si="8">AG971</f>
        <v>0</v>
      </c>
      <c r="AR5" s="23">
        <f t="shared" ref="AR5:AR11" si="9">AG994</f>
        <v>0</v>
      </c>
      <c r="AS5" s="23">
        <f t="shared" ref="AS5:AS11" si="10">AG1017</f>
        <v>0</v>
      </c>
      <c r="AT5" s="23">
        <f t="shared" ref="AT5:AT11" si="11">AG1040</f>
        <v>0</v>
      </c>
      <c r="AU5" s="23">
        <f t="shared" ref="AU5:AU11" si="12">AG1063</f>
        <v>0</v>
      </c>
      <c r="AV5" s="23">
        <f t="shared" si="0"/>
        <v>0</v>
      </c>
    </row>
    <row r="6" spans="1:52" ht="12" hidden="1" customHeight="1" x14ac:dyDescent="0.25">
      <c r="A6" s="224"/>
      <c r="B6" s="58"/>
      <c r="C6" s="58"/>
      <c r="D6" s="58"/>
      <c r="E6" s="58"/>
      <c r="F6" s="58"/>
      <c r="G6" s="58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225"/>
      <c r="AG6" s="90"/>
      <c r="AI6" s="60" t="str">
        <f>Labels!B122</f>
        <v>u</v>
      </c>
      <c r="AJ6" s="23">
        <f t="shared" si="1"/>
        <v>0</v>
      </c>
      <c r="AK6" s="23">
        <f t="shared" si="2"/>
        <v>0</v>
      </c>
      <c r="AL6" s="23">
        <f t="shared" si="3"/>
        <v>0</v>
      </c>
      <c r="AM6" s="23">
        <f t="shared" si="4"/>
        <v>0</v>
      </c>
      <c r="AN6" s="23">
        <f t="shared" si="5"/>
        <v>0</v>
      </c>
      <c r="AO6" s="23">
        <f t="shared" si="6"/>
        <v>0</v>
      </c>
      <c r="AP6" s="23">
        <f t="shared" si="7"/>
        <v>0</v>
      </c>
      <c r="AQ6" s="23">
        <f t="shared" si="8"/>
        <v>0</v>
      </c>
      <c r="AR6" s="23">
        <f t="shared" si="9"/>
        <v>0</v>
      </c>
      <c r="AS6" s="23">
        <f t="shared" si="10"/>
        <v>0</v>
      </c>
      <c r="AT6" s="23">
        <f t="shared" si="11"/>
        <v>0</v>
      </c>
      <c r="AU6" s="23">
        <f t="shared" si="12"/>
        <v>0</v>
      </c>
      <c r="AV6" s="23">
        <f t="shared" si="0"/>
        <v>0</v>
      </c>
      <c r="AX6" s="12" t="s">
        <v>414</v>
      </c>
      <c r="AY6" s="447" t="s">
        <v>60</v>
      </c>
    </row>
    <row r="7" spans="1:52" ht="12" hidden="1" customHeight="1" x14ac:dyDescent="0.2">
      <c r="A7" s="82" t="str">
        <f>"01.01."&amp;B5</f>
        <v>01.01.2021</v>
      </c>
      <c r="B7" s="141">
        <v>48</v>
      </c>
      <c r="C7" s="142" t="str">
        <f>Labels!B27</f>
        <v>Max. Std / Woche gemäss GAV</v>
      </c>
      <c r="D7" s="143"/>
      <c r="E7" s="143"/>
      <c r="F7" s="143"/>
      <c r="G7" s="143"/>
      <c r="H7" s="143"/>
      <c r="I7" s="144"/>
      <c r="J7" s="141">
        <v>8.23</v>
      </c>
      <c r="K7" s="142" t="str">
        <f>Labels!B28</f>
        <v>Std/Tag gemäss GAV</v>
      </c>
      <c r="L7" s="143"/>
      <c r="M7" s="143"/>
      <c r="N7" s="143"/>
      <c r="O7" s="143"/>
      <c r="P7" s="141" t="str">
        <f>IF(MOD(YEAR($A$7),400)=0,"n",IF(MOD(YEAR($A$7),100)=0,"n",IF(MOD(YEAR($A$7),4)=0,"j","n")))</f>
        <v>n</v>
      </c>
      <c r="Q7" s="143" t="str">
        <f>Labels!B29</f>
        <v>Schaltjahr (j/n)</v>
      </c>
      <c r="R7" s="143"/>
      <c r="S7" s="143"/>
      <c r="T7" s="143"/>
      <c r="U7" s="141">
        <f>NETWORKDAYS(DATE(B5,1,1),DATE(B5,12,31))</f>
        <v>261</v>
      </c>
      <c r="V7" s="143" t="str">
        <f>Labels!B30</f>
        <v>Arbeitstage (Jahr)</v>
      </c>
      <c r="W7" s="143"/>
      <c r="X7" s="143"/>
      <c r="Y7" s="143"/>
      <c r="Z7" s="141">
        <f>J7*U7</f>
        <v>2148.0300000000002</v>
      </c>
      <c r="AA7" s="143" t="str">
        <f>Labels!B31</f>
        <v>Jahresbruttosollstunden</v>
      </c>
      <c r="AB7" s="143"/>
      <c r="AC7" s="143"/>
      <c r="AD7" s="143"/>
      <c r="AE7" s="143"/>
      <c r="AF7" s="144"/>
      <c r="AG7" s="29"/>
      <c r="AI7" s="60" t="str">
        <f>Labels!B124</f>
        <v>s</v>
      </c>
      <c r="AJ7" s="23">
        <f t="shared" si="1"/>
        <v>0</v>
      </c>
      <c r="AK7" s="23">
        <f t="shared" si="2"/>
        <v>0</v>
      </c>
      <c r="AL7" s="23">
        <f t="shared" si="3"/>
        <v>0</v>
      </c>
      <c r="AM7" s="23">
        <f t="shared" si="4"/>
        <v>0</v>
      </c>
      <c r="AN7" s="23">
        <f t="shared" si="5"/>
        <v>0</v>
      </c>
      <c r="AO7" s="23">
        <f t="shared" si="6"/>
        <v>0</v>
      </c>
      <c r="AP7" s="23">
        <f t="shared" si="7"/>
        <v>0</v>
      </c>
      <c r="AQ7" s="23">
        <f t="shared" si="8"/>
        <v>0</v>
      </c>
      <c r="AR7" s="23">
        <f t="shared" si="9"/>
        <v>0</v>
      </c>
      <c r="AS7" s="23">
        <f t="shared" si="10"/>
        <v>0</v>
      </c>
      <c r="AT7" s="23">
        <f t="shared" si="11"/>
        <v>0</v>
      </c>
      <c r="AU7" s="23">
        <f t="shared" si="12"/>
        <v>0</v>
      </c>
      <c r="AV7" s="23">
        <f t="shared" si="0"/>
        <v>0</v>
      </c>
      <c r="AX7" s="12" t="s">
        <v>403</v>
      </c>
      <c r="AY7" s="63" t="s">
        <v>52</v>
      </c>
    </row>
    <row r="8" spans="1:52" ht="12" hidden="1" customHeight="1" x14ac:dyDescent="0.25">
      <c r="A8" s="432"/>
      <c r="B8" s="40"/>
      <c r="C8" s="40"/>
      <c r="D8" s="40"/>
      <c r="E8" s="40"/>
      <c r="F8" s="40"/>
      <c r="G8" s="4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227"/>
      <c r="AG8" s="29"/>
      <c r="AI8" s="60" t="str">
        <f>Labels!B126</f>
        <v>m</v>
      </c>
      <c r="AJ8" s="23">
        <f t="shared" si="1"/>
        <v>0</v>
      </c>
      <c r="AK8" s="23">
        <f t="shared" si="2"/>
        <v>0</v>
      </c>
      <c r="AL8" s="23">
        <f t="shared" si="3"/>
        <v>0</v>
      </c>
      <c r="AM8" s="23">
        <f t="shared" si="4"/>
        <v>0</v>
      </c>
      <c r="AN8" s="23">
        <f t="shared" si="5"/>
        <v>0</v>
      </c>
      <c r="AO8" s="23">
        <f t="shared" si="6"/>
        <v>0</v>
      </c>
      <c r="AP8" s="23">
        <f t="shared" si="7"/>
        <v>0</v>
      </c>
      <c r="AQ8" s="23">
        <f t="shared" si="8"/>
        <v>0</v>
      </c>
      <c r="AR8" s="23">
        <f t="shared" si="9"/>
        <v>0</v>
      </c>
      <c r="AS8" s="23">
        <f t="shared" si="10"/>
        <v>0</v>
      </c>
      <c r="AT8" s="23">
        <f t="shared" si="11"/>
        <v>0</v>
      </c>
      <c r="AU8" s="23">
        <f t="shared" si="12"/>
        <v>0</v>
      </c>
      <c r="AV8" s="23">
        <f t="shared" si="0"/>
        <v>0</v>
      </c>
      <c r="AX8" s="12" t="s">
        <v>404</v>
      </c>
      <c r="AY8" s="63" t="s">
        <v>53</v>
      </c>
    </row>
    <row r="9" spans="1:52" s="1" customFormat="1" ht="21" customHeight="1" x14ac:dyDescent="0.25">
      <c r="A9" s="211" t="str">
        <f>TEXT(AP28,"MMMM"&amp;Labels!B13)</f>
        <v>Januar</v>
      </c>
      <c r="B9" s="506" t="str">
        <f>Labels!B32</f>
        <v>Saldo Monat + / -</v>
      </c>
      <c r="C9" s="507"/>
      <c r="D9" s="507"/>
      <c r="E9" s="508"/>
      <c r="F9" s="509">
        <f>(AG12-(SUM(AG13:AG27)-AE34))*-1</f>
        <v>-172.82999999999998</v>
      </c>
      <c r="G9" s="510"/>
      <c r="H9" s="78"/>
      <c r="I9" s="79"/>
      <c r="J9" s="13"/>
      <c r="K9" s="45" t="str">
        <f>Labels!B33</f>
        <v xml:space="preserve"> = </v>
      </c>
      <c r="L9" s="43" t="str">
        <f>Labels!B34</f>
        <v>Gelbe Felder müssen ausgefüllt werden (die übrigen werden automatisch berechnet)</v>
      </c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511"/>
      <c r="AC9" s="511"/>
      <c r="AD9" s="511"/>
      <c r="AE9" s="511"/>
      <c r="AF9" s="512"/>
      <c r="AG9" s="83"/>
      <c r="AI9" s="60" t="str">
        <f>Labels!B130</f>
        <v>bs</v>
      </c>
      <c r="AJ9" s="23">
        <f t="shared" si="1"/>
        <v>0</v>
      </c>
      <c r="AK9" s="23">
        <f t="shared" si="2"/>
        <v>0</v>
      </c>
      <c r="AL9" s="23">
        <f t="shared" si="3"/>
        <v>0</v>
      </c>
      <c r="AM9" s="23">
        <f t="shared" si="4"/>
        <v>0</v>
      </c>
      <c r="AN9" s="23">
        <f t="shared" si="5"/>
        <v>0</v>
      </c>
      <c r="AO9" s="23">
        <f t="shared" si="6"/>
        <v>0</v>
      </c>
      <c r="AP9" s="23">
        <f t="shared" si="7"/>
        <v>0</v>
      </c>
      <c r="AQ9" s="23">
        <f t="shared" si="8"/>
        <v>0</v>
      </c>
      <c r="AR9" s="23">
        <f t="shared" si="9"/>
        <v>0</v>
      </c>
      <c r="AS9" s="23">
        <f t="shared" si="10"/>
        <v>0</v>
      </c>
      <c r="AT9" s="23">
        <f t="shared" si="11"/>
        <v>0</v>
      </c>
      <c r="AU9" s="23">
        <f t="shared" si="12"/>
        <v>0</v>
      </c>
      <c r="AV9" s="23">
        <f t="shared" si="0"/>
        <v>0</v>
      </c>
      <c r="AX9" s="12" t="s">
        <v>405</v>
      </c>
      <c r="AY9" s="64" t="s">
        <v>54</v>
      </c>
      <c r="AZ9" s="12"/>
    </row>
    <row r="10" spans="1:52" s="16" customFormat="1" ht="16.5" x14ac:dyDescent="0.3">
      <c r="A10" s="436" t="str">
        <f>Labels!B35</f>
        <v>Tag</v>
      </c>
      <c r="B10" s="214">
        <f>AP28</f>
        <v>44197</v>
      </c>
      <c r="C10" s="215">
        <f t="shared" ref="C10:AF10" si="13">B10+1</f>
        <v>44198</v>
      </c>
      <c r="D10" s="214">
        <f t="shared" si="13"/>
        <v>44199</v>
      </c>
      <c r="E10" s="214">
        <f t="shared" si="13"/>
        <v>44200</v>
      </c>
      <c r="F10" s="214">
        <f t="shared" si="13"/>
        <v>44201</v>
      </c>
      <c r="G10" s="214">
        <f t="shared" si="13"/>
        <v>44202</v>
      </c>
      <c r="H10" s="214">
        <f t="shared" si="13"/>
        <v>44203</v>
      </c>
      <c r="I10" s="214">
        <f t="shared" si="13"/>
        <v>44204</v>
      </c>
      <c r="J10" s="214">
        <f t="shared" si="13"/>
        <v>44205</v>
      </c>
      <c r="K10" s="214">
        <f t="shared" si="13"/>
        <v>44206</v>
      </c>
      <c r="L10" s="214">
        <f t="shared" si="13"/>
        <v>44207</v>
      </c>
      <c r="M10" s="214">
        <f t="shared" si="13"/>
        <v>44208</v>
      </c>
      <c r="N10" s="214">
        <f t="shared" si="13"/>
        <v>44209</v>
      </c>
      <c r="O10" s="214">
        <f t="shared" si="13"/>
        <v>44210</v>
      </c>
      <c r="P10" s="214">
        <f t="shared" si="13"/>
        <v>44211</v>
      </c>
      <c r="Q10" s="214">
        <f t="shared" si="13"/>
        <v>44212</v>
      </c>
      <c r="R10" s="214">
        <f t="shared" si="13"/>
        <v>44213</v>
      </c>
      <c r="S10" s="214">
        <f t="shared" si="13"/>
        <v>44214</v>
      </c>
      <c r="T10" s="214">
        <f t="shared" si="13"/>
        <v>44215</v>
      </c>
      <c r="U10" s="214">
        <f t="shared" si="13"/>
        <v>44216</v>
      </c>
      <c r="V10" s="214">
        <f t="shared" si="13"/>
        <v>44217</v>
      </c>
      <c r="W10" s="214">
        <f t="shared" si="13"/>
        <v>44218</v>
      </c>
      <c r="X10" s="214">
        <f t="shared" si="13"/>
        <v>44219</v>
      </c>
      <c r="Y10" s="214">
        <f t="shared" si="13"/>
        <v>44220</v>
      </c>
      <c r="Z10" s="214">
        <f t="shared" si="13"/>
        <v>44221</v>
      </c>
      <c r="AA10" s="214">
        <f t="shared" si="13"/>
        <v>44222</v>
      </c>
      <c r="AB10" s="214">
        <f t="shared" si="13"/>
        <v>44223</v>
      </c>
      <c r="AC10" s="214">
        <f t="shared" si="13"/>
        <v>44224</v>
      </c>
      <c r="AD10" s="214">
        <f t="shared" si="13"/>
        <v>44225</v>
      </c>
      <c r="AE10" s="214">
        <f t="shared" si="13"/>
        <v>44226</v>
      </c>
      <c r="AF10" s="214">
        <f t="shared" si="13"/>
        <v>44227</v>
      </c>
      <c r="AG10" s="428" t="str">
        <f>COUNT(B12:AF12)&amp;" "&amp;Labels!$B$63</f>
        <v>21 Tage</v>
      </c>
      <c r="AI10" s="60" t="str">
        <f>Labels!B132</f>
        <v>ku</v>
      </c>
      <c r="AJ10" s="23">
        <f t="shared" si="1"/>
        <v>0</v>
      </c>
      <c r="AK10" s="23">
        <f t="shared" si="2"/>
        <v>0</v>
      </c>
      <c r="AL10" s="23">
        <f t="shared" si="3"/>
        <v>0</v>
      </c>
      <c r="AM10" s="23">
        <f t="shared" si="4"/>
        <v>0</v>
      </c>
      <c r="AN10" s="23">
        <f t="shared" si="5"/>
        <v>0</v>
      </c>
      <c r="AO10" s="23">
        <f t="shared" si="6"/>
        <v>0</v>
      </c>
      <c r="AP10" s="23">
        <f t="shared" si="7"/>
        <v>0</v>
      </c>
      <c r="AQ10" s="23">
        <f t="shared" si="8"/>
        <v>0</v>
      </c>
      <c r="AR10" s="23">
        <f t="shared" si="9"/>
        <v>0</v>
      </c>
      <c r="AS10" s="23">
        <f t="shared" si="10"/>
        <v>0</v>
      </c>
      <c r="AT10" s="23">
        <f t="shared" si="11"/>
        <v>0</v>
      </c>
      <c r="AU10" s="23">
        <f t="shared" si="12"/>
        <v>0</v>
      </c>
      <c r="AV10" s="23">
        <f t="shared" si="0"/>
        <v>0</v>
      </c>
      <c r="AX10" s="12" t="s">
        <v>406</v>
      </c>
      <c r="AY10" s="64" t="s">
        <v>56</v>
      </c>
      <c r="AZ10" s="12"/>
    </row>
    <row r="11" spans="1:52" s="16" customFormat="1" ht="12" hidden="1" customHeight="1" x14ac:dyDescent="0.2">
      <c r="A11" s="177" t="str">
        <f>Labels!B36</f>
        <v>Kalenderwoche</v>
      </c>
      <c r="B11" s="291">
        <f>IF(B10="","",TRUNC((B10-DATE(YEAR(B10+3-MOD(B10-2,7)),1,MOD(B10-2,7)-9))/7))</f>
        <v>53</v>
      </c>
      <c r="C11" s="292">
        <f t="shared" ref="C11:AF11" si="14">IF(C10="","",TRUNC((C10-DATE(YEAR(C10+3-MOD(C10-2,7)),1,MOD(C10-2,7)-9))/7))</f>
        <v>53</v>
      </c>
      <c r="D11" s="292">
        <f t="shared" si="14"/>
        <v>53</v>
      </c>
      <c r="E11" s="292">
        <f t="shared" si="14"/>
        <v>1</v>
      </c>
      <c r="F11" s="292">
        <f t="shared" si="14"/>
        <v>1</v>
      </c>
      <c r="G11" s="292">
        <f t="shared" si="14"/>
        <v>1</v>
      </c>
      <c r="H11" s="292">
        <f t="shared" si="14"/>
        <v>1</v>
      </c>
      <c r="I11" s="292">
        <f t="shared" si="14"/>
        <v>1</v>
      </c>
      <c r="J11" s="292">
        <f t="shared" si="14"/>
        <v>1</v>
      </c>
      <c r="K11" s="292">
        <f t="shared" si="14"/>
        <v>1</v>
      </c>
      <c r="L11" s="292">
        <f t="shared" si="14"/>
        <v>2</v>
      </c>
      <c r="M11" s="292">
        <f t="shared" si="14"/>
        <v>2</v>
      </c>
      <c r="N11" s="292">
        <f t="shared" si="14"/>
        <v>2</v>
      </c>
      <c r="O11" s="292">
        <f t="shared" si="14"/>
        <v>2</v>
      </c>
      <c r="P11" s="292">
        <f t="shared" si="14"/>
        <v>2</v>
      </c>
      <c r="Q11" s="292">
        <f t="shared" si="14"/>
        <v>2</v>
      </c>
      <c r="R11" s="292">
        <f t="shared" si="14"/>
        <v>2</v>
      </c>
      <c r="S11" s="292">
        <f t="shared" si="14"/>
        <v>3</v>
      </c>
      <c r="T11" s="292">
        <f t="shared" si="14"/>
        <v>3</v>
      </c>
      <c r="U11" s="292">
        <f t="shared" si="14"/>
        <v>3</v>
      </c>
      <c r="V11" s="292">
        <f t="shared" si="14"/>
        <v>3</v>
      </c>
      <c r="W11" s="292">
        <f t="shared" si="14"/>
        <v>3</v>
      </c>
      <c r="X11" s="292">
        <f t="shared" si="14"/>
        <v>3</v>
      </c>
      <c r="Y11" s="292">
        <f t="shared" si="14"/>
        <v>3</v>
      </c>
      <c r="Z11" s="292">
        <f t="shared" si="14"/>
        <v>4</v>
      </c>
      <c r="AA11" s="292">
        <f t="shared" si="14"/>
        <v>4</v>
      </c>
      <c r="AB11" s="292">
        <f t="shared" si="14"/>
        <v>4</v>
      </c>
      <c r="AC11" s="292">
        <f t="shared" si="14"/>
        <v>4</v>
      </c>
      <c r="AD11" s="292">
        <f t="shared" si="14"/>
        <v>4</v>
      </c>
      <c r="AE11" s="292">
        <f t="shared" si="14"/>
        <v>4</v>
      </c>
      <c r="AF11" s="292">
        <f t="shared" si="14"/>
        <v>4</v>
      </c>
      <c r="AG11" s="307"/>
      <c r="AI11" s="60" t="str">
        <f>Labels!B128</f>
        <v>ka</v>
      </c>
      <c r="AJ11" s="23">
        <f t="shared" si="1"/>
        <v>0</v>
      </c>
      <c r="AK11" s="23">
        <f t="shared" si="2"/>
        <v>0</v>
      </c>
      <c r="AL11" s="23">
        <f t="shared" si="3"/>
        <v>0</v>
      </c>
      <c r="AM11" s="23">
        <f t="shared" si="4"/>
        <v>0</v>
      </c>
      <c r="AN11" s="23">
        <f t="shared" si="5"/>
        <v>0</v>
      </c>
      <c r="AO11" s="23">
        <f t="shared" si="6"/>
        <v>0</v>
      </c>
      <c r="AP11" s="23">
        <f t="shared" si="7"/>
        <v>0</v>
      </c>
      <c r="AQ11" s="23">
        <f t="shared" si="8"/>
        <v>0</v>
      </c>
      <c r="AR11" s="23">
        <f t="shared" si="9"/>
        <v>0</v>
      </c>
      <c r="AS11" s="23">
        <f t="shared" si="10"/>
        <v>0</v>
      </c>
      <c r="AT11" s="23">
        <f t="shared" si="11"/>
        <v>0</v>
      </c>
      <c r="AU11" s="23">
        <f t="shared" si="12"/>
        <v>0</v>
      </c>
      <c r="AV11" s="23">
        <f t="shared" si="0"/>
        <v>0</v>
      </c>
      <c r="AX11" s="12" t="s">
        <v>407</v>
      </c>
      <c r="AY11" s="63" t="s">
        <v>66</v>
      </c>
      <c r="AZ11" s="12"/>
    </row>
    <row r="12" spans="1:52" s="16" customFormat="1" ht="12" customHeight="1" thickBot="1" x14ac:dyDescent="0.25">
      <c r="A12" s="177" t="str">
        <f>Labels!B37</f>
        <v>Sollstunden</v>
      </c>
      <c r="B12" s="174">
        <f t="shared" ref="B12:AF12" si="15">IF(MOD(B10,7)&gt;=2,$J$7*$B$4%,"")</f>
        <v>8.23</v>
      </c>
      <c r="C12" s="174" t="str">
        <f t="shared" si="15"/>
        <v/>
      </c>
      <c r="D12" s="174" t="str">
        <f t="shared" si="15"/>
        <v/>
      </c>
      <c r="E12" s="174">
        <f t="shared" si="15"/>
        <v>8.23</v>
      </c>
      <c r="F12" s="174">
        <f t="shared" si="15"/>
        <v>8.23</v>
      </c>
      <c r="G12" s="174">
        <f t="shared" si="15"/>
        <v>8.23</v>
      </c>
      <c r="H12" s="174">
        <f t="shared" si="15"/>
        <v>8.23</v>
      </c>
      <c r="I12" s="174">
        <f t="shared" si="15"/>
        <v>8.23</v>
      </c>
      <c r="J12" s="174" t="str">
        <f t="shared" si="15"/>
        <v/>
      </c>
      <c r="K12" s="174" t="str">
        <f t="shared" si="15"/>
        <v/>
      </c>
      <c r="L12" s="174">
        <f t="shared" si="15"/>
        <v>8.23</v>
      </c>
      <c r="M12" s="174">
        <f t="shared" si="15"/>
        <v>8.23</v>
      </c>
      <c r="N12" s="174">
        <f t="shared" si="15"/>
        <v>8.23</v>
      </c>
      <c r="O12" s="174">
        <f t="shared" si="15"/>
        <v>8.23</v>
      </c>
      <c r="P12" s="174">
        <f t="shared" si="15"/>
        <v>8.23</v>
      </c>
      <c r="Q12" s="174" t="str">
        <f t="shared" si="15"/>
        <v/>
      </c>
      <c r="R12" s="174" t="str">
        <f t="shared" si="15"/>
        <v/>
      </c>
      <c r="S12" s="174">
        <f t="shared" si="15"/>
        <v>8.23</v>
      </c>
      <c r="T12" s="174">
        <f t="shared" si="15"/>
        <v>8.23</v>
      </c>
      <c r="U12" s="174">
        <f t="shared" si="15"/>
        <v>8.23</v>
      </c>
      <c r="V12" s="174">
        <f t="shared" si="15"/>
        <v>8.23</v>
      </c>
      <c r="W12" s="174">
        <f t="shared" si="15"/>
        <v>8.23</v>
      </c>
      <c r="X12" s="174" t="str">
        <f t="shared" si="15"/>
        <v/>
      </c>
      <c r="Y12" s="174" t="str">
        <f t="shared" si="15"/>
        <v/>
      </c>
      <c r="Z12" s="174">
        <f t="shared" si="15"/>
        <v>8.23</v>
      </c>
      <c r="AA12" s="174">
        <f t="shared" si="15"/>
        <v>8.23</v>
      </c>
      <c r="AB12" s="174">
        <f t="shared" si="15"/>
        <v>8.23</v>
      </c>
      <c r="AC12" s="174">
        <f t="shared" si="15"/>
        <v>8.23</v>
      </c>
      <c r="AD12" s="174">
        <f t="shared" si="15"/>
        <v>8.23</v>
      </c>
      <c r="AE12" s="174" t="str">
        <f t="shared" si="15"/>
        <v/>
      </c>
      <c r="AF12" s="174" t="str">
        <f t="shared" si="15"/>
        <v/>
      </c>
      <c r="AG12" s="308">
        <f>SUM(B12:AF12)</f>
        <v>172.82999999999998</v>
      </c>
      <c r="AI12" s="60" t="str">
        <f>Labels!B135</f>
        <v>kv</v>
      </c>
      <c r="AJ12" s="23">
        <f>AG807</f>
        <v>0</v>
      </c>
      <c r="AK12" s="23">
        <f>AG830</f>
        <v>0</v>
      </c>
      <c r="AL12" s="23">
        <f>AG853</f>
        <v>0</v>
      </c>
      <c r="AM12" s="23">
        <f>AG876</f>
        <v>0</v>
      </c>
      <c r="AN12" s="23">
        <f>AG899</f>
        <v>0</v>
      </c>
      <c r="AO12" s="23">
        <f>AG922</f>
        <v>0</v>
      </c>
      <c r="AP12" s="23">
        <f>AG945</f>
        <v>0</v>
      </c>
      <c r="AQ12" s="23">
        <f>AG968</f>
        <v>0</v>
      </c>
      <c r="AR12" s="23">
        <f>AG991</f>
        <v>0</v>
      </c>
      <c r="AS12" s="23">
        <f>AG1014</f>
        <v>0</v>
      </c>
      <c r="AT12" s="23">
        <f>AG1037</f>
        <v>0</v>
      </c>
      <c r="AU12" s="23">
        <f>AG1060</f>
        <v>0</v>
      </c>
      <c r="AV12" s="23">
        <f>SUM(AJ12:AU12)</f>
        <v>0</v>
      </c>
      <c r="AX12" s="12" t="s">
        <v>408</v>
      </c>
      <c r="AY12" s="63" t="s">
        <v>65</v>
      </c>
      <c r="AZ12" s="1"/>
    </row>
    <row r="13" spans="1:52" s="16" customFormat="1" ht="12" customHeight="1" x14ac:dyDescent="0.2">
      <c r="A13" s="177" t="str">
        <f>Labels!B38</f>
        <v>Absenz in Std</v>
      </c>
      <c r="B13" s="340">
        <f>B819</f>
        <v>0</v>
      </c>
      <c r="C13" s="340">
        <f t="shared" ref="C13:AF13" si="16">C819</f>
        <v>0</v>
      </c>
      <c r="D13" s="340">
        <f t="shared" si="16"/>
        <v>0</v>
      </c>
      <c r="E13" s="340">
        <f t="shared" si="16"/>
        <v>0</v>
      </c>
      <c r="F13" s="340">
        <f t="shared" si="16"/>
        <v>0</v>
      </c>
      <c r="G13" s="340">
        <f t="shared" si="16"/>
        <v>0</v>
      </c>
      <c r="H13" s="340">
        <f t="shared" si="16"/>
        <v>0</v>
      </c>
      <c r="I13" s="340">
        <f t="shared" si="16"/>
        <v>0</v>
      </c>
      <c r="J13" s="340">
        <f t="shared" si="16"/>
        <v>0</v>
      </c>
      <c r="K13" s="340">
        <f t="shared" si="16"/>
        <v>0</v>
      </c>
      <c r="L13" s="340">
        <f t="shared" si="16"/>
        <v>0</v>
      </c>
      <c r="M13" s="340">
        <f t="shared" si="16"/>
        <v>0</v>
      </c>
      <c r="N13" s="340">
        <f t="shared" si="16"/>
        <v>0</v>
      </c>
      <c r="O13" s="340">
        <f t="shared" si="16"/>
        <v>0</v>
      </c>
      <c r="P13" s="340">
        <f t="shared" si="16"/>
        <v>0</v>
      </c>
      <c r="Q13" s="340">
        <f t="shared" si="16"/>
        <v>0</v>
      </c>
      <c r="R13" s="340">
        <f t="shared" si="16"/>
        <v>0</v>
      </c>
      <c r="S13" s="340">
        <f t="shared" si="16"/>
        <v>0</v>
      </c>
      <c r="T13" s="340">
        <f t="shared" si="16"/>
        <v>0</v>
      </c>
      <c r="U13" s="340">
        <f t="shared" si="16"/>
        <v>0</v>
      </c>
      <c r="V13" s="340">
        <f t="shared" si="16"/>
        <v>0</v>
      </c>
      <c r="W13" s="340">
        <f t="shared" si="16"/>
        <v>0</v>
      </c>
      <c r="X13" s="340">
        <f t="shared" si="16"/>
        <v>0</v>
      </c>
      <c r="Y13" s="340">
        <f t="shared" si="16"/>
        <v>0</v>
      </c>
      <c r="Z13" s="340">
        <f t="shared" si="16"/>
        <v>0</v>
      </c>
      <c r="AA13" s="340">
        <f t="shared" si="16"/>
        <v>0</v>
      </c>
      <c r="AB13" s="340">
        <f t="shared" si="16"/>
        <v>0</v>
      </c>
      <c r="AC13" s="340">
        <f t="shared" si="16"/>
        <v>0</v>
      </c>
      <c r="AD13" s="340">
        <f t="shared" si="16"/>
        <v>0</v>
      </c>
      <c r="AE13" s="340">
        <f t="shared" si="16"/>
        <v>0</v>
      </c>
      <c r="AF13" s="340">
        <f t="shared" si="16"/>
        <v>0</v>
      </c>
      <c r="AG13" s="85">
        <f>SUM(AJ3:AJ12)</f>
        <v>0</v>
      </c>
      <c r="AI13" s="60" t="str">
        <f>Labels!B145</f>
        <v>fe</v>
      </c>
      <c r="AJ13" s="23">
        <f>AG818</f>
        <v>0</v>
      </c>
      <c r="AK13" s="23">
        <f>AG841</f>
        <v>0</v>
      </c>
      <c r="AL13" s="23">
        <f>AG864</f>
        <v>0</v>
      </c>
      <c r="AM13" s="23">
        <f>AG887</f>
        <v>0</v>
      </c>
      <c r="AN13" s="23">
        <f>AG910</f>
        <v>0</v>
      </c>
      <c r="AO13" s="23">
        <f>AG933</f>
        <v>0</v>
      </c>
      <c r="AP13" s="23">
        <f>AG956</f>
        <v>0</v>
      </c>
      <c r="AQ13" s="23">
        <f>AG979</f>
        <v>0</v>
      </c>
      <c r="AR13" s="23">
        <f>AG1002</f>
        <v>0</v>
      </c>
      <c r="AS13" s="23">
        <f>AG1025</f>
        <v>0</v>
      </c>
      <c r="AT13" s="23">
        <f>AG1048</f>
        <v>0</v>
      </c>
      <c r="AU13" s="23">
        <f>AG1071</f>
        <v>0</v>
      </c>
      <c r="AV13" s="23">
        <f>SUM(AJ13:AU13)</f>
        <v>0</v>
      </c>
      <c r="AX13" s="12" t="s">
        <v>409</v>
      </c>
      <c r="AY13" s="62" t="s">
        <v>62</v>
      </c>
    </row>
    <row r="14" spans="1:52" s="16" customFormat="1" ht="12" customHeight="1" thickBot="1" x14ac:dyDescent="0.25">
      <c r="A14" s="178" t="str">
        <f>Labels!B39</f>
        <v>Code</v>
      </c>
      <c r="B14" s="324" t="str">
        <f>IF(B819&lt;&gt;0,IF(MAX(B806:B818)&lt;B819,Labels!$B$163,INDEX($AH$806:$AH$818,MATCH(MAX(B806:B818),B806:B818,0))),"")</f>
        <v/>
      </c>
      <c r="C14" s="324" t="str">
        <f>IF(C819&lt;&gt;0,IF(MAX(C806:C818)&lt;C819,Labels!$B$163,INDEX($AH$806:$AH$818,MATCH(MAX(C806:C818),C806:C818,0))),"")</f>
        <v/>
      </c>
      <c r="D14" s="324" t="str">
        <f>IF(D819&lt;&gt;0,IF(MAX(D806:D818)&lt;D819,Labels!$B$163,INDEX($AH$806:$AH$818,MATCH(MAX(D806:D818),D806:D818,0))),"")</f>
        <v/>
      </c>
      <c r="E14" s="324" t="str">
        <f>IF(E819&lt;&gt;0,IF(MAX(E806:E818)&lt;E819,Labels!$B$163,INDEX($AH$806:$AH$818,MATCH(MAX(E806:E818),E806:E818,0))),"")</f>
        <v/>
      </c>
      <c r="F14" s="324" t="str">
        <f>IF(F819&lt;&gt;0,IF(MAX(F806:F818)&lt;F819,Labels!$B$163,INDEX($AH$806:$AH$818,MATCH(MAX(F806:F818),F806:F818,0))),"")</f>
        <v/>
      </c>
      <c r="G14" s="324" t="str">
        <f>IF(G819&lt;&gt;0,IF(MAX(G806:G818)&lt;G819,Labels!$B$163,INDEX($AH$806:$AH$818,MATCH(MAX(G806:G818),G806:G818,0))),"")</f>
        <v/>
      </c>
      <c r="H14" s="324" t="str">
        <f>IF(H819&lt;&gt;0,IF(MAX(H806:H818)&lt;H819,Labels!$B$163,INDEX($AH$806:$AH$818,MATCH(MAX(H806:H818),H806:H818,0))),"")</f>
        <v/>
      </c>
      <c r="I14" s="324" t="str">
        <f>IF(I819&lt;&gt;0,IF(MAX(I806:I818)&lt;I819,Labels!$B$163,INDEX($AH$806:$AH$818,MATCH(MAX(I806:I818),I806:I818,0))),"")</f>
        <v/>
      </c>
      <c r="J14" s="324" t="str">
        <f>IF(J819&lt;&gt;0,IF(MAX(J806:J818)&lt;J819,Labels!$B$163,INDEX($AH$806:$AH$818,MATCH(MAX(J806:J818),J806:J818,0))),"")</f>
        <v/>
      </c>
      <c r="K14" s="324" t="str">
        <f>IF(K819&lt;&gt;0,IF(MAX(K806:K818)&lt;K819,Labels!$B$163,INDEX($AH$806:$AH$818,MATCH(MAX(K806:K818),K806:K818,0))),"")</f>
        <v/>
      </c>
      <c r="L14" s="324" t="str">
        <f>IF(L819&lt;&gt;0,IF(MAX(L806:L818)&lt;L819,Labels!$B$163,INDEX($AH$806:$AH$818,MATCH(MAX(L806:L818),L806:L818,0))),"")</f>
        <v/>
      </c>
      <c r="M14" s="324" t="str">
        <f>IF(M819&lt;&gt;0,IF(MAX(M806:M818)&lt;M819,Labels!$B$163,INDEX($AH$806:$AH$818,MATCH(MAX(M806:M818),M806:M818,0))),"")</f>
        <v/>
      </c>
      <c r="N14" s="324" t="str">
        <f>IF(N819&lt;&gt;0,IF(MAX(N806:N818)&lt;N819,Labels!$B$163,INDEX($AH$806:$AH$818,MATCH(MAX(N806:N818),N806:N818,0))),"")</f>
        <v/>
      </c>
      <c r="O14" s="324" t="str">
        <f>IF(O819&lt;&gt;0,IF(MAX(O806:O818)&lt;O819,Labels!$B$163,INDEX($AH$806:$AH$818,MATCH(MAX(O806:O818),O806:O818,0))),"")</f>
        <v/>
      </c>
      <c r="P14" s="324" t="str">
        <f>IF(P819&lt;&gt;0,IF(MAX(P806:P818)&lt;P819,Labels!$B$163,INDEX($AH$806:$AH$818,MATCH(MAX(P806:P818),P806:P818,0))),"")</f>
        <v/>
      </c>
      <c r="Q14" s="324" t="str">
        <f>IF(Q819&lt;&gt;0,IF(MAX(Q806:Q818)&lt;Q819,Labels!$B$163,INDEX($AH$806:$AH$818,MATCH(MAX(Q806:Q818),Q806:Q818,0))),"")</f>
        <v/>
      </c>
      <c r="R14" s="324" t="str">
        <f>IF(R819&lt;&gt;0,IF(MAX(R806:R818)&lt;R819,Labels!$B$163,INDEX($AH$806:$AH$818,MATCH(MAX(R806:R818),R806:R818,0))),"")</f>
        <v/>
      </c>
      <c r="S14" s="324" t="str">
        <f>IF(S819&lt;&gt;0,IF(MAX(S806:S818)&lt;S819,Labels!$B$163,INDEX($AH$806:$AH$818,MATCH(MAX(S806:S818),S806:S818,0))),"")</f>
        <v/>
      </c>
      <c r="T14" s="324" t="str">
        <f>IF(T819&lt;&gt;0,IF(MAX(T806:T818)&lt;T819,Labels!$B$163,INDEX($AH$806:$AH$818,MATCH(MAX(T806:T818),T806:T818,0))),"")</f>
        <v/>
      </c>
      <c r="U14" s="324" t="str">
        <f>IF(U819&lt;&gt;0,IF(MAX(U806:U818)&lt;U819,Labels!$B$163,INDEX($AH$806:$AH$818,MATCH(MAX(U806:U818),U806:U818,0))),"")</f>
        <v/>
      </c>
      <c r="V14" s="324" t="str">
        <f>IF(V819&lt;&gt;0,IF(MAX(V806:V818)&lt;V819,Labels!$B$163,INDEX($AH$806:$AH$818,MATCH(MAX(V806:V818),V806:V818,0))),"")</f>
        <v/>
      </c>
      <c r="W14" s="324" t="str">
        <f>IF(W819&lt;&gt;0,IF(MAX(W806:W818)&lt;W819,Labels!$B$163,INDEX($AH$806:$AH$818,MATCH(MAX(W806:W818),W806:W818,0))),"")</f>
        <v/>
      </c>
      <c r="X14" s="324" t="str">
        <f>IF(X819&lt;&gt;0,IF(MAX(X806:X818)&lt;X819,Labels!$B$163,INDEX($AH$806:$AH$818,MATCH(MAX(X806:X818),X806:X818,0))),"")</f>
        <v/>
      </c>
      <c r="Y14" s="324" t="str">
        <f>IF(Y819&lt;&gt;0,IF(MAX(Y806:Y818)&lt;Y819,Labels!$B$163,INDEX($AH$806:$AH$818,MATCH(MAX(Y806:Y818),Y806:Y818,0))),"")</f>
        <v/>
      </c>
      <c r="Z14" s="324" t="str">
        <f>IF(Z819&lt;&gt;0,IF(MAX(Z806:Z818)&lt;Z819,Labels!$B$163,INDEX($AH$806:$AH$818,MATCH(MAX(Z806:Z818),Z806:Z818,0))),"")</f>
        <v/>
      </c>
      <c r="AA14" s="324" t="str">
        <f>IF(AA819&lt;&gt;0,IF(MAX(AA806:AA818)&lt;AA819,Labels!$B$163,INDEX($AH$806:$AH$818,MATCH(MAX(AA806:AA818),AA806:AA818,0))),"")</f>
        <v/>
      </c>
      <c r="AB14" s="324" t="str">
        <f>IF(AB819&lt;&gt;0,IF(MAX(AB806:AB818)&lt;AB819,Labels!$B$163,INDEX($AH$806:$AH$818,MATCH(MAX(AB806:AB818),AB806:AB818,0))),"")</f>
        <v/>
      </c>
      <c r="AC14" s="324" t="str">
        <f>IF(AC819&lt;&gt;0,IF(MAX(AC806:AC818)&lt;AC819,Labels!$B$163,INDEX($AH$806:$AH$818,MATCH(MAX(AC806:AC818),AC806:AC818,0))),"")</f>
        <v/>
      </c>
      <c r="AD14" s="324" t="str">
        <f>IF(AD819&lt;&gt;0,IF(MAX(AD806:AD818)&lt;AD819,Labels!$B$163,INDEX($AH$806:$AH$818,MATCH(MAX(AD806:AD818),AD806:AD818,0))),"")</f>
        <v/>
      </c>
      <c r="AE14" s="324" t="str">
        <f>IF(AE819&lt;&gt;0,IF(MAX(AE806:AE818)&lt;AE819,Labels!$B$163,INDEX($AH$806:$AH$818,MATCH(MAX(AE806:AE818),AE806:AE818,0))),"")</f>
        <v/>
      </c>
      <c r="AF14" s="324" t="str">
        <f>IF(AF819&lt;&gt;0,IF(MAX(AF806:AF818)&lt;AF819,Labels!$B$163,INDEX($AH$806:$AH$818,MATCH(MAX(AF806:AF818),AF806:AF818,0))),"")</f>
        <v/>
      </c>
      <c r="AG14" s="103"/>
      <c r="AI14" s="60" t="str">
        <f>Labels!B137</f>
        <v>kj</v>
      </c>
      <c r="AJ14" s="23">
        <f>AG808</f>
        <v>0</v>
      </c>
      <c r="AK14" s="23">
        <f>AG831</f>
        <v>0</v>
      </c>
      <c r="AL14" s="23">
        <f>AG854</f>
        <v>0</v>
      </c>
      <c r="AM14" s="23">
        <f>AG877</f>
        <v>0</v>
      </c>
      <c r="AN14" s="23">
        <f>AG900</f>
        <v>0</v>
      </c>
      <c r="AO14" s="23">
        <f>AG923</f>
        <v>0</v>
      </c>
      <c r="AP14" s="23">
        <f>AG946</f>
        <v>0</v>
      </c>
      <c r="AQ14" s="23">
        <f>AG969</f>
        <v>0</v>
      </c>
      <c r="AR14" s="23">
        <f>AG992</f>
        <v>0</v>
      </c>
      <c r="AS14" s="23">
        <f>AG1015</f>
        <v>0</v>
      </c>
      <c r="AT14" s="23">
        <f>AG1038</f>
        <v>0</v>
      </c>
      <c r="AU14" s="23">
        <f>AG1061</f>
        <v>0</v>
      </c>
      <c r="AV14" s="23">
        <f>SUM(AJ14:AU14)</f>
        <v>0</v>
      </c>
      <c r="AX14" s="12" t="s">
        <v>410</v>
      </c>
      <c r="AY14" s="62" t="s">
        <v>61</v>
      </c>
    </row>
    <row r="15" spans="1:52" s="16" customFormat="1" ht="12" customHeight="1" x14ac:dyDescent="0.2">
      <c r="A15" s="179" t="str">
        <f>Labels!B40</f>
        <v>00.00-06.00h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87">
        <f>SUM(B15:AF15)</f>
        <v>0</v>
      </c>
      <c r="AI15" s="24" t="str">
        <f>Labels!B118</f>
        <v>ft</v>
      </c>
      <c r="AJ15" s="25">
        <f>SUMIF($B$18:$AF$18,$AI$15,$B$19:$AF$19)</f>
        <v>0</v>
      </c>
      <c r="AK15" s="25">
        <f>SUMIF($B$81:$AD$81,$AI$15,$B$82:$AD$82)</f>
        <v>0</v>
      </c>
      <c r="AL15" s="25">
        <f>SUMIF($B$144:$AF$144,$AI$15,$B$145:$AF$145)</f>
        <v>0</v>
      </c>
      <c r="AM15" s="25">
        <f>SUMIF($B$207:$AE$207,$AI$15,$B$208:$AE$208)</f>
        <v>0</v>
      </c>
      <c r="AN15" s="25">
        <f>SUMIF($B$270:$AF$270,$AI$15,$B$271:$AF$271)</f>
        <v>0</v>
      </c>
      <c r="AO15" s="25">
        <f>SUMIF($B$333:$AE$333,$AI$15,$B$334:$AE$334)</f>
        <v>0</v>
      </c>
      <c r="AP15" s="25">
        <f>SUMIF($B$396:$AF$396,$AI$15,$B$397:$AF$397)</f>
        <v>0</v>
      </c>
      <c r="AQ15" s="25">
        <f>SUMIF($B$459:$AF$459,$AI$15,$B$460:$AF$460)</f>
        <v>0</v>
      </c>
      <c r="AR15" s="25">
        <f>SUMIF($B$522:$AE$522,$AI$15,$B$523:$AE$523)</f>
        <v>0</v>
      </c>
      <c r="AS15" s="25">
        <f>SUMIF($B$585:$AF$585,$AI$15,$B$586:$AF$586)</f>
        <v>0</v>
      </c>
      <c r="AT15" s="25">
        <f>SUMIF($B$648:$AE$648,$AI$15,$B$649:$AE$649)</f>
        <v>0</v>
      </c>
      <c r="AU15" s="25">
        <f>SUMIF($B$711:$AF$711,$AI$15,$B$712:$AF$712)</f>
        <v>0</v>
      </c>
      <c r="AV15" s="25">
        <f t="shared" si="0"/>
        <v>0</v>
      </c>
      <c r="AX15" s="12" t="s">
        <v>411</v>
      </c>
      <c r="AY15" s="62" t="s">
        <v>115</v>
      </c>
    </row>
    <row r="16" spans="1:52" s="16" customFormat="1" ht="12" customHeight="1" x14ac:dyDescent="0.2">
      <c r="A16" s="180" t="str">
        <f>Labels!B41</f>
        <v>06.00-20.00h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88">
        <f>SUM(B16:AF16)</f>
        <v>0</v>
      </c>
      <c r="AI16" s="24" t="str">
        <f>Labels!B160</f>
        <v>Anzahl ft</v>
      </c>
      <c r="AJ16" s="26">
        <f>COUNTIF($B$18:$AF$18,$AI$15)</f>
        <v>0</v>
      </c>
      <c r="AK16" s="26">
        <f>COUNTIF($B$81:$AD$81,$AI$15)</f>
        <v>0</v>
      </c>
      <c r="AL16" s="26">
        <f>COUNTIF($B$144:$AF$144,$AI$15)</f>
        <v>0</v>
      </c>
      <c r="AM16" s="26">
        <f>COUNTIF($B$207:$AE$207,$AI$15)</f>
        <v>0</v>
      </c>
      <c r="AN16" s="26">
        <f>COUNTIF($B$270:$AF$270,$AI$15)</f>
        <v>0</v>
      </c>
      <c r="AO16" s="26">
        <f>COUNTIF($B$333:$AE$333,$AI$15)</f>
        <v>0</v>
      </c>
      <c r="AP16" s="26">
        <f>COUNTIF($B$396:$AF$396,$AI$15)</f>
        <v>0</v>
      </c>
      <c r="AQ16" s="26">
        <f>COUNTIF($B$459:$AF$459,$AI$15)</f>
        <v>0</v>
      </c>
      <c r="AR16" s="26">
        <f>COUNTIF($B$522:$AE$522,$AI$15)</f>
        <v>0</v>
      </c>
      <c r="AS16" s="26">
        <f>COUNTIF($B$585:$AF$585,$AI$15)</f>
        <v>0</v>
      </c>
      <c r="AT16" s="26">
        <f>COUNTIF($B$648:$AE$648,$AI$15)</f>
        <v>0</v>
      </c>
      <c r="AU16" s="26">
        <f>COUNTIF($B$711:$AF$711,$AI$15)</f>
        <v>0</v>
      </c>
      <c r="AV16" s="25">
        <f t="shared" si="0"/>
        <v>0</v>
      </c>
      <c r="AX16" s="12" t="s">
        <v>412</v>
      </c>
      <c r="AY16" s="62" t="s">
        <v>46</v>
      </c>
    </row>
    <row r="17" spans="1:59" s="16" customFormat="1" ht="12" customHeight="1" x14ac:dyDescent="0.2">
      <c r="A17" s="179" t="str">
        <f>Labels!B42</f>
        <v>20.00-24.00h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86">
        <f>SUM(B17:AF17)</f>
        <v>0</v>
      </c>
      <c r="AI17" s="24" t="str">
        <f>Labels!B161</f>
        <v>Meldung</v>
      </c>
      <c r="AJ17" s="126" t="str">
        <f>IF($AV$16&gt;9,"(" &amp; $AV$16 &amp; " = " &amp; Labels!B117,"")</f>
        <v/>
      </c>
      <c r="AK17" s="127"/>
      <c r="AL17" s="128"/>
      <c r="AM17" s="47"/>
      <c r="AN17" s="47"/>
      <c r="AO17" s="19"/>
      <c r="AP17" s="19"/>
      <c r="AQ17" s="19"/>
      <c r="AR17" s="19"/>
      <c r="AS17" s="19"/>
      <c r="AT17" s="19"/>
      <c r="AU17" s="19"/>
      <c r="AV17" s="19"/>
      <c r="AX17" s="12" t="s">
        <v>413</v>
      </c>
      <c r="AY17" s="62" t="s">
        <v>134</v>
      </c>
    </row>
    <row r="18" spans="1:59" s="16" customFormat="1" ht="12" customHeight="1" x14ac:dyDescent="0.2">
      <c r="A18" s="180" t="str">
        <f>Labels!B43</f>
        <v>Feiertag "ft"</v>
      </c>
      <c r="B18" s="312" t="str">
        <f>IF(WEEKDAY(B10,2)&lt;=6,IF(KALENDER!E3="x",Labels!$B$118,""),"")</f>
        <v/>
      </c>
      <c r="C18" s="181" t="str">
        <f>IF(WEEKDAY(C10,2)&lt;=6,IF(KALENDER!F3="x",Labels!$B$118,""),"")</f>
        <v/>
      </c>
      <c r="D18" s="181" t="str">
        <f>IF(WEEKDAY(D10,2)&lt;=6,IF(KALENDER!G3="x",Labels!$B$118,""),"")</f>
        <v/>
      </c>
      <c r="E18" s="181" t="str">
        <f>IF(WEEKDAY(E10,2)&lt;=6,IF(KALENDER!H3="x",Labels!$B$118,""),"")</f>
        <v/>
      </c>
      <c r="F18" s="181" t="str">
        <f>IF(WEEKDAY(F10,2)&lt;=6,IF(KALENDER!I3="x",Labels!$B$118,""),"")</f>
        <v/>
      </c>
      <c r="G18" s="181" t="str">
        <f>IF(WEEKDAY(G10,2)&lt;=6,IF(KALENDER!J3="x",Labels!$B$118,""),"")</f>
        <v/>
      </c>
      <c r="H18" s="181" t="str">
        <f>IF(WEEKDAY(H10,2)&lt;=6,IF(KALENDER!K3="x",Labels!$B$118,""),"")</f>
        <v/>
      </c>
      <c r="I18" s="181" t="str">
        <f>IF(WEEKDAY(I10,2)&lt;=6,IF(KALENDER!L3="x",Labels!$B$118,""),"")</f>
        <v/>
      </c>
      <c r="J18" s="181" t="str">
        <f>IF(WEEKDAY(J10,2)&lt;=6,IF(KALENDER!M3="x",Labels!$B$118,""),"")</f>
        <v/>
      </c>
      <c r="K18" s="181" t="str">
        <f>IF(WEEKDAY(K10,2)&lt;=6,IF(KALENDER!N3="x",Labels!$B$118,""),"")</f>
        <v/>
      </c>
      <c r="L18" s="181" t="str">
        <f>IF(WEEKDAY(L10,2)&lt;=6,IF(KALENDER!O3="x",Labels!$B$118,""),"")</f>
        <v/>
      </c>
      <c r="M18" s="181" t="str">
        <f>IF(WEEKDAY(M10,2)&lt;=6,IF(KALENDER!P3="x",Labels!$B$118,""),"")</f>
        <v/>
      </c>
      <c r="N18" s="181" t="str">
        <f>IF(WEEKDAY(N10,2)&lt;=6,IF(KALENDER!Q3="x",Labels!$B$118,""),"")</f>
        <v/>
      </c>
      <c r="O18" s="181" t="str">
        <f>IF(WEEKDAY(O10,2)&lt;=6,IF(KALENDER!R3="x",Labels!$B$118,""),"")</f>
        <v/>
      </c>
      <c r="P18" s="181" t="str">
        <f>IF(WEEKDAY(P10,2)&lt;=6,IF(KALENDER!S3="x",Labels!$B$118,""),"")</f>
        <v/>
      </c>
      <c r="Q18" s="181" t="str">
        <f>IF(WEEKDAY(Q10,2)&lt;=6,IF(KALENDER!T3="x",Labels!$B$118,""),"")</f>
        <v/>
      </c>
      <c r="R18" s="181" t="str">
        <f>IF(WEEKDAY(R10,2)&lt;=6,IF(KALENDER!U3="x",Labels!$B$118,""),"")</f>
        <v/>
      </c>
      <c r="S18" s="181" t="str">
        <f>IF(WEEKDAY(S10,2)&lt;=6,IF(KALENDER!V3="x",Labels!$B$118,""),"")</f>
        <v/>
      </c>
      <c r="T18" s="181" t="str">
        <f>IF(WEEKDAY(T10,2)&lt;=6,IF(KALENDER!W3="x",Labels!$B$118,""),"")</f>
        <v/>
      </c>
      <c r="U18" s="181" t="str">
        <f>IF(WEEKDAY(U10,2)&lt;=6,IF(KALENDER!X3="x",Labels!$B$118,""),"")</f>
        <v/>
      </c>
      <c r="V18" s="181" t="str">
        <f>IF(WEEKDAY(V10,2)&lt;=6,IF(KALENDER!Y3="x",Labels!$B$118,""),"")</f>
        <v/>
      </c>
      <c r="W18" s="181" t="str">
        <f>IF(WEEKDAY(W10,2)&lt;=6,IF(KALENDER!Z3="x",Labels!$B$118,""),"")</f>
        <v/>
      </c>
      <c r="X18" s="181" t="str">
        <f>IF(WEEKDAY(X10,2)&lt;=6,IF(KALENDER!AA3="x",Labels!$B$118,""),"")</f>
        <v/>
      </c>
      <c r="Y18" s="181" t="str">
        <f>IF(WEEKDAY(Y10,2)&lt;=6,IF(KALENDER!AB3="x",Labels!$B$118,""),"")</f>
        <v/>
      </c>
      <c r="Z18" s="181" t="str">
        <f>IF(WEEKDAY(Z10,2)&lt;=6,IF(KALENDER!AC3="x",Labels!$B$118,""),"")</f>
        <v/>
      </c>
      <c r="AA18" s="181" t="str">
        <f>IF(WEEKDAY(AA10,2)&lt;=6,IF(KALENDER!AD3="x",Labels!$B$118,""),"")</f>
        <v/>
      </c>
      <c r="AB18" s="181" t="str">
        <f>IF(WEEKDAY(AB10,2)&lt;=6,IF(KALENDER!AE3="x",Labels!$B$118,""),"")</f>
        <v/>
      </c>
      <c r="AC18" s="181" t="str">
        <f>IF(WEEKDAY(AC10,2)&lt;=6,IF(KALENDER!AF3="x",Labels!$B$118,""),"")</f>
        <v/>
      </c>
      <c r="AD18" s="181" t="str">
        <f>IF(WEEKDAY(AD10,2)&lt;=6,IF(KALENDER!AG3="x",Labels!$B$118,""),"")</f>
        <v/>
      </c>
      <c r="AE18" s="181" t="str">
        <f>IF(WEEKDAY(AE10,2)&lt;=6,IF(KALENDER!AH3="x",Labels!$B$118,""),"")</f>
        <v/>
      </c>
      <c r="AF18" s="181" t="str">
        <f>IF(WEEKDAY(AF10,2)&lt;=6,IF(KALENDER!AI3="x",Labels!$B$118,""),"")</f>
        <v/>
      </c>
      <c r="AG18" s="87"/>
      <c r="AH18" s="16" t="s">
        <v>414</v>
      </c>
      <c r="AI18" s="60" t="s">
        <v>111</v>
      </c>
      <c r="AJ18" s="23">
        <f>$AE$33</f>
        <v>0</v>
      </c>
      <c r="AK18" s="23">
        <f>$AE$96</f>
        <v>0</v>
      </c>
      <c r="AL18" s="23">
        <f>$AE$159</f>
        <v>0</v>
      </c>
      <c r="AM18" s="23">
        <f>$AE$222</f>
        <v>0</v>
      </c>
      <c r="AN18" s="23">
        <f>$AE$285</f>
        <v>0</v>
      </c>
      <c r="AO18" s="23">
        <f>$AE$348</f>
        <v>0</v>
      </c>
      <c r="AP18" s="23">
        <f>$AE$411</f>
        <v>0</v>
      </c>
      <c r="AQ18" s="23">
        <f>$AE$474</f>
        <v>0</v>
      </c>
      <c r="AR18" s="23">
        <f>$AE$537</f>
        <v>0</v>
      </c>
      <c r="AS18" s="23"/>
      <c r="AT18" s="23"/>
      <c r="AU18" s="23"/>
      <c r="AV18" s="23">
        <f>SUM(AJ18:AU18)</f>
        <v>0</v>
      </c>
    </row>
    <row r="19" spans="1:59" s="16" customFormat="1" ht="12" customHeight="1" x14ac:dyDescent="0.2">
      <c r="A19" s="182" t="str">
        <f>Labels!B44</f>
        <v>Gutschrift "ft"</v>
      </c>
      <c r="B19" s="183" t="str">
        <f>IF(AND(B18=Labels!$B$118,WEEKDAY(B10,2)&lt;6),$J$7*$B$4%,"")</f>
        <v/>
      </c>
      <c r="C19" s="183" t="str">
        <f>IF(AND(C18=Labels!$B$118,WEEKDAY(C10,2)&lt;6),$J$7*$B$4%,"")</f>
        <v/>
      </c>
      <c r="D19" s="183" t="str">
        <f>IF(AND(D18=Labels!$B$118,WEEKDAY(D10,2)&lt;6),$J$7*$B$4%,"")</f>
        <v/>
      </c>
      <c r="E19" s="183" t="str">
        <f>IF(AND(E18=Labels!$B$118,WEEKDAY(E10,2)&lt;6),$J$7*$B$4%,"")</f>
        <v/>
      </c>
      <c r="F19" s="183" t="str">
        <f>IF(AND(F18=Labels!$B$118,WEEKDAY(F10,2)&lt;6),$J$7*$B$4%,"")</f>
        <v/>
      </c>
      <c r="G19" s="183" t="str">
        <f>IF(AND(G18=Labels!$B$118,WEEKDAY(G10,2)&lt;6),$J$7*$B$4%,"")</f>
        <v/>
      </c>
      <c r="H19" s="183" t="str">
        <f>IF(AND(H18=Labels!$B$118,WEEKDAY(H10,2)&lt;6),$J$7*$B$4%,"")</f>
        <v/>
      </c>
      <c r="I19" s="183" t="str">
        <f>IF(AND(I18=Labels!$B$118,WEEKDAY(I10,2)&lt;6),$J$7*$B$4%,"")</f>
        <v/>
      </c>
      <c r="J19" s="183" t="str">
        <f>IF(AND(J18=Labels!$B$118,WEEKDAY(J10,2)&lt;6),$J$7*$B$4%,"")</f>
        <v/>
      </c>
      <c r="K19" s="183" t="str">
        <f>IF(AND(K18=Labels!$B$118,WEEKDAY(K10,2)&lt;6),$J$7*$B$4%,"")</f>
        <v/>
      </c>
      <c r="L19" s="183" t="str">
        <f>IF(AND(L18=Labels!$B$118,WEEKDAY(L10,2)&lt;6),$J$7*$B$4%,"")</f>
        <v/>
      </c>
      <c r="M19" s="183" t="str">
        <f>IF(AND(M18=Labels!$B$118,WEEKDAY(M10,2)&lt;6),$J$7*$B$4%,"")</f>
        <v/>
      </c>
      <c r="N19" s="183" t="str">
        <f>IF(AND(N18=Labels!$B$118,WEEKDAY(N10,2)&lt;6),$J$7*$B$4%,"")</f>
        <v/>
      </c>
      <c r="O19" s="183" t="str">
        <f>IF(AND(O18=Labels!$B$118,WEEKDAY(O10,2)&lt;6),$J$7*$B$4%,"")</f>
        <v/>
      </c>
      <c r="P19" s="183" t="str">
        <f>IF(AND(P18=Labels!$B$118,WEEKDAY(P10,2)&lt;6),$J$7*$B$4%,"")</f>
        <v/>
      </c>
      <c r="Q19" s="183" t="str">
        <f>IF(AND(Q18=Labels!$B$118,WEEKDAY(Q10,2)&lt;6),$J$7*$B$4%,"")</f>
        <v/>
      </c>
      <c r="R19" s="183" t="str">
        <f>IF(AND(R18=Labels!$B$118,WEEKDAY(R10,2)&lt;6),$J$7*$B$4%,"")</f>
        <v/>
      </c>
      <c r="S19" s="183" t="str">
        <f>IF(AND(S18=Labels!$B$118,WEEKDAY(S10,2)&lt;6),$J$7*$B$4%,"")</f>
        <v/>
      </c>
      <c r="T19" s="183" t="str">
        <f>IF(AND(T18=Labels!$B$118,WEEKDAY(T10,2)&lt;6),$J$7*$B$4%,"")</f>
        <v/>
      </c>
      <c r="U19" s="183" t="str">
        <f>IF(AND(U18=Labels!$B$118,WEEKDAY(U10,2)&lt;6),$J$7*$B$4%,"")</f>
        <v/>
      </c>
      <c r="V19" s="183" t="str">
        <f>IF(AND(V18=Labels!$B$118,WEEKDAY(V10,2)&lt;6),$J$7*$B$4%,"")</f>
        <v/>
      </c>
      <c r="W19" s="183" t="str">
        <f>IF(AND(W18=Labels!$B$118,WEEKDAY(W10,2)&lt;6),$J$7*$B$4%,"")</f>
        <v/>
      </c>
      <c r="X19" s="183" t="str">
        <f>IF(AND(X18=Labels!$B$118,WEEKDAY(X10,2)&lt;6),$J$7*$B$4%,"")</f>
        <v/>
      </c>
      <c r="Y19" s="183" t="str">
        <f>IF(AND(Y18=Labels!$B$118,WEEKDAY(Y10,2)&lt;6),$J$7*$B$4%,"")</f>
        <v/>
      </c>
      <c r="Z19" s="183" t="str">
        <f>IF(AND(Z18=Labels!$B$118,WEEKDAY(Z10,2)&lt;6),$J$7*$B$4%,"")</f>
        <v/>
      </c>
      <c r="AA19" s="183" t="str">
        <f>IF(AND(AA18=Labels!$B$118,WEEKDAY(AA10,2)&lt;6),$J$7*$B$4%,"")</f>
        <v/>
      </c>
      <c r="AB19" s="183" t="str">
        <f>IF(AND(AB18=Labels!$B$118,WEEKDAY(AB10,2)&lt;6),$J$7*$B$4%,"")</f>
        <v/>
      </c>
      <c r="AC19" s="183" t="str">
        <f>IF(AND(AC18=Labels!$B$118,WEEKDAY(AC10,2)&lt;6),$J$7*$B$4%,"")</f>
        <v/>
      </c>
      <c r="AD19" s="183" t="str">
        <f>IF(AND(AD18=Labels!$B$118,WEEKDAY(AD10,2)&lt;6),$J$7*$B$4%,"")</f>
        <v/>
      </c>
      <c r="AE19" s="183" t="str">
        <f>IF(AND(AE18=Labels!$B$118,WEEKDAY(AE10,2)&lt;6),$J$7*$B$4%,"")</f>
        <v/>
      </c>
      <c r="AF19" s="183" t="str">
        <f>IF(AND(AF18=Labels!$B$118,WEEKDAY(AF10,2)&lt;6),$J$7*$B$4%,"")</f>
        <v/>
      </c>
      <c r="AG19" s="299">
        <f>SUM(B19:AF19)</f>
        <v>0</v>
      </c>
      <c r="AI19" s="60" t="s">
        <v>112</v>
      </c>
      <c r="AJ19" s="23">
        <f>$AE$34</f>
        <v>0</v>
      </c>
      <c r="AK19" s="23">
        <f>$AE$97</f>
        <v>0</v>
      </c>
      <c r="AL19" s="23">
        <f>$AE$160</f>
        <v>0</v>
      </c>
      <c r="AM19" s="23">
        <f>$AE$223</f>
        <v>0</v>
      </c>
      <c r="AN19" s="23">
        <f>$AE$286</f>
        <v>0</v>
      </c>
      <c r="AO19" s="23">
        <f>$AE$349</f>
        <v>0</v>
      </c>
      <c r="AP19" s="23">
        <f>$AE$412</f>
        <v>0</v>
      </c>
      <c r="AQ19" s="23">
        <f>$AE$475</f>
        <v>0</v>
      </c>
      <c r="AR19" s="23">
        <f>$AE$538</f>
        <v>0</v>
      </c>
      <c r="AS19" s="23">
        <f>$AE$601</f>
        <v>0</v>
      </c>
      <c r="AT19" s="23">
        <f>$AE$664</f>
        <v>0</v>
      </c>
      <c r="AU19" s="23">
        <f>$AE$727</f>
        <v>0</v>
      </c>
      <c r="AV19" s="23">
        <f>SUM(AJ19:AU19)</f>
        <v>0</v>
      </c>
    </row>
    <row r="20" spans="1:59" s="16" customFormat="1" ht="12" hidden="1" customHeight="1" x14ac:dyDescent="0.25">
      <c r="A20" s="182" t="str">
        <f>Labels!B45</f>
        <v>Tagestotal</v>
      </c>
      <c r="B20" s="183">
        <f>SUM(B15:B17)</f>
        <v>0</v>
      </c>
      <c r="C20" s="183">
        <f t="shared" ref="C20:AF20" si="17">SUM(C15:C17)</f>
        <v>0</v>
      </c>
      <c r="D20" s="183">
        <f t="shared" si="17"/>
        <v>0</v>
      </c>
      <c r="E20" s="183">
        <f t="shared" si="17"/>
        <v>0</v>
      </c>
      <c r="F20" s="183">
        <f t="shared" si="17"/>
        <v>0</v>
      </c>
      <c r="G20" s="183">
        <f t="shared" si="17"/>
        <v>0</v>
      </c>
      <c r="H20" s="183">
        <f t="shared" si="17"/>
        <v>0</v>
      </c>
      <c r="I20" s="183">
        <f t="shared" si="17"/>
        <v>0</v>
      </c>
      <c r="J20" s="183">
        <f t="shared" si="17"/>
        <v>0</v>
      </c>
      <c r="K20" s="183">
        <f t="shared" si="17"/>
        <v>0</v>
      </c>
      <c r="L20" s="183">
        <f t="shared" si="17"/>
        <v>0</v>
      </c>
      <c r="M20" s="183">
        <f t="shared" si="17"/>
        <v>0</v>
      </c>
      <c r="N20" s="183">
        <f t="shared" si="17"/>
        <v>0</v>
      </c>
      <c r="O20" s="183">
        <f t="shared" si="17"/>
        <v>0</v>
      </c>
      <c r="P20" s="183">
        <f t="shared" si="17"/>
        <v>0</v>
      </c>
      <c r="Q20" s="183">
        <f t="shared" si="17"/>
        <v>0</v>
      </c>
      <c r="R20" s="183">
        <f t="shared" si="17"/>
        <v>0</v>
      </c>
      <c r="S20" s="183">
        <f t="shared" si="17"/>
        <v>0</v>
      </c>
      <c r="T20" s="183">
        <f t="shared" si="17"/>
        <v>0</v>
      </c>
      <c r="U20" s="183">
        <f t="shared" si="17"/>
        <v>0</v>
      </c>
      <c r="V20" s="183">
        <f t="shared" si="17"/>
        <v>0</v>
      </c>
      <c r="W20" s="183">
        <f t="shared" si="17"/>
        <v>0</v>
      </c>
      <c r="X20" s="183">
        <f t="shared" si="17"/>
        <v>0</v>
      </c>
      <c r="Y20" s="183">
        <f t="shared" si="17"/>
        <v>0</v>
      </c>
      <c r="Z20" s="183">
        <f t="shared" si="17"/>
        <v>0</v>
      </c>
      <c r="AA20" s="183">
        <f t="shared" si="17"/>
        <v>0</v>
      </c>
      <c r="AB20" s="183">
        <f t="shared" si="17"/>
        <v>0</v>
      </c>
      <c r="AC20" s="183">
        <f t="shared" si="17"/>
        <v>0</v>
      </c>
      <c r="AD20" s="183">
        <f t="shared" si="17"/>
        <v>0</v>
      </c>
      <c r="AE20" s="183">
        <f t="shared" si="17"/>
        <v>0</v>
      </c>
      <c r="AF20" s="183">
        <f t="shared" si="17"/>
        <v>0</v>
      </c>
      <c r="AG20" s="299"/>
      <c r="AI20" s="455" t="s">
        <v>416</v>
      </c>
      <c r="AJ20" s="456">
        <f>SUM(AG26+AG27)</f>
        <v>0</v>
      </c>
      <c r="AK20" s="456">
        <f>SUM(AG89+AG90)</f>
        <v>0</v>
      </c>
      <c r="AL20" s="456">
        <f>SUM(AG152+AG153)</f>
        <v>0</v>
      </c>
      <c r="AM20" s="456">
        <f>SUM(AG215+AG216)</f>
        <v>0</v>
      </c>
      <c r="AN20" s="456">
        <f>SUM(AG278+AG279)</f>
        <v>0</v>
      </c>
      <c r="AO20" s="456">
        <f>SUM(AG341+AG342)</f>
        <v>0</v>
      </c>
      <c r="AP20" s="456">
        <f>SUM(AG404+AG405)</f>
        <v>0</v>
      </c>
      <c r="AQ20" s="456">
        <f>SUM(AG467+AG468)</f>
        <v>0</v>
      </c>
      <c r="AR20" s="456">
        <f>SUM(AG530+AG531)</f>
        <v>0</v>
      </c>
      <c r="AS20" s="456">
        <f>SUM(AG593+AG594)</f>
        <v>0</v>
      </c>
      <c r="AT20" s="456">
        <f>SUM(AG656+AG657)</f>
        <v>0</v>
      </c>
      <c r="AU20" s="456">
        <f>SUM(AG719+AG720)</f>
        <v>0</v>
      </c>
      <c r="AV20" s="457">
        <f>SUM(AJ20:AU20)</f>
        <v>0</v>
      </c>
      <c r="AX20" s="3" t="s">
        <v>354</v>
      </c>
      <c r="AY20" s="3"/>
      <c r="AZ20" s="39"/>
      <c r="BA20" s="39"/>
      <c r="BB20" s="39"/>
      <c r="BC20" s="39"/>
      <c r="BD20" s="39"/>
      <c r="BE20" s="39"/>
      <c r="BF20" s="39"/>
      <c r="BG20" s="39"/>
    </row>
    <row r="21" spans="1:59" s="16" customFormat="1" ht="12" hidden="1" customHeight="1" x14ac:dyDescent="0.2">
      <c r="A21" s="180" t="str">
        <f>Labels!B46</f>
        <v>.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299"/>
      <c r="AX21" s="49"/>
      <c r="AY21" s="49"/>
      <c r="AZ21" s="39"/>
      <c r="BA21" s="39"/>
      <c r="BB21" s="39"/>
      <c r="BC21" s="39"/>
      <c r="BD21" s="39"/>
      <c r="BE21" s="39"/>
      <c r="BF21" s="39"/>
      <c r="BG21" s="39"/>
    </row>
    <row r="22" spans="1:59" s="16" customFormat="1" ht="12" hidden="1" customHeight="1" x14ac:dyDescent="0.2">
      <c r="A22" s="180" t="str">
        <f>Labels!B47</f>
        <v>.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299"/>
      <c r="AS22" s="19"/>
      <c r="AT22" s="19"/>
      <c r="AU22" s="19"/>
      <c r="AX22" s="122" t="s">
        <v>38</v>
      </c>
      <c r="AY22" s="470" t="s">
        <v>97</v>
      </c>
      <c r="AZ22" s="470"/>
      <c r="BA22" s="470"/>
      <c r="BB22" s="470"/>
      <c r="BC22" s="470"/>
      <c r="BD22" s="470"/>
      <c r="BE22" s="470"/>
      <c r="BF22" s="470"/>
      <c r="BG22" s="470"/>
    </row>
    <row r="23" spans="1:59" s="16" customFormat="1" ht="12" hidden="1" customHeight="1" x14ac:dyDescent="0.2">
      <c r="A23" s="180" t="str">
        <f>Labels!B48</f>
        <v>Monatsübergang</v>
      </c>
      <c r="B23" s="181" t="str">
        <f>IF(WEEKDAY(B10)=1,TEXT(B10-1,"MMM"&amp;Labels!B13),"")</f>
        <v/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 t="str">
        <f>IF(AND(WEEKDAY(AF10)&gt;1,WEEKDAY(AF10)&lt;7),TEXT(DATE($B$5,MONTH(AF10)+1,1),"MMM"&amp;Labels!B13),"")</f>
        <v/>
      </c>
      <c r="AG23" s="299"/>
      <c r="AS23" s="19"/>
      <c r="AT23" s="19"/>
      <c r="AU23" s="19"/>
      <c r="AX23" s="122" t="s">
        <v>39</v>
      </c>
      <c r="AY23" s="472" t="s">
        <v>137</v>
      </c>
      <c r="AZ23" s="472"/>
      <c r="BA23" s="472"/>
      <c r="BB23" s="472"/>
      <c r="BC23" s="472"/>
      <c r="BD23" s="472"/>
      <c r="BE23" s="472"/>
      <c r="BF23" s="472"/>
      <c r="BG23" s="472"/>
    </row>
    <row r="24" spans="1:59" s="19" customFormat="1" ht="12" customHeight="1" x14ac:dyDescent="0.2">
      <c r="A24" s="177" t="str">
        <f>Labels!B49</f>
        <v>Wochentotal</v>
      </c>
      <c r="B24" s="296" t="str">
        <f>IF(WEEKDAY(B10)=7,SUMIF($B11:$AF11,B11,$B20:$AF20)+SUMIF($B74:$AD74,B11,$B83:$AD83),IF(WEEKDAY(B10)=1,SUMIF($B11:$AF11,B11,$B20:$AF20)+SUMIF($B74:$AD74,B11,$B83:$AD83),""))</f>
        <v/>
      </c>
      <c r="C24" s="297">
        <f t="shared" ref="C24:AE24" si="18">IF(WEEKDAY(C10)=7,SUMIF($B11:$AF11,C11,$B20:$AF20)+SUMIF($B74:$AD74,C11,$B83:$AD83),"")</f>
        <v>0</v>
      </c>
      <c r="D24" s="297" t="str">
        <f t="shared" si="18"/>
        <v/>
      </c>
      <c r="E24" s="297" t="str">
        <f t="shared" si="18"/>
        <v/>
      </c>
      <c r="F24" s="297" t="str">
        <f t="shared" si="18"/>
        <v/>
      </c>
      <c r="G24" s="297" t="str">
        <f t="shared" si="18"/>
        <v/>
      </c>
      <c r="H24" s="297" t="str">
        <f t="shared" si="18"/>
        <v/>
      </c>
      <c r="I24" s="297" t="str">
        <f t="shared" si="18"/>
        <v/>
      </c>
      <c r="J24" s="297">
        <f t="shared" si="18"/>
        <v>0</v>
      </c>
      <c r="K24" s="297" t="str">
        <f t="shared" si="18"/>
        <v/>
      </c>
      <c r="L24" s="297" t="str">
        <f t="shared" si="18"/>
        <v/>
      </c>
      <c r="M24" s="297" t="str">
        <f t="shared" si="18"/>
        <v/>
      </c>
      <c r="N24" s="297" t="str">
        <f t="shared" si="18"/>
        <v/>
      </c>
      <c r="O24" s="297" t="str">
        <f t="shared" si="18"/>
        <v/>
      </c>
      <c r="P24" s="297" t="str">
        <f t="shared" si="18"/>
        <v/>
      </c>
      <c r="Q24" s="297">
        <f t="shared" si="18"/>
        <v>0</v>
      </c>
      <c r="R24" s="297" t="str">
        <f t="shared" si="18"/>
        <v/>
      </c>
      <c r="S24" s="297" t="str">
        <f t="shared" si="18"/>
        <v/>
      </c>
      <c r="T24" s="297" t="str">
        <f t="shared" si="18"/>
        <v/>
      </c>
      <c r="U24" s="297" t="str">
        <f t="shared" si="18"/>
        <v/>
      </c>
      <c r="V24" s="297" t="str">
        <f t="shared" si="18"/>
        <v/>
      </c>
      <c r="W24" s="297" t="str">
        <f t="shared" si="18"/>
        <v/>
      </c>
      <c r="X24" s="297">
        <f t="shared" si="18"/>
        <v>0</v>
      </c>
      <c r="Y24" s="297" t="str">
        <f t="shared" si="18"/>
        <v/>
      </c>
      <c r="Z24" s="297" t="str">
        <f t="shared" si="18"/>
        <v/>
      </c>
      <c r="AA24" s="297" t="str">
        <f t="shared" si="18"/>
        <v/>
      </c>
      <c r="AB24" s="297" t="str">
        <f t="shared" si="18"/>
        <v/>
      </c>
      <c r="AC24" s="297" t="str">
        <f t="shared" si="18"/>
        <v/>
      </c>
      <c r="AD24" s="297" t="str">
        <f t="shared" si="18"/>
        <v/>
      </c>
      <c r="AE24" s="297">
        <f t="shared" si="18"/>
        <v>0</v>
      </c>
      <c r="AF24" s="298" t="str">
        <f>IF(WEEKDAY(AF10)=7,SUMIF($B11:$AF11,AF11,$B20:$AF20)+SUMIF($B74:$AD74,AF11,$B83:$AD83),AF23)</f>
        <v/>
      </c>
      <c r="AG24" s="86"/>
      <c r="AX24" s="122" t="s">
        <v>47</v>
      </c>
      <c r="AY24" s="473" t="s">
        <v>138</v>
      </c>
      <c r="AZ24" s="473"/>
      <c r="BA24" s="473"/>
      <c r="BB24" s="473"/>
      <c r="BC24" s="473"/>
      <c r="BD24" s="473"/>
      <c r="BE24" s="473"/>
      <c r="BF24" s="473"/>
      <c r="BG24" s="473"/>
    </row>
    <row r="25" spans="1:59" s="19" customFormat="1" ht="12" customHeight="1" x14ac:dyDescent="0.2">
      <c r="A25" s="182" t="str">
        <f>Labels!B50</f>
        <v>Zeitzuschlag 1)</v>
      </c>
      <c r="B25" s="296" t="str">
        <f>IF(B32="FALSCH","",B32)</f>
        <v/>
      </c>
      <c r="C25" s="297" t="str">
        <f t="shared" ref="C25:AF25" si="19">IF(C32="FALSCH","",C32)</f>
        <v/>
      </c>
      <c r="D25" s="297" t="str">
        <f t="shared" si="19"/>
        <v/>
      </c>
      <c r="E25" s="297" t="str">
        <f t="shared" si="19"/>
        <v/>
      </c>
      <c r="F25" s="297" t="str">
        <f t="shared" si="19"/>
        <v/>
      </c>
      <c r="G25" s="297" t="str">
        <f t="shared" si="19"/>
        <v/>
      </c>
      <c r="H25" s="297" t="str">
        <f t="shared" si="19"/>
        <v/>
      </c>
      <c r="I25" s="297" t="str">
        <f t="shared" si="19"/>
        <v/>
      </c>
      <c r="J25" s="297" t="str">
        <f t="shared" si="19"/>
        <v/>
      </c>
      <c r="K25" s="297" t="str">
        <f t="shared" si="19"/>
        <v/>
      </c>
      <c r="L25" s="297" t="str">
        <f t="shared" si="19"/>
        <v/>
      </c>
      <c r="M25" s="297" t="str">
        <f t="shared" si="19"/>
        <v/>
      </c>
      <c r="N25" s="297" t="str">
        <f t="shared" si="19"/>
        <v/>
      </c>
      <c r="O25" s="297" t="str">
        <f t="shared" si="19"/>
        <v/>
      </c>
      <c r="P25" s="297" t="str">
        <f t="shared" si="19"/>
        <v/>
      </c>
      <c r="Q25" s="297" t="str">
        <f t="shared" si="19"/>
        <v/>
      </c>
      <c r="R25" s="297" t="str">
        <f t="shared" si="19"/>
        <v/>
      </c>
      <c r="S25" s="297" t="str">
        <f t="shared" si="19"/>
        <v/>
      </c>
      <c r="T25" s="297" t="str">
        <f t="shared" si="19"/>
        <v/>
      </c>
      <c r="U25" s="297" t="str">
        <f t="shared" si="19"/>
        <v/>
      </c>
      <c r="V25" s="297" t="str">
        <f t="shared" si="19"/>
        <v/>
      </c>
      <c r="W25" s="297" t="str">
        <f t="shared" si="19"/>
        <v/>
      </c>
      <c r="X25" s="297" t="str">
        <f t="shared" si="19"/>
        <v/>
      </c>
      <c r="Y25" s="297" t="str">
        <f t="shared" si="19"/>
        <v/>
      </c>
      <c r="Z25" s="297" t="str">
        <f t="shared" si="19"/>
        <v/>
      </c>
      <c r="AA25" s="297" t="str">
        <f t="shared" si="19"/>
        <v/>
      </c>
      <c r="AB25" s="297" t="str">
        <f t="shared" si="19"/>
        <v/>
      </c>
      <c r="AC25" s="297" t="str">
        <f t="shared" si="19"/>
        <v/>
      </c>
      <c r="AD25" s="297" t="str">
        <f t="shared" si="19"/>
        <v/>
      </c>
      <c r="AE25" s="297" t="str">
        <f t="shared" si="19"/>
        <v/>
      </c>
      <c r="AF25" s="298" t="str">
        <f t="shared" si="19"/>
        <v/>
      </c>
      <c r="AG25" s="86">
        <f t="shared" ref="AG25:AG31" si="20">SUM(B25:AF25)</f>
        <v>0</v>
      </c>
      <c r="AH25" s="64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X25" s="122" t="s">
        <v>40</v>
      </c>
      <c r="AY25" s="469" t="s">
        <v>98</v>
      </c>
      <c r="AZ25" s="469"/>
      <c r="BA25" s="469"/>
      <c r="BB25" s="469"/>
      <c r="BC25" s="469"/>
      <c r="BD25" s="469"/>
      <c r="BE25" s="469"/>
      <c r="BF25" s="469"/>
      <c r="BG25" s="469"/>
    </row>
    <row r="26" spans="1:59" s="19" customFormat="1" ht="12" customHeight="1" x14ac:dyDescent="0.2">
      <c r="A26" s="182" t="str">
        <f>Labels!B51</f>
        <v>Zeitzuschlag 2)</v>
      </c>
      <c r="B26" s="183" t="str">
        <f>IF((B15+B17)=0,"",SUM(B15,B17))</f>
        <v/>
      </c>
      <c r="C26" s="183" t="str">
        <f>IF((C15+C17)=0,"",SUM(C15,C17))</f>
        <v/>
      </c>
      <c r="D26" s="183" t="str">
        <f>IF((D15+D17)=0,"",SUM(D15,D17))</f>
        <v/>
      </c>
      <c r="E26" s="183" t="str">
        <f t="shared" ref="E26:AF26" si="21">IF((E15+E17)=0,"",SUM(E15,E17))</f>
        <v/>
      </c>
      <c r="F26" s="183" t="str">
        <f t="shared" si="21"/>
        <v/>
      </c>
      <c r="G26" s="183" t="str">
        <f t="shared" si="21"/>
        <v/>
      </c>
      <c r="H26" s="183" t="str">
        <f t="shared" si="21"/>
        <v/>
      </c>
      <c r="I26" s="183" t="str">
        <f t="shared" si="21"/>
        <v/>
      </c>
      <c r="J26" s="183" t="str">
        <f t="shared" si="21"/>
        <v/>
      </c>
      <c r="K26" s="183" t="str">
        <f t="shared" si="21"/>
        <v/>
      </c>
      <c r="L26" s="183" t="str">
        <f t="shared" si="21"/>
        <v/>
      </c>
      <c r="M26" s="183" t="str">
        <f t="shared" si="21"/>
        <v/>
      </c>
      <c r="N26" s="183" t="str">
        <f t="shared" si="21"/>
        <v/>
      </c>
      <c r="O26" s="183" t="str">
        <f t="shared" si="21"/>
        <v/>
      </c>
      <c r="P26" s="183" t="str">
        <f t="shared" si="21"/>
        <v/>
      </c>
      <c r="Q26" s="183" t="str">
        <f t="shared" si="21"/>
        <v/>
      </c>
      <c r="R26" s="183" t="str">
        <f t="shared" si="21"/>
        <v/>
      </c>
      <c r="S26" s="183" t="str">
        <f t="shared" si="21"/>
        <v/>
      </c>
      <c r="T26" s="183" t="str">
        <f t="shared" si="21"/>
        <v/>
      </c>
      <c r="U26" s="183" t="str">
        <f t="shared" si="21"/>
        <v/>
      </c>
      <c r="V26" s="183" t="str">
        <f t="shared" si="21"/>
        <v/>
      </c>
      <c r="W26" s="183" t="str">
        <f t="shared" si="21"/>
        <v/>
      </c>
      <c r="X26" s="183" t="str">
        <f t="shared" si="21"/>
        <v/>
      </c>
      <c r="Y26" s="183" t="str">
        <f t="shared" si="21"/>
        <v/>
      </c>
      <c r="Z26" s="183" t="str">
        <f t="shared" si="21"/>
        <v/>
      </c>
      <c r="AA26" s="183" t="str">
        <f t="shared" si="21"/>
        <v/>
      </c>
      <c r="AB26" s="183" t="str">
        <f t="shared" si="21"/>
        <v/>
      </c>
      <c r="AC26" s="183" t="str">
        <f t="shared" si="21"/>
        <v/>
      </c>
      <c r="AD26" s="183" t="str">
        <f t="shared" si="21"/>
        <v/>
      </c>
      <c r="AE26" s="183" t="str">
        <f t="shared" si="21"/>
        <v/>
      </c>
      <c r="AF26" s="183" t="str">
        <f t="shared" si="21"/>
        <v/>
      </c>
      <c r="AG26" s="86">
        <f t="shared" si="20"/>
        <v>0</v>
      </c>
      <c r="AH26" s="12" t="s">
        <v>403</v>
      </c>
      <c r="AI26" s="486" t="s">
        <v>415</v>
      </c>
      <c r="AJ26" s="486"/>
      <c r="AK26" s="486"/>
      <c r="AL26" s="486"/>
      <c r="AM26" s="2"/>
      <c r="AN26" s="2"/>
      <c r="AO26" s="2"/>
      <c r="AP26" s="2"/>
      <c r="AQ26" s="2"/>
      <c r="AR26" s="2"/>
      <c r="AS26" s="2"/>
      <c r="AT26" s="2"/>
      <c r="AU26" s="2"/>
      <c r="AX26" s="122" t="s">
        <v>41</v>
      </c>
      <c r="AY26" s="469" t="s">
        <v>99</v>
      </c>
      <c r="AZ26" s="469"/>
      <c r="BA26" s="469"/>
      <c r="BB26" s="469"/>
      <c r="BC26" s="469"/>
      <c r="BD26" s="469"/>
      <c r="BE26" s="469"/>
      <c r="BF26" s="469"/>
      <c r="BG26" s="469"/>
    </row>
    <row r="27" spans="1:59" s="2" customFormat="1" ht="12" customHeight="1" x14ac:dyDescent="0.2">
      <c r="A27" s="182" t="str">
        <f>Labels!B52</f>
        <v>Zeitzuschlag 3)</v>
      </c>
      <c r="B27" s="183">
        <f t="shared" ref="B27:AF27" si="22">SUM(B28:B31)</f>
        <v>0</v>
      </c>
      <c r="C27" s="183">
        <f t="shared" si="22"/>
        <v>0</v>
      </c>
      <c r="D27" s="183">
        <f t="shared" si="22"/>
        <v>0</v>
      </c>
      <c r="E27" s="183">
        <f t="shared" si="22"/>
        <v>0</v>
      </c>
      <c r="F27" s="183">
        <f t="shared" si="22"/>
        <v>0</v>
      </c>
      <c r="G27" s="183">
        <f t="shared" si="22"/>
        <v>0</v>
      </c>
      <c r="H27" s="183">
        <f t="shared" si="22"/>
        <v>0</v>
      </c>
      <c r="I27" s="183">
        <f t="shared" si="22"/>
        <v>0</v>
      </c>
      <c r="J27" s="183">
        <f t="shared" si="22"/>
        <v>0</v>
      </c>
      <c r="K27" s="183">
        <f t="shared" si="22"/>
        <v>0</v>
      </c>
      <c r="L27" s="183">
        <f t="shared" si="22"/>
        <v>0</v>
      </c>
      <c r="M27" s="183">
        <f t="shared" si="22"/>
        <v>0</v>
      </c>
      <c r="N27" s="183">
        <f t="shared" si="22"/>
        <v>0</v>
      </c>
      <c r="O27" s="183">
        <f t="shared" si="22"/>
        <v>0</v>
      </c>
      <c r="P27" s="183">
        <f t="shared" si="22"/>
        <v>0</v>
      </c>
      <c r="Q27" s="183">
        <f t="shared" si="22"/>
        <v>0</v>
      </c>
      <c r="R27" s="183">
        <f t="shared" si="22"/>
        <v>0</v>
      </c>
      <c r="S27" s="183">
        <f t="shared" si="22"/>
        <v>0</v>
      </c>
      <c r="T27" s="183">
        <f t="shared" si="22"/>
        <v>0</v>
      </c>
      <c r="U27" s="183">
        <f t="shared" si="22"/>
        <v>0</v>
      </c>
      <c r="V27" s="183">
        <f t="shared" si="22"/>
        <v>0</v>
      </c>
      <c r="W27" s="183">
        <f t="shared" si="22"/>
        <v>0</v>
      </c>
      <c r="X27" s="183">
        <f t="shared" si="22"/>
        <v>0</v>
      </c>
      <c r="Y27" s="183">
        <f t="shared" si="22"/>
        <v>0</v>
      </c>
      <c r="Z27" s="183">
        <f t="shared" si="22"/>
        <v>0</v>
      </c>
      <c r="AA27" s="183">
        <f t="shared" si="22"/>
        <v>0</v>
      </c>
      <c r="AB27" s="183">
        <f t="shared" si="22"/>
        <v>0</v>
      </c>
      <c r="AC27" s="183">
        <f t="shared" si="22"/>
        <v>0</v>
      </c>
      <c r="AD27" s="183">
        <f t="shared" si="22"/>
        <v>0</v>
      </c>
      <c r="AE27" s="183">
        <f t="shared" si="22"/>
        <v>0</v>
      </c>
      <c r="AF27" s="183">
        <f t="shared" si="22"/>
        <v>0</v>
      </c>
      <c r="AG27" s="86">
        <f>SUM(B27:AF27)</f>
        <v>0</v>
      </c>
      <c r="AH27" s="12" t="s">
        <v>404</v>
      </c>
      <c r="AI27" s="56"/>
      <c r="AX27" s="122" t="s">
        <v>42</v>
      </c>
      <c r="AY27" s="469" t="s">
        <v>139</v>
      </c>
      <c r="AZ27" s="469"/>
      <c r="BA27" s="469"/>
      <c r="BB27" s="469"/>
      <c r="BC27" s="469"/>
      <c r="BD27" s="469"/>
      <c r="BE27" s="469"/>
      <c r="BF27" s="469"/>
      <c r="BG27" s="469"/>
    </row>
    <row r="28" spans="1:59" s="2" customFormat="1" ht="12" hidden="1" customHeight="1" x14ac:dyDescent="0.2">
      <c r="A28" s="182" t="str">
        <f>Labels!B53</f>
        <v>Sonntag Tag</v>
      </c>
      <c r="B28" s="183" t="str">
        <f>IF(WEEKDAY(B10)=1,B16,"")</f>
        <v/>
      </c>
      <c r="C28" s="183" t="str">
        <f t="shared" ref="C28:AF28" si="23">IF(WEEKDAY(C10)=1,C16,"")</f>
        <v/>
      </c>
      <c r="D28" s="183">
        <f t="shared" si="23"/>
        <v>0</v>
      </c>
      <c r="E28" s="183" t="str">
        <f t="shared" si="23"/>
        <v/>
      </c>
      <c r="F28" s="183" t="str">
        <f t="shared" si="23"/>
        <v/>
      </c>
      <c r="G28" s="183" t="str">
        <f t="shared" si="23"/>
        <v/>
      </c>
      <c r="H28" s="183" t="str">
        <f t="shared" si="23"/>
        <v/>
      </c>
      <c r="I28" s="183" t="str">
        <f t="shared" si="23"/>
        <v/>
      </c>
      <c r="J28" s="183" t="str">
        <f t="shared" si="23"/>
        <v/>
      </c>
      <c r="K28" s="183">
        <f t="shared" si="23"/>
        <v>0</v>
      </c>
      <c r="L28" s="183" t="str">
        <f t="shared" si="23"/>
        <v/>
      </c>
      <c r="M28" s="183" t="str">
        <f t="shared" si="23"/>
        <v/>
      </c>
      <c r="N28" s="183" t="str">
        <f t="shared" si="23"/>
        <v/>
      </c>
      <c r="O28" s="183" t="str">
        <f t="shared" si="23"/>
        <v/>
      </c>
      <c r="P28" s="183" t="str">
        <f t="shared" si="23"/>
        <v/>
      </c>
      <c r="Q28" s="183" t="str">
        <f t="shared" si="23"/>
        <v/>
      </c>
      <c r="R28" s="183">
        <f t="shared" si="23"/>
        <v>0</v>
      </c>
      <c r="S28" s="183" t="str">
        <f t="shared" si="23"/>
        <v/>
      </c>
      <c r="T28" s="183" t="str">
        <f t="shared" si="23"/>
        <v/>
      </c>
      <c r="U28" s="183" t="str">
        <f t="shared" si="23"/>
        <v/>
      </c>
      <c r="V28" s="183" t="str">
        <f t="shared" si="23"/>
        <v/>
      </c>
      <c r="W28" s="183" t="str">
        <f t="shared" si="23"/>
        <v/>
      </c>
      <c r="X28" s="183" t="str">
        <f t="shared" si="23"/>
        <v/>
      </c>
      <c r="Y28" s="183">
        <f t="shared" si="23"/>
        <v>0</v>
      </c>
      <c r="Z28" s="183" t="str">
        <f t="shared" si="23"/>
        <v/>
      </c>
      <c r="AA28" s="183" t="str">
        <f t="shared" si="23"/>
        <v/>
      </c>
      <c r="AB28" s="183" t="str">
        <f t="shared" si="23"/>
        <v/>
      </c>
      <c r="AC28" s="183" t="str">
        <f t="shared" si="23"/>
        <v/>
      </c>
      <c r="AD28" s="183" t="str">
        <f t="shared" si="23"/>
        <v/>
      </c>
      <c r="AE28" s="183" t="str">
        <f t="shared" si="23"/>
        <v/>
      </c>
      <c r="AF28" s="183">
        <f t="shared" si="23"/>
        <v>0</v>
      </c>
      <c r="AG28" s="86">
        <f t="shared" si="20"/>
        <v>0</v>
      </c>
      <c r="AH28" s="12" t="s">
        <v>405</v>
      </c>
      <c r="AI28" s="441" t="s">
        <v>332</v>
      </c>
      <c r="AJ28" s="444"/>
      <c r="AK28" s="444"/>
      <c r="AL28" s="444"/>
      <c r="AM28" s="444"/>
      <c r="AN28" s="444"/>
      <c r="AO28" s="444"/>
      <c r="AP28" s="487">
        <f>DATE(YEAR($A$7),MONTH($A$7),DAY($A$7))</f>
        <v>44197</v>
      </c>
      <c r="AQ28" s="488"/>
      <c r="AX28" s="123" t="s">
        <v>73</v>
      </c>
      <c r="AY28" s="469" t="s">
        <v>68</v>
      </c>
      <c r="AZ28" s="469"/>
      <c r="BA28" s="469"/>
      <c r="BB28" s="469"/>
      <c r="BC28" s="469"/>
      <c r="BD28" s="469"/>
      <c r="BE28" s="469"/>
      <c r="BF28" s="469"/>
      <c r="BG28" s="469"/>
    </row>
    <row r="29" spans="1:59" s="2" customFormat="1" ht="12" hidden="1" customHeight="1" x14ac:dyDescent="0.2">
      <c r="A29" s="182" t="str">
        <f>Labels!B54</f>
        <v>Sonntag Nacht</v>
      </c>
      <c r="B29" s="183" t="str">
        <f>IF(WEEKDAY(B10)=1,SUM(B15+B17),"")</f>
        <v/>
      </c>
      <c r="C29" s="183" t="str">
        <f t="shared" ref="C29:AF29" si="24">IF(WEEKDAY(C10)=1,SUM(C15+C17),"")</f>
        <v/>
      </c>
      <c r="D29" s="183">
        <f t="shared" si="24"/>
        <v>0</v>
      </c>
      <c r="E29" s="183" t="str">
        <f t="shared" si="24"/>
        <v/>
      </c>
      <c r="F29" s="183" t="str">
        <f t="shared" si="24"/>
        <v/>
      </c>
      <c r="G29" s="183" t="str">
        <f t="shared" si="24"/>
        <v/>
      </c>
      <c r="H29" s="183" t="str">
        <f t="shared" si="24"/>
        <v/>
      </c>
      <c r="I29" s="183" t="str">
        <f t="shared" si="24"/>
        <v/>
      </c>
      <c r="J29" s="183" t="str">
        <f t="shared" si="24"/>
        <v/>
      </c>
      <c r="K29" s="183">
        <f t="shared" si="24"/>
        <v>0</v>
      </c>
      <c r="L29" s="183" t="str">
        <f t="shared" si="24"/>
        <v/>
      </c>
      <c r="M29" s="183" t="str">
        <f t="shared" si="24"/>
        <v/>
      </c>
      <c r="N29" s="183" t="str">
        <f t="shared" si="24"/>
        <v/>
      </c>
      <c r="O29" s="183" t="str">
        <f t="shared" si="24"/>
        <v/>
      </c>
      <c r="P29" s="183" t="str">
        <f t="shared" si="24"/>
        <v/>
      </c>
      <c r="Q29" s="183" t="str">
        <f t="shared" si="24"/>
        <v/>
      </c>
      <c r="R29" s="183">
        <f t="shared" si="24"/>
        <v>0</v>
      </c>
      <c r="S29" s="183" t="str">
        <f t="shared" si="24"/>
        <v/>
      </c>
      <c r="T29" s="183" t="str">
        <f t="shared" si="24"/>
        <v/>
      </c>
      <c r="U29" s="183" t="str">
        <f t="shared" si="24"/>
        <v/>
      </c>
      <c r="V29" s="183" t="str">
        <f t="shared" si="24"/>
        <v/>
      </c>
      <c r="W29" s="183" t="str">
        <f t="shared" si="24"/>
        <v/>
      </c>
      <c r="X29" s="183" t="str">
        <f t="shared" si="24"/>
        <v/>
      </c>
      <c r="Y29" s="183">
        <f t="shared" si="24"/>
        <v>0</v>
      </c>
      <c r="Z29" s="183" t="str">
        <f t="shared" si="24"/>
        <v/>
      </c>
      <c r="AA29" s="183" t="str">
        <f t="shared" si="24"/>
        <v/>
      </c>
      <c r="AB29" s="183" t="str">
        <f t="shared" si="24"/>
        <v/>
      </c>
      <c r="AC29" s="183" t="str">
        <f t="shared" si="24"/>
        <v/>
      </c>
      <c r="AD29" s="183" t="str">
        <f t="shared" si="24"/>
        <v/>
      </c>
      <c r="AE29" s="183" t="str">
        <f t="shared" si="24"/>
        <v/>
      </c>
      <c r="AF29" s="183">
        <f t="shared" si="24"/>
        <v>0</v>
      </c>
      <c r="AG29" s="86">
        <f t="shared" si="20"/>
        <v>0</v>
      </c>
      <c r="AH29" s="12" t="s">
        <v>406</v>
      </c>
      <c r="AI29" s="442" t="s">
        <v>333</v>
      </c>
      <c r="AJ29" s="448"/>
      <c r="AK29" s="448"/>
      <c r="AL29" s="448"/>
      <c r="AM29" s="448"/>
      <c r="AN29" s="448"/>
      <c r="AO29" s="448"/>
      <c r="AP29" s="448"/>
      <c r="AQ29" s="449"/>
      <c r="AW29" s="466"/>
      <c r="AX29" s="122" t="s">
        <v>91</v>
      </c>
      <c r="AY29" s="470" t="s">
        <v>113</v>
      </c>
      <c r="AZ29" s="470"/>
      <c r="BA29" s="470"/>
      <c r="BB29" s="470"/>
      <c r="BC29" s="470"/>
      <c r="BD29" s="470"/>
      <c r="BE29" s="470"/>
      <c r="BF29" s="470"/>
      <c r="BG29" s="470"/>
    </row>
    <row r="30" spans="1:59" s="2" customFormat="1" ht="12" hidden="1" customHeight="1" x14ac:dyDescent="0.2">
      <c r="A30" s="182" t="str">
        <f>Labels!B55</f>
        <v>ft-Tazuschlag</v>
      </c>
      <c r="B30" s="183" t="str">
        <f>IF(B18=Labels!$B$118,B16,"")</f>
        <v/>
      </c>
      <c r="C30" s="183" t="str">
        <f>IF(C18=Labels!$B$118,C16,"")</f>
        <v/>
      </c>
      <c r="D30" s="183" t="str">
        <f>IF(D18=Labels!$B$118,D16,"")</f>
        <v/>
      </c>
      <c r="E30" s="183" t="str">
        <f>IF(E18=Labels!$B$118,E16,"")</f>
        <v/>
      </c>
      <c r="F30" s="183" t="str">
        <f>IF(F18=Labels!$B$118,F16,"")</f>
        <v/>
      </c>
      <c r="G30" s="183" t="str">
        <f>IF(G18=Labels!$B$118,G16,"")</f>
        <v/>
      </c>
      <c r="H30" s="183" t="str">
        <f>IF(H18=Labels!$B$118,H16,"")</f>
        <v/>
      </c>
      <c r="I30" s="183" t="str">
        <f>IF(I18=Labels!$B$118,I16,"")</f>
        <v/>
      </c>
      <c r="J30" s="183" t="str">
        <f>IF(J18=Labels!$B$118,J16,"")</f>
        <v/>
      </c>
      <c r="K30" s="183" t="str">
        <f>IF(K18=Labels!$B$118,K16,"")</f>
        <v/>
      </c>
      <c r="L30" s="183" t="str">
        <f>IF(L18=Labels!$B$118,L16,"")</f>
        <v/>
      </c>
      <c r="M30" s="183" t="str">
        <f>IF(M18=Labels!$B$118,M16,"")</f>
        <v/>
      </c>
      <c r="N30" s="183" t="str">
        <f>IF(N18=Labels!$B$118,N16,"")</f>
        <v/>
      </c>
      <c r="O30" s="183" t="str">
        <f>IF(O18=Labels!$B$118,O16,"")</f>
        <v/>
      </c>
      <c r="P30" s="183" t="str">
        <f>IF(P18=Labels!$B$118,P16,"")</f>
        <v/>
      </c>
      <c r="Q30" s="183" t="str">
        <f>IF(Q18=Labels!$B$118,Q16,"")</f>
        <v/>
      </c>
      <c r="R30" s="183" t="str">
        <f>IF(R18=Labels!$B$118,R16,"")</f>
        <v/>
      </c>
      <c r="S30" s="183" t="str">
        <f>IF(S18=Labels!$B$118,S16,"")</f>
        <v/>
      </c>
      <c r="T30" s="183" t="str">
        <f>IF(T18=Labels!$B$118,T16,"")</f>
        <v/>
      </c>
      <c r="U30" s="183" t="str">
        <f>IF(U18=Labels!$B$118,U16,"")</f>
        <v/>
      </c>
      <c r="V30" s="183" t="str">
        <f>IF(V18=Labels!$B$118,V16,"")</f>
        <v/>
      </c>
      <c r="W30" s="183" t="str">
        <f>IF(W18=Labels!$B$118,W16,"")</f>
        <v/>
      </c>
      <c r="X30" s="183" t="str">
        <f>IF(X18=Labels!$B$118,X16,"")</f>
        <v/>
      </c>
      <c r="Y30" s="183" t="str">
        <f>IF(Y18=Labels!$B$118,Y16,"")</f>
        <v/>
      </c>
      <c r="Z30" s="183" t="str">
        <f>IF(Z18=Labels!$B$118,Z16,"")</f>
        <v/>
      </c>
      <c r="AA30" s="183" t="str">
        <f>IF(AA18=Labels!$B$118,AA16,"")</f>
        <v/>
      </c>
      <c r="AB30" s="183" t="str">
        <f>IF(AB18=Labels!$B$118,AB16,"")</f>
        <v/>
      </c>
      <c r="AC30" s="183" t="str">
        <f>IF(AC18=Labels!$B$118,AC16,"")</f>
        <v/>
      </c>
      <c r="AD30" s="183" t="str">
        <f>IF(AD18=Labels!$B$118,AD16,"")</f>
        <v/>
      </c>
      <c r="AE30" s="183" t="str">
        <f>IF(AE18=Labels!$B$118,AE16,"")</f>
        <v/>
      </c>
      <c r="AF30" s="183" t="str">
        <f>IF(AF18=Labels!$B$118,AF16,"")</f>
        <v/>
      </c>
      <c r="AG30" s="86">
        <f t="shared" si="20"/>
        <v>0</v>
      </c>
      <c r="AH30" s="12" t="s">
        <v>407</v>
      </c>
      <c r="AW30" s="466"/>
      <c r="AX30" s="19" t="s">
        <v>95</v>
      </c>
      <c r="AY30" s="471" t="s">
        <v>96</v>
      </c>
      <c r="AZ30" s="471"/>
      <c r="BA30" s="471"/>
      <c r="BB30" s="471"/>
      <c r="BC30" s="471"/>
      <c r="BD30" s="471"/>
      <c r="BE30" s="471"/>
      <c r="BF30" s="471"/>
      <c r="BG30" s="471"/>
    </row>
    <row r="31" spans="1:59" s="2" customFormat="1" ht="12" hidden="1" customHeight="1" x14ac:dyDescent="0.2">
      <c r="A31" s="182" t="str">
        <f>Labels!B56</f>
        <v>ft-Nazuschlag</v>
      </c>
      <c r="B31" s="183" t="str">
        <f>IF(B18=Labels!$B$118,SUM(B15,B17),"")</f>
        <v/>
      </c>
      <c r="C31" s="183" t="str">
        <f>IF(C18=Labels!$B$118,SUM(C15,C17),"")</f>
        <v/>
      </c>
      <c r="D31" s="183" t="str">
        <f>IF(D18=Labels!$B$118,SUM(D15,D17),"")</f>
        <v/>
      </c>
      <c r="E31" s="183" t="str">
        <f>IF(E18=Labels!$B$118,SUM(E15,E17),"")</f>
        <v/>
      </c>
      <c r="F31" s="183" t="str">
        <f>IF(F18=Labels!$B$118,SUM(F15,F17),"")</f>
        <v/>
      </c>
      <c r="G31" s="183" t="str">
        <f>IF(G18=Labels!$B$118,SUM(G15,G17),"")</f>
        <v/>
      </c>
      <c r="H31" s="183" t="str">
        <f>IF(H18=Labels!$B$118,SUM(H15,H17),"")</f>
        <v/>
      </c>
      <c r="I31" s="183" t="str">
        <f>IF(I18=Labels!$B$118,SUM(I15,I17),"")</f>
        <v/>
      </c>
      <c r="J31" s="183" t="str">
        <f>IF(J18=Labels!$B$118,SUM(J15,J17),"")</f>
        <v/>
      </c>
      <c r="K31" s="183" t="str">
        <f>IF(K18=Labels!$B$118,SUM(K15,K17),"")</f>
        <v/>
      </c>
      <c r="L31" s="183" t="str">
        <f>IF(L18=Labels!$B$118,SUM(L15,L17),"")</f>
        <v/>
      </c>
      <c r="M31" s="183" t="str">
        <f>IF(M18=Labels!$B$118,SUM(M15,M17),"")</f>
        <v/>
      </c>
      <c r="N31" s="183" t="str">
        <f>IF(N18=Labels!$B$118,SUM(N15,N17),"")</f>
        <v/>
      </c>
      <c r="O31" s="183" t="str">
        <f>IF(O18=Labels!$B$118,SUM(O15,O17),"")</f>
        <v/>
      </c>
      <c r="P31" s="183" t="str">
        <f>IF(P18=Labels!$B$118,SUM(P15,P17),"")</f>
        <v/>
      </c>
      <c r="Q31" s="183" t="str">
        <f>IF(Q18=Labels!$B$118,SUM(Q15,Q17),"")</f>
        <v/>
      </c>
      <c r="R31" s="183" t="str">
        <f>IF(R18=Labels!$B$118,SUM(R15,R17),"")</f>
        <v/>
      </c>
      <c r="S31" s="183" t="str">
        <f>IF(S18=Labels!$B$118,SUM(S15,S17),"")</f>
        <v/>
      </c>
      <c r="T31" s="183" t="str">
        <f>IF(T18=Labels!$B$118,SUM(T15,T17),"")</f>
        <v/>
      </c>
      <c r="U31" s="183" t="str">
        <f>IF(U18=Labels!$B$118,SUM(U15,U17),"")</f>
        <v/>
      </c>
      <c r="V31" s="183" t="str">
        <f>IF(V18=Labels!$B$118,SUM(V15,V17),"")</f>
        <v/>
      </c>
      <c r="W31" s="183" t="str">
        <f>IF(W18=Labels!$B$118,SUM(W15,W17),"")</f>
        <v/>
      </c>
      <c r="X31" s="183" t="str">
        <f>IF(X18=Labels!$B$118,SUM(X15,X17),"")</f>
        <v/>
      </c>
      <c r="Y31" s="183" t="str">
        <f>IF(Y18=Labels!$B$118,SUM(Y15,Y17),"")</f>
        <v/>
      </c>
      <c r="Z31" s="183" t="str">
        <f>IF(Z18=Labels!$B$118,SUM(Z15,Z17),"")</f>
        <v/>
      </c>
      <c r="AA31" s="183" t="str">
        <f>IF(AA18=Labels!$B$118,SUM(AA15,AA17),"")</f>
        <v/>
      </c>
      <c r="AB31" s="183" t="str">
        <f>IF(AB18=Labels!$B$118,SUM(AB15,AB17),"")</f>
        <v/>
      </c>
      <c r="AC31" s="183" t="str">
        <f>IF(AC18=Labels!$B$118,SUM(AC15,AC17),"")</f>
        <v/>
      </c>
      <c r="AD31" s="183" t="str">
        <f>IF(AD18=Labels!$B$118,SUM(AD15,AD17),"")</f>
        <v/>
      </c>
      <c r="AE31" s="183" t="str">
        <f>IF(AE18=Labels!$B$118,SUM(AE15,AE17),"")</f>
        <v/>
      </c>
      <c r="AF31" s="183" t="str">
        <f>IF(AF18=Labels!$B$118,SUM(AF15,AF17),"")</f>
        <v/>
      </c>
      <c r="AG31" s="86">
        <f t="shared" si="20"/>
        <v>0</v>
      </c>
      <c r="AH31" s="12" t="s">
        <v>408</v>
      </c>
      <c r="AI31" s="443" t="s">
        <v>375</v>
      </c>
      <c r="AJ31" s="450"/>
      <c r="AK31" s="450"/>
      <c r="AL31" s="450"/>
      <c r="AM31" s="450"/>
      <c r="AN31" s="450"/>
      <c r="AO31" s="450"/>
      <c r="AP31" s="450"/>
      <c r="AQ31" s="451" t="str">
        <f>Labels!$B$118</f>
        <v>ft</v>
      </c>
      <c r="AR31" s="39"/>
      <c r="AS31" s="12"/>
      <c r="AT31" s="12"/>
      <c r="AU31" s="12"/>
      <c r="AW31" s="19"/>
      <c r="AX31" s="122" t="s">
        <v>48</v>
      </c>
      <c r="AY31" s="470" t="s">
        <v>140</v>
      </c>
      <c r="AZ31" s="470"/>
      <c r="BA31" s="470"/>
      <c r="BB31" s="470"/>
      <c r="BC31" s="470"/>
      <c r="BD31" s="470"/>
      <c r="BE31" s="470"/>
      <c r="BF31" s="470"/>
      <c r="BG31" s="470"/>
    </row>
    <row r="32" spans="1:59" s="2" customFormat="1" ht="12" hidden="1" customHeight="1" x14ac:dyDescent="0.2">
      <c r="A32" s="182" t="str">
        <f>Labels!B57</f>
        <v>Zuschlag  blind (Wochentotal)</v>
      </c>
      <c r="B32" s="302" t="str">
        <f>IF(OR(ISTEXT(B24),B24="",B24&lt;$B$7),"",ROUND(((B24-$B$7)*25%)/25,4)*25)</f>
        <v/>
      </c>
      <c r="C32" s="303" t="str">
        <f t="shared" ref="C32:AF32" si="25">IF(OR(ISTEXT(C24),C24="",C24&lt;$B$7),"",ROUND(((C24-$B$7)*25%)/25,4)*25)</f>
        <v/>
      </c>
      <c r="D32" s="303" t="str">
        <f t="shared" si="25"/>
        <v/>
      </c>
      <c r="E32" s="303" t="str">
        <f t="shared" si="25"/>
        <v/>
      </c>
      <c r="F32" s="303" t="str">
        <f t="shared" si="25"/>
        <v/>
      </c>
      <c r="G32" s="303" t="str">
        <f t="shared" si="25"/>
        <v/>
      </c>
      <c r="H32" s="303" t="str">
        <f t="shared" si="25"/>
        <v/>
      </c>
      <c r="I32" s="303" t="str">
        <f t="shared" si="25"/>
        <v/>
      </c>
      <c r="J32" s="303" t="str">
        <f t="shared" si="25"/>
        <v/>
      </c>
      <c r="K32" s="303" t="str">
        <f t="shared" si="25"/>
        <v/>
      </c>
      <c r="L32" s="303" t="str">
        <f t="shared" si="25"/>
        <v/>
      </c>
      <c r="M32" s="303" t="str">
        <f t="shared" si="25"/>
        <v/>
      </c>
      <c r="N32" s="303" t="str">
        <f t="shared" si="25"/>
        <v/>
      </c>
      <c r="O32" s="303" t="str">
        <f t="shared" si="25"/>
        <v/>
      </c>
      <c r="P32" s="303" t="str">
        <f t="shared" si="25"/>
        <v/>
      </c>
      <c r="Q32" s="303" t="str">
        <f t="shared" si="25"/>
        <v/>
      </c>
      <c r="R32" s="303" t="str">
        <f t="shared" si="25"/>
        <v/>
      </c>
      <c r="S32" s="303" t="str">
        <f t="shared" si="25"/>
        <v/>
      </c>
      <c r="T32" s="303" t="str">
        <f t="shared" si="25"/>
        <v/>
      </c>
      <c r="U32" s="303" t="str">
        <f t="shared" si="25"/>
        <v/>
      </c>
      <c r="V32" s="303" t="str">
        <f t="shared" si="25"/>
        <v/>
      </c>
      <c r="W32" s="303" t="str">
        <f t="shared" si="25"/>
        <v/>
      </c>
      <c r="X32" s="303" t="str">
        <f t="shared" si="25"/>
        <v/>
      </c>
      <c r="Y32" s="303" t="str">
        <f t="shared" si="25"/>
        <v/>
      </c>
      <c r="Z32" s="303" t="str">
        <f t="shared" si="25"/>
        <v/>
      </c>
      <c r="AA32" s="303" t="str">
        <f t="shared" si="25"/>
        <v/>
      </c>
      <c r="AB32" s="303" t="str">
        <f t="shared" si="25"/>
        <v/>
      </c>
      <c r="AC32" s="303" t="str">
        <f t="shared" si="25"/>
        <v/>
      </c>
      <c r="AD32" s="303" t="str">
        <f t="shared" si="25"/>
        <v/>
      </c>
      <c r="AE32" s="303" t="str">
        <f t="shared" si="25"/>
        <v/>
      </c>
      <c r="AF32" s="304" t="str">
        <f t="shared" si="25"/>
        <v/>
      </c>
      <c r="AG32" s="86">
        <f>AG16</f>
        <v>0</v>
      </c>
      <c r="AH32" s="12" t="s">
        <v>409</v>
      </c>
      <c r="AI32" s="48"/>
      <c r="AJ32" s="48"/>
      <c r="AK32" s="48"/>
      <c r="AL32" s="48"/>
      <c r="AM32" s="48"/>
      <c r="AN32" s="48"/>
      <c r="AO32" s="39"/>
      <c r="AP32" s="39"/>
      <c r="AR32" s="39"/>
      <c r="AS32" s="12"/>
      <c r="AT32" s="12"/>
      <c r="AU32" s="12"/>
      <c r="AW32" s="19"/>
      <c r="AX32" s="123" t="s">
        <v>76</v>
      </c>
      <c r="AY32" s="470" t="s">
        <v>75</v>
      </c>
      <c r="AZ32" s="470"/>
      <c r="BA32" s="470"/>
      <c r="BB32" s="470"/>
      <c r="BC32" s="470"/>
      <c r="BD32" s="470"/>
      <c r="BE32" s="470"/>
      <c r="BF32" s="470"/>
      <c r="BG32" s="470"/>
    </row>
    <row r="33" spans="1:59" ht="12" customHeight="1" x14ac:dyDescent="0.25">
      <c r="A33" s="186"/>
      <c r="B33" s="187" t="str">
        <f>Labels!B58</f>
        <v>1)   25% Zeitzuschlag für Überschreitung Wochentotal</v>
      </c>
      <c r="C33" s="187"/>
      <c r="D33" s="187"/>
      <c r="E33" s="187"/>
      <c r="F33" s="187"/>
      <c r="G33" s="187"/>
      <c r="H33" s="187"/>
      <c r="I33" s="187"/>
      <c r="J33" s="187"/>
      <c r="K33" s="58"/>
      <c r="L33" s="188" t="str">
        <f>Labels!B59</f>
        <v>2) 100% Zeitzuschlag für Nachtarbeit</v>
      </c>
      <c r="M33" s="187"/>
      <c r="N33" s="187"/>
      <c r="O33" s="187"/>
      <c r="P33" s="187"/>
      <c r="Q33" s="58"/>
      <c r="R33" s="187"/>
      <c r="S33" s="58"/>
      <c r="T33" s="187" t="str">
        <f>Labels!B61</f>
        <v>Eingabe der ausbezahlten Stunden Vorjahressaldo</v>
      </c>
      <c r="U33" s="58"/>
      <c r="V33" s="58"/>
      <c r="W33" s="189"/>
      <c r="X33" s="189"/>
      <c r="Y33" s="189"/>
      <c r="Z33" s="189"/>
      <c r="AA33" s="189"/>
      <c r="AB33" s="189"/>
      <c r="AC33" s="189"/>
      <c r="AD33" s="189"/>
      <c r="AE33" s="489"/>
      <c r="AF33" s="490"/>
      <c r="AG33" s="86">
        <f>SUM(AG15+AG17)</f>
        <v>0</v>
      </c>
      <c r="AH33" s="12" t="s">
        <v>410</v>
      </c>
      <c r="AI33" s="452" t="s">
        <v>401</v>
      </c>
      <c r="AJ33" s="162"/>
      <c r="AK33" s="454" t="s">
        <v>396</v>
      </c>
      <c r="AL33" s="162"/>
      <c r="AM33" s="162"/>
      <c r="AN33" s="162"/>
      <c r="AO33" s="162"/>
      <c r="AP33" s="445"/>
      <c r="AQ33" s="453" t="s">
        <v>402</v>
      </c>
      <c r="AR33" s="48"/>
      <c r="AX33" s="122" t="s">
        <v>49</v>
      </c>
      <c r="AY33" s="460" t="s">
        <v>141</v>
      </c>
      <c r="AZ33" s="460"/>
      <c r="BA33" s="460"/>
      <c r="BB33" s="460"/>
      <c r="BC33" s="460"/>
      <c r="BD33" s="460"/>
      <c r="BE33" s="460"/>
      <c r="BF33" s="460"/>
      <c r="BG33" s="460"/>
    </row>
    <row r="34" spans="1:59" ht="12" customHeight="1" x14ac:dyDescent="0.25">
      <c r="A34" s="190"/>
      <c r="B34" s="187" t="str">
        <f>Labels!B60</f>
        <v>3) 100% Zeitzuschlag für Sonn- und Feiertagsarbeit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58"/>
      <c r="P34" s="58"/>
      <c r="Q34" s="187"/>
      <c r="R34" s="187"/>
      <c r="S34" s="191"/>
      <c r="T34" s="187" t="str">
        <f>Labels!B62</f>
        <v>Eingabe der ausbezahlten Stunden laufendes Jahr (Überstunden)</v>
      </c>
      <c r="U34" s="58"/>
      <c r="V34" s="58"/>
      <c r="W34" s="187"/>
      <c r="X34" s="187"/>
      <c r="Y34" s="187"/>
      <c r="Z34" s="187"/>
      <c r="AA34" s="189"/>
      <c r="AB34" s="189"/>
      <c r="AC34" s="189"/>
      <c r="AD34" s="189"/>
      <c r="AE34" s="491"/>
      <c r="AF34" s="492"/>
      <c r="AG34" s="86">
        <f>SUM(AG15:AG17)</f>
        <v>0</v>
      </c>
      <c r="AH34" s="12" t="s">
        <v>411</v>
      </c>
      <c r="AI34" s="48"/>
      <c r="AJ34" s="48"/>
      <c r="AK34" s="48"/>
      <c r="AL34" s="48"/>
      <c r="AM34" s="48"/>
      <c r="AN34" s="48"/>
      <c r="AO34" s="48"/>
      <c r="AP34" s="48"/>
      <c r="AQ34" s="48"/>
      <c r="AR34" s="48"/>
    </row>
    <row r="35" spans="1:59" ht="12" customHeight="1" x14ac:dyDescent="0.25">
      <c r="A35" s="192" t="str">
        <f>Labels!B159</f>
        <v>Bemerkungen</v>
      </c>
      <c r="B35" s="493"/>
      <c r="C35" s="494"/>
      <c r="D35" s="494"/>
      <c r="E35" s="494"/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4"/>
      <c r="V35" s="494"/>
      <c r="W35" s="494"/>
      <c r="X35" s="494"/>
      <c r="Y35" s="494"/>
      <c r="Z35" s="494"/>
      <c r="AA35" s="494"/>
      <c r="AB35" s="494"/>
      <c r="AC35" s="494"/>
      <c r="AD35" s="494"/>
      <c r="AE35" s="494"/>
      <c r="AF35" s="495"/>
      <c r="AG35" s="86">
        <f>SUM(AG13+AG19)</f>
        <v>0</v>
      </c>
      <c r="AH35" s="12" t="s">
        <v>412</v>
      </c>
      <c r="AI35" s="39"/>
      <c r="AJ35" s="39"/>
      <c r="AK35" s="39"/>
      <c r="AL35" s="39"/>
      <c r="AM35" s="39"/>
      <c r="AN35" s="39"/>
      <c r="AO35" s="39"/>
      <c r="AP35" s="39"/>
      <c r="AQ35" s="39"/>
      <c r="AR35" s="39"/>
    </row>
    <row r="36" spans="1:59" ht="12" customHeight="1" x14ac:dyDescent="0.25">
      <c r="A36" s="193"/>
      <c r="B36" s="496"/>
      <c r="C36" s="497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7"/>
      <c r="T36" s="497"/>
      <c r="U36" s="497"/>
      <c r="V36" s="497"/>
      <c r="W36" s="497"/>
      <c r="X36" s="497"/>
      <c r="Y36" s="497"/>
      <c r="Z36" s="497"/>
      <c r="AA36" s="497"/>
      <c r="AB36" s="497"/>
      <c r="AC36" s="497"/>
      <c r="AD36" s="497"/>
      <c r="AE36" s="497"/>
      <c r="AF36" s="498"/>
      <c r="AG36" s="86">
        <f>SUM(AG13:AG27)</f>
        <v>0</v>
      </c>
      <c r="AH36" s="12" t="s">
        <v>413</v>
      </c>
      <c r="AI36" s="452" t="s">
        <v>419</v>
      </c>
      <c r="AJ36" s="162"/>
      <c r="AK36" s="454" t="s">
        <v>423</v>
      </c>
      <c r="AL36" s="162"/>
      <c r="AM36" s="162"/>
      <c r="AN36" s="162"/>
      <c r="AO36" s="162"/>
      <c r="AP36" s="445"/>
      <c r="AQ36" s="453" t="s">
        <v>422</v>
      </c>
      <c r="AR36" s="39"/>
    </row>
    <row r="37" spans="1:59" ht="12" customHeight="1" x14ac:dyDescent="0.25">
      <c r="A37" s="193"/>
      <c r="B37" s="541"/>
      <c r="C37" s="542"/>
      <c r="D37" s="542"/>
      <c r="E37" s="542"/>
      <c r="F37" s="542"/>
      <c r="G37" s="542"/>
      <c r="H37" s="542"/>
      <c r="I37" s="542"/>
      <c r="J37" s="542"/>
      <c r="K37" s="542"/>
      <c r="L37" s="542"/>
      <c r="M37" s="542"/>
      <c r="N37" s="542"/>
      <c r="O37" s="542"/>
      <c r="P37" s="542"/>
      <c r="Q37" s="542"/>
      <c r="R37" s="542"/>
      <c r="S37" s="542"/>
      <c r="T37" s="542"/>
      <c r="U37" s="542"/>
      <c r="V37" s="542"/>
      <c r="W37" s="542"/>
      <c r="X37" s="542"/>
      <c r="Y37" s="542"/>
      <c r="Z37" s="542"/>
      <c r="AA37" s="542"/>
      <c r="AB37" s="542"/>
      <c r="AC37" s="542"/>
      <c r="AD37" s="542"/>
      <c r="AE37" s="542"/>
      <c r="AF37" s="543"/>
      <c r="AG37" s="86">
        <f>AG12</f>
        <v>172.82999999999998</v>
      </c>
      <c r="AH37" s="62"/>
      <c r="AI37" s="452" t="s">
        <v>420</v>
      </c>
      <c r="AJ37" s="162"/>
      <c r="AK37" s="454" t="s">
        <v>396</v>
      </c>
      <c r="AL37" s="162"/>
      <c r="AM37" s="162"/>
      <c r="AN37" s="162"/>
      <c r="AO37" s="162"/>
      <c r="AP37" s="445"/>
      <c r="AQ37" s="453" t="s">
        <v>402</v>
      </c>
      <c r="AR37" s="39"/>
      <c r="AX37" s="22" t="s">
        <v>187</v>
      </c>
    </row>
    <row r="38" spans="1:59" ht="12" customHeight="1" x14ac:dyDescent="0.25">
      <c r="A38" s="226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208"/>
      <c r="AG38" s="160">
        <f>SUM(AG36-AG12)</f>
        <v>-172.82999999999998</v>
      </c>
      <c r="AR38" s="39"/>
    </row>
    <row r="39" spans="1:59" ht="15" customHeight="1" x14ac:dyDescent="0.25">
      <c r="A39" s="544" t="str">
        <f>Labels!B103</f>
        <v>Zusammenstellung</v>
      </c>
      <c r="B39" s="545"/>
      <c r="C39" s="545"/>
      <c r="D39" s="545"/>
      <c r="E39" s="545"/>
      <c r="F39" s="546"/>
      <c r="G39" s="547" t="str">
        <f>Labels!B77</f>
        <v>Jan</v>
      </c>
      <c r="H39" s="548"/>
      <c r="I39" s="531" t="str">
        <f>Labels!B78</f>
        <v>Feb</v>
      </c>
      <c r="J39" s="531"/>
      <c r="K39" s="531" t="str">
        <f>Labels!B79</f>
        <v>Mrz</v>
      </c>
      <c r="L39" s="531"/>
      <c r="M39" s="531" t="str">
        <f>Labels!B80</f>
        <v>Apr</v>
      </c>
      <c r="N39" s="531"/>
      <c r="O39" s="531" t="str">
        <f>Labels!B81</f>
        <v>Mai</v>
      </c>
      <c r="P39" s="531"/>
      <c r="Q39" s="531" t="str">
        <f>Labels!B82</f>
        <v>Jun</v>
      </c>
      <c r="R39" s="531"/>
      <c r="S39" s="531" t="str">
        <f>Labels!B83</f>
        <v>Jul</v>
      </c>
      <c r="T39" s="531"/>
      <c r="U39" s="531" t="str">
        <f>Labels!B84</f>
        <v>Aug</v>
      </c>
      <c r="V39" s="531"/>
      <c r="W39" s="531" t="str">
        <f>Labels!B85</f>
        <v>Sep</v>
      </c>
      <c r="X39" s="531"/>
      <c r="Y39" s="531" t="str">
        <f>Labels!B86</f>
        <v>Okt</v>
      </c>
      <c r="Z39" s="531"/>
      <c r="AA39" s="531" t="str">
        <f>Labels!B87</f>
        <v>Nov</v>
      </c>
      <c r="AB39" s="531"/>
      <c r="AC39" s="531" t="str">
        <f>Labels!B88</f>
        <v>Dez</v>
      </c>
      <c r="AD39" s="531"/>
      <c r="AE39" s="532" t="str">
        <f>Labels!B101</f>
        <v>Jahr</v>
      </c>
      <c r="AF39" s="533"/>
      <c r="AG39" s="139"/>
      <c r="AR39" s="39"/>
      <c r="AY39" s="392" t="str">
        <f>"Das Vorjahresguthaben beträgt noch "&amp;TEXT(W60,"0.0000")&amp;" Std."</f>
        <v>Das Vorjahresguthaben beträgt noch 0.0000 Std.</v>
      </c>
    </row>
    <row r="40" spans="1:59" ht="12" customHeight="1" x14ac:dyDescent="0.2">
      <c r="A40" s="534" t="str">
        <f>Labels!B20</f>
        <v>Anstellung %</v>
      </c>
      <c r="B40" s="535"/>
      <c r="C40" s="535"/>
      <c r="D40" s="535"/>
      <c r="E40" s="535"/>
      <c r="F40" s="536"/>
      <c r="G40" s="537">
        <f>IF($B$4=0,0,$B$4)</f>
        <v>100</v>
      </c>
      <c r="H40" s="538"/>
      <c r="I40" s="539">
        <f>IF($B$70=0,0,$B$70)</f>
        <v>100</v>
      </c>
      <c r="J40" s="540"/>
      <c r="K40" s="539">
        <f>IF($B$133=0,0,$B$133)</f>
        <v>100</v>
      </c>
      <c r="L40" s="540"/>
      <c r="M40" s="539">
        <f>IF($B$196=0,0,$B$196)</f>
        <v>100</v>
      </c>
      <c r="N40" s="540"/>
      <c r="O40" s="539">
        <f>IF($B$259=0,0,$B$259)</f>
        <v>100</v>
      </c>
      <c r="P40" s="540"/>
      <c r="Q40" s="539">
        <f>IF($B$322=0,0,$B$322)</f>
        <v>100</v>
      </c>
      <c r="R40" s="540"/>
      <c r="S40" s="539">
        <f>IF($B$385=0,0,$B$385)</f>
        <v>100</v>
      </c>
      <c r="T40" s="540"/>
      <c r="U40" s="539">
        <f>IF($B$448=0,0,$B$448)</f>
        <v>100</v>
      </c>
      <c r="V40" s="540"/>
      <c r="W40" s="539">
        <f>IF($B$511=0,0,$B$511)</f>
        <v>100</v>
      </c>
      <c r="X40" s="540"/>
      <c r="Y40" s="539">
        <f>IF($B$574=0,0,$B$574)</f>
        <v>100</v>
      </c>
      <c r="Z40" s="540"/>
      <c r="AA40" s="539">
        <f>IF($B$637=0,0,$B$637)</f>
        <v>100</v>
      </c>
      <c r="AB40" s="540"/>
      <c r="AC40" s="539">
        <f>IF($B$700=0,0,$B$700)</f>
        <v>100</v>
      </c>
      <c r="AD40" s="540"/>
      <c r="AE40" s="559"/>
      <c r="AF40" s="560"/>
      <c r="AG40" s="139"/>
      <c r="AR40" s="39"/>
      <c r="AY40" s="421" t="s">
        <v>34</v>
      </c>
    </row>
    <row r="41" spans="1:59" ht="12" customHeight="1" x14ac:dyDescent="0.2">
      <c r="A41" s="561" t="str">
        <f>Labels!B104</f>
        <v>Sollstunden gemäss GAV</v>
      </c>
      <c r="B41" s="562"/>
      <c r="C41" s="562"/>
      <c r="D41" s="562"/>
      <c r="E41" s="562"/>
      <c r="F41" s="563"/>
      <c r="G41" s="564">
        <f>IF($AG$37=0,0,$AG$37)</f>
        <v>172.82999999999998</v>
      </c>
      <c r="H41" s="565"/>
      <c r="I41" s="557">
        <f>IF($AG$100=0,0,$AG$100)</f>
        <v>164.6</v>
      </c>
      <c r="J41" s="558"/>
      <c r="K41" s="557">
        <f>IF($AG$138=0,0,$AG$138)</f>
        <v>189.28999999999996</v>
      </c>
      <c r="L41" s="558"/>
      <c r="M41" s="557">
        <f>IF($AG$226=0,0,$AG$226)</f>
        <v>181.05999999999997</v>
      </c>
      <c r="N41" s="558"/>
      <c r="O41" s="557">
        <f>IF($AG$289=0,0,$AG$289)</f>
        <v>172.82999999999998</v>
      </c>
      <c r="P41" s="558"/>
      <c r="Q41" s="557">
        <f>IF($AG$352=0,0,$AG$352)</f>
        <v>181.05999999999997</v>
      </c>
      <c r="R41" s="558"/>
      <c r="S41" s="557">
        <f>IF($AG$415=0,0,$AG$415)</f>
        <v>181.05999999999997</v>
      </c>
      <c r="T41" s="558"/>
      <c r="U41" s="557">
        <f>IF($AG$478=0,0,$AG$478)</f>
        <v>181.05999999999997</v>
      </c>
      <c r="V41" s="558"/>
      <c r="W41" s="557">
        <f>IF($AG$541=0,0,$AG$541)</f>
        <v>181.05999999999997</v>
      </c>
      <c r="X41" s="558"/>
      <c r="Y41" s="557">
        <f>IF($AG$604=0,0,$AG$604)</f>
        <v>172.82999999999998</v>
      </c>
      <c r="Z41" s="558"/>
      <c r="AA41" s="557">
        <f>IF($AG$667=0,0,$AG$667)</f>
        <v>181.05999999999997</v>
      </c>
      <c r="AB41" s="558"/>
      <c r="AC41" s="557">
        <f>IF($AG$730=0,0,$AG$730)</f>
        <v>189.28999999999996</v>
      </c>
      <c r="AD41" s="558"/>
      <c r="AE41" s="549">
        <f>SUM(G41:AD41)</f>
        <v>2148.0299999999997</v>
      </c>
      <c r="AF41" s="550"/>
      <c r="AG41" s="139"/>
      <c r="AR41" s="39"/>
    </row>
    <row r="42" spans="1:59" ht="12" customHeight="1" x14ac:dyDescent="0.2">
      <c r="A42" s="163" t="str">
        <f>Labels!B105</f>
        <v>Produktive Stunden</v>
      </c>
      <c r="B42" s="551" t="str">
        <f>Labels!B106</f>
        <v>06.00 - 20.00 Uhr</v>
      </c>
      <c r="C42" s="551"/>
      <c r="D42" s="551"/>
      <c r="E42" s="551"/>
      <c r="F42" s="552"/>
      <c r="G42" s="553">
        <f>IF($AG$32=0,0,$AG$32)</f>
        <v>0</v>
      </c>
      <c r="H42" s="554"/>
      <c r="I42" s="555">
        <f>IF($AG$95=0,0,$AG$95)</f>
        <v>0</v>
      </c>
      <c r="J42" s="556"/>
      <c r="K42" s="555">
        <f>IF($AG$158=0,0,$AG$158)</f>
        <v>0</v>
      </c>
      <c r="L42" s="556"/>
      <c r="M42" s="555">
        <f>IF($AG$221=0,0,$AG$221)</f>
        <v>0</v>
      </c>
      <c r="N42" s="556"/>
      <c r="O42" s="555">
        <f>IF($AG$284=0,0,$AG$284)</f>
        <v>0</v>
      </c>
      <c r="P42" s="556"/>
      <c r="Q42" s="555">
        <f>IF($AG$347=0,0,$AG$347)</f>
        <v>0</v>
      </c>
      <c r="R42" s="556"/>
      <c r="S42" s="555">
        <f>IF($AG$410=0,0,$AG$410)</f>
        <v>0</v>
      </c>
      <c r="T42" s="556"/>
      <c r="U42" s="555">
        <f>IF($AG$473=0,0,$AG$473)</f>
        <v>0</v>
      </c>
      <c r="V42" s="556"/>
      <c r="W42" s="555">
        <f>IF($AG$536=0,0,$AG$536)</f>
        <v>0</v>
      </c>
      <c r="X42" s="556"/>
      <c r="Y42" s="555">
        <f>IF($AG$599=0,0,$AG$599)</f>
        <v>0</v>
      </c>
      <c r="Z42" s="556"/>
      <c r="AA42" s="555">
        <f>IF($AG$662=0,0,$AG$662)</f>
        <v>0</v>
      </c>
      <c r="AB42" s="556"/>
      <c r="AC42" s="555">
        <f>IF($AG$725=0,0,$AG$725)</f>
        <v>0</v>
      </c>
      <c r="AD42" s="556"/>
      <c r="AE42" s="570">
        <f>SUM(G42:AD42)</f>
        <v>0</v>
      </c>
      <c r="AF42" s="571"/>
      <c r="AG42" s="139"/>
      <c r="AR42" s="39"/>
    </row>
    <row r="43" spans="1:59" ht="12" customHeight="1" x14ac:dyDescent="0.2">
      <c r="A43" s="164"/>
      <c r="B43" s="572" t="str">
        <f>Labels!B107</f>
        <v>Nacht-, Sonn-, Feiertagsarbeit</v>
      </c>
      <c r="C43" s="572"/>
      <c r="D43" s="572"/>
      <c r="E43" s="572"/>
      <c r="F43" s="573"/>
      <c r="G43" s="574">
        <f>IF($AG$33=0,0,$AG$33)</f>
        <v>0</v>
      </c>
      <c r="H43" s="575"/>
      <c r="I43" s="566">
        <f>IF($AG$96=0,0,$AG$96)</f>
        <v>0</v>
      </c>
      <c r="J43" s="567"/>
      <c r="K43" s="566">
        <f>IF($AG$159=0,0,$AG$159)</f>
        <v>0</v>
      </c>
      <c r="L43" s="567"/>
      <c r="M43" s="566">
        <f>IF($AG$222=0,0,$AG$222)</f>
        <v>0</v>
      </c>
      <c r="N43" s="567"/>
      <c r="O43" s="566">
        <f>IF($AG$285=0,0,$AG$285)</f>
        <v>0</v>
      </c>
      <c r="P43" s="567"/>
      <c r="Q43" s="566">
        <f>IF($AG$348=0,0,$AG$348)</f>
        <v>0</v>
      </c>
      <c r="R43" s="567"/>
      <c r="S43" s="566">
        <f>IF($AG$411=0,0,$AG$411)</f>
        <v>0</v>
      </c>
      <c r="T43" s="567"/>
      <c r="U43" s="566">
        <f>IF($AG$474=0,0,$AG$474)</f>
        <v>0</v>
      </c>
      <c r="V43" s="567"/>
      <c r="W43" s="566">
        <f>IF($AG$537=0,0,$AG$537)</f>
        <v>0</v>
      </c>
      <c r="X43" s="567"/>
      <c r="Y43" s="566">
        <f>IF($AG$600=0,0,$AG$600)</f>
        <v>0</v>
      </c>
      <c r="Z43" s="567"/>
      <c r="AA43" s="566">
        <f>IF($AG$663=0,0,$AG$663)</f>
        <v>0</v>
      </c>
      <c r="AB43" s="567"/>
      <c r="AC43" s="566">
        <f>IF($AG$726=0,0,$AG$726)</f>
        <v>0</v>
      </c>
      <c r="AD43" s="567"/>
      <c r="AE43" s="568">
        <f>SUM(G43:AD43)</f>
        <v>0</v>
      </c>
      <c r="AF43" s="569"/>
      <c r="AG43" s="139"/>
      <c r="AK43" s="64"/>
      <c r="AR43" s="39"/>
    </row>
    <row r="44" spans="1:59" ht="12" customHeight="1" x14ac:dyDescent="0.2">
      <c r="A44" s="163" t="str">
        <f>Labels!B108</f>
        <v>Zeitzuschläge</v>
      </c>
      <c r="B44" s="551" t="str">
        <f>Labels!B109</f>
        <v>aus Wochentotal</v>
      </c>
      <c r="C44" s="551"/>
      <c r="D44" s="551"/>
      <c r="E44" s="551"/>
      <c r="F44" s="552"/>
      <c r="G44" s="553">
        <f>IF($AG$25=0,0,$AG$25)</f>
        <v>0</v>
      </c>
      <c r="H44" s="554"/>
      <c r="I44" s="555">
        <f>IF($AG$88=0,0,$AG$88)</f>
        <v>0</v>
      </c>
      <c r="J44" s="556"/>
      <c r="K44" s="555">
        <f>IF($AG$151=0,0,$AG$151)</f>
        <v>0</v>
      </c>
      <c r="L44" s="556"/>
      <c r="M44" s="555">
        <f>IF($AG$214=0,0,$AG$214)</f>
        <v>0</v>
      </c>
      <c r="N44" s="556"/>
      <c r="O44" s="555">
        <f>IF($AG$277=0,0,$AG$277)</f>
        <v>0</v>
      </c>
      <c r="P44" s="556"/>
      <c r="Q44" s="555">
        <f>IF($AG$340=0,0,$AG$340)</f>
        <v>0</v>
      </c>
      <c r="R44" s="556"/>
      <c r="S44" s="555">
        <f>IF($AG$403=0,0,$AG$403)</f>
        <v>0</v>
      </c>
      <c r="T44" s="556"/>
      <c r="U44" s="555">
        <f>IF($AG$466=0,0,$AG$466)</f>
        <v>0</v>
      </c>
      <c r="V44" s="556"/>
      <c r="W44" s="555">
        <f>IF($AG$529=0,0,$AG$529)</f>
        <v>0</v>
      </c>
      <c r="X44" s="556"/>
      <c r="Y44" s="555">
        <f>IF($AG$592=0,0,$AG$592)</f>
        <v>0</v>
      </c>
      <c r="Z44" s="556"/>
      <c r="AA44" s="555">
        <f>IF($AG$655=0,0,$AG$655)</f>
        <v>0</v>
      </c>
      <c r="AB44" s="556"/>
      <c r="AC44" s="555">
        <f>IF($AG$718=0,0,$AG$718)</f>
        <v>0</v>
      </c>
      <c r="AD44" s="556"/>
      <c r="AE44" s="570">
        <f>SUM(G44:AD44)</f>
        <v>0</v>
      </c>
      <c r="AF44" s="571"/>
      <c r="AG44" s="139"/>
      <c r="AJ44" s="2"/>
      <c r="AK44" s="2"/>
    </row>
    <row r="45" spans="1:59" ht="12" customHeight="1" x14ac:dyDescent="0.2">
      <c r="A45" s="164"/>
      <c r="B45" s="572" t="str">
        <f>Labels!B110</f>
        <v>aus Nacht-, Sonn-, Feiertagsarbeiten</v>
      </c>
      <c r="C45" s="572"/>
      <c r="D45" s="572"/>
      <c r="E45" s="572"/>
      <c r="F45" s="573"/>
      <c r="G45" s="574">
        <f>IF($AJ$20=0,0,$AJ$20)</f>
        <v>0</v>
      </c>
      <c r="H45" s="575"/>
      <c r="I45" s="566">
        <f>IF($AK$20=0,0,$AK$20)</f>
        <v>0</v>
      </c>
      <c r="J45" s="567"/>
      <c r="K45" s="566">
        <f>IF($AL$20=0,0,$AL$20)</f>
        <v>0</v>
      </c>
      <c r="L45" s="567"/>
      <c r="M45" s="566">
        <f>IF($AM$20=0,0,$AM$20)</f>
        <v>0</v>
      </c>
      <c r="N45" s="567"/>
      <c r="O45" s="566">
        <f>IF($AN$20=0,0,$AN$20)</f>
        <v>0</v>
      </c>
      <c r="P45" s="567"/>
      <c r="Q45" s="566">
        <f>IF($AO$20=0,0,$AO$20)</f>
        <v>0</v>
      </c>
      <c r="R45" s="567"/>
      <c r="S45" s="566">
        <f>IF($AP$20=0,0,$AP$20)</f>
        <v>0</v>
      </c>
      <c r="T45" s="567"/>
      <c r="U45" s="566">
        <f>IF($AQ$20=0,0,$AQ$20)</f>
        <v>0</v>
      </c>
      <c r="V45" s="567"/>
      <c r="W45" s="566">
        <f>IF($AR$20=0,0,$AR$20)</f>
        <v>0</v>
      </c>
      <c r="X45" s="567"/>
      <c r="Y45" s="566">
        <f>IF($AS$20=0,0,$AS$20)</f>
        <v>0</v>
      </c>
      <c r="Z45" s="567"/>
      <c r="AA45" s="566">
        <f>IF($AT$20=0,0,$AT$20)</f>
        <v>0</v>
      </c>
      <c r="AB45" s="567"/>
      <c r="AC45" s="566">
        <f>IF($AU$20=0,0,$AU$20)</f>
        <v>0</v>
      </c>
      <c r="AD45" s="567"/>
      <c r="AE45" s="568">
        <f>SUM(G45:AD45)</f>
        <v>0</v>
      </c>
      <c r="AF45" s="569"/>
      <c r="AG45" s="139"/>
      <c r="AK45" s="64"/>
    </row>
    <row r="46" spans="1:59" ht="12" customHeight="1" x14ac:dyDescent="0.2">
      <c r="A46" s="576" t="str">
        <f>Labels!B111</f>
        <v>Unproduktive Stunden</v>
      </c>
      <c r="B46" s="577"/>
      <c r="C46" s="577"/>
      <c r="D46" s="577"/>
      <c r="E46" s="577"/>
      <c r="F46" s="578"/>
      <c r="G46" s="579"/>
      <c r="H46" s="580"/>
      <c r="I46" s="581"/>
      <c r="J46" s="582"/>
      <c r="K46" s="581"/>
      <c r="L46" s="582"/>
      <c r="M46" s="581"/>
      <c r="N46" s="582"/>
      <c r="O46" s="581"/>
      <c r="P46" s="582"/>
      <c r="Q46" s="581"/>
      <c r="R46" s="582"/>
      <c r="S46" s="581"/>
      <c r="T46" s="582"/>
      <c r="U46" s="581"/>
      <c r="V46" s="582"/>
      <c r="W46" s="581"/>
      <c r="X46" s="582"/>
      <c r="Y46" s="581"/>
      <c r="Z46" s="582"/>
      <c r="AA46" s="581"/>
      <c r="AB46" s="582"/>
      <c r="AC46" s="581"/>
      <c r="AD46" s="582"/>
      <c r="AE46" s="593"/>
      <c r="AF46" s="594"/>
      <c r="AG46" s="139"/>
      <c r="AJ46" s="2"/>
      <c r="AK46" s="2"/>
    </row>
    <row r="47" spans="1:59" ht="12" customHeight="1" x14ac:dyDescent="0.2">
      <c r="A47" s="595" t="str">
        <f>Labels!B112</f>
        <v xml:space="preserve">   Absenzen, Kurzabsenzen Art. 11 GAV</v>
      </c>
      <c r="B47" s="596"/>
      <c r="C47" s="596"/>
      <c r="D47" s="596"/>
      <c r="E47" s="596"/>
      <c r="F47" s="165" t="str">
        <f>Labels!B113</f>
        <v>a</v>
      </c>
      <c r="G47" s="597">
        <f>IF($AJ$3=0,0,$AJ$3)</f>
        <v>0</v>
      </c>
      <c r="H47" s="598"/>
      <c r="I47" s="591">
        <f>IF($AK$3=0,0,$AK$3)</f>
        <v>0</v>
      </c>
      <c r="J47" s="592"/>
      <c r="K47" s="591">
        <f>IF($AL$3=0,0,$AL$3)</f>
        <v>0</v>
      </c>
      <c r="L47" s="592"/>
      <c r="M47" s="591">
        <f>IF($AM$3=0,0,$AM$3)</f>
        <v>0</v>
      </c>
      <c r="N47" s="592"/>
      <c r="O47" s="591">
        <f>IF($AN$3=0,0,$AN$3)</f>
        <v>0</v>
      </c>
      <c r="P47" s="592"/>
      <c r="Q47" s="591">
        <f>IF($AO$3=0,0,$AO$3)</f>
        <v>0</v>
      </c>
      <c r="R47" s="592"/>
      <c r="S47" s="591">
        <f>IF($AP$3=0,0,$AP$3)</f>
        <v>0</v>
      </c>
      <c r="T47" s="592"/>
      <c r="U47" s="591">
        <f>IF($AQ$3=0,0,$AQ$3)</f>
        <v>0</v>
      </c>
      <c r="V47" s="592"/>
      <c r="W47" s="591">
        <f>IF($AR$3=0,0,$AR$3)</f>
        <v>0</v>
      </c>
      <c r="X47" s="592"/>
      <c r="Y47" s="591">
        <f>IF($AS$3=0,0,$AS$3)</f>
        <v>0</v>
      </c>
      <c r="Z47" s="592"/>
      <c r="AA47" s="591">
        <f>IF(AT$3=0,0,$AT$3)</f>
        <v>0</v>
      </c>
      <c r="AB47" s="592"/>
      <c r="AC47" s="591">
        <f>IF($AU$3=0,0,$AU$3)</f>
        <v>0</v>
      </c>
      <c r="AD47" s="592"/>
      <c r="AE47" s="583">
        <f>IF($AV$3=0,0,$AV$3)</f>
        <v>0</v>
      </c>
      <c r="AF47" s="584"/>
      <c r="AG47" s="139"/>
      <c r="AK47" s="64"/>
    </row>
    <row r="48" spans="1:59" ht="12" customHeight="1" x14ac:dyDescent="0.2">
      <c r="A48" s="585" t="str">
        <f>Labels!B114</f>
        <v xml:space="preserve">   Ferien Art. 12.1 GAV</v>
      </c>
      <c r="B48" s="586"/>
      <c r="C48" s="586"/>
      <c r="D48" s="586"/>
      <c r="E48" s="586"/>
      <c r="F48" s="166" t="str">
        <f>Labels!B115</f>
        <v>f</v>
      </c>
      <c r="G48" s="587">
        <f>IF($AJ$4=0,0,$AJ$4)</f>
        <v>0</v>
      </c>
      <c r="H48" s="588"/>
      <c r="I48" s="589">
        <f>IF($AK$4=0,0,$AK$4)</f>
        <v>0</v>
      </c>
      <c r="J48" s="590"/>
      <c r="K48" s="589">
        <f>IF($AL$4=0,0,$AL$4)</f>
        <v>0</v>
      </c>
      <c r="L48" s="590"/>
      <c r="M48" s="589">
        <f>IF($AM$4=0,0,$AM$4)</f>
        <v>0</v>
      </c>
      <c r="N48" s="590"/>
      <c r="O48" s="589">
        <f>IF($AN$4=0,0,$AN$4)</f>
        <v>0</v>
      </c>
      <c r="P48" s="590"/>
      <c r="Q48" s="589">
        <f>IF($AO$4=0,0,$AO$4)</f>
        <v>0</v>
      </c>
      <c r="R48" s="590"/>
      <c r="S48" s="589">
        <f>IF($AP$4=0,0,$AP$4)</f>
        <v>0</v>
      </c>
      <c r="T48" s="590"/>
      <c r="U48" s="589">
        <f>IF($AQ$4=0,0,$AQ$4)</f>
        <v>0</v>
      </c>
      <c r="V48" s="590"/>
      <c r="W48" s="589">
        <f>IF($AR$4=0,0,$AR$4)</f>
        <v>0</v>
      </c>
      <c r="X48" s="590"/>
      <c r="Y48" s="589">
        <f>IF($AS$4=0,0,$AS$4)</f>
        <v>0</v>
      </c>
      <c r="Z48" s="590"/>
      <c r="AA48" s="589">
        <f>IF($AT$4=0,0,$AT$4)</f>
        <v>0</v>
      </c>
      <c r="AB48" s="590"/>
      <c r="AC48" s="589">
        <f>IF($AU$4=0,0,$AU$4)</f>
        <v>0</v>
      </c>
      <c r="AD48" s="590"/>
      <c r="AE48" s="599">
        <f>IF($AV$4=0,0,$AV$4)</f>
        <v>0</v>
      </c>
      <c r="AF48" s="600"/>
      <c r="AG48" s="139"/>
      <c r="AJ48" s="2"/>
      <c r="AK48" s="2"/>
    </row>
    <row r="49" spans="1:37" ht="12" customHeight="1" x14ac:dyDescent="0.2">
      <c r="A49" s="601" t="str">
        <f>Labels!B116</f>
        <v xml:space="preserve">   Feiertage Art. 12.2 GAV</v>
      </c>
      <c r="B49" s="602"/>
      <c r="C49" s="603" t="str">
        <f>IF($AJ$17="","",$AJ$17)</f>
        <v/>
      </c>
      <c r="D49" s="603"/>
      <c r="E49" s="603"/>
      <c r="F49" s="167" t="str">
        <f>Labels!B118</f>
        <v>ft</v>
      </c>
      <c r="G49" s="587">
        <f>IF($AJ$15=0,0,$AJ$15)</f>
        <v>0</v>
      </c>
      <c r="H49" s="588"/>
      <c r="I49" s="589">
        <f>IF($AK$15=0,0,$AK$15)</f>
        <v>0</v>
      </c>
      <c r="J49" s="590"/>
      <c r="K49" s="589">
        <f>IF($AL$15=0,0,$AL$15)</f>
        <v>0</v>
      </c>
      <c r="L49" s="590"/>
      <c r="M49" s="589">
        <f>IF($AM$15=0,0,$AM$15)</f>
        <v>0</v>
      </c>
      <c r="N49" s="590"/>
      <c r="O49" s="589">
        <f>IF($AN$15=0,0,$AN$15)</f>
        <v>0</v>
      </c>
      <c r="P49" s="590"/>
      <c r="Q49" s="589">
        <f>IF($AO$15=0,0,$AO$15)</f>
        <v>0</v>
      </c>
      <c r="R49" s="590"/>
      <c r="S49" s="589">
        <f>IF($AP$15=0,0,$AP$15)</f>
        <v>0</v>
      </c>
      <c r="T49" s="590"/>
      <c r="U49" s="589">
        <f>IF($AQ$15=0,0,$AQ$15)</f>
        <v>0</v>
      </c>
      <c r="V49" s="590"/>
      <c r="W49" s="589">
        <f>IF($AR$15=0,0,$AR$15)</f>
        <v>0</v>
      </c>
      <c r="X49" s="590"/>
      <c r="Y49" s="589">
        <f>IF($AS$15=0,0,$AS$15)</f>
        <v>0</v>
      </c>
      <c r="Z49" s="590"/>
      <c r="AA49" s="589">
        <f>IF($AT$15=0,0,$AT$15)</f>
        <v>0</v>
      </c>
      <c r="AB49" s="590"/>
      <c r="AC49" s="589">
        <f>IF($AU$15=0,0,$AU$15)</f>
        <v>0</v>
      </c>
      <c r="AD49" s="590"/>
      <c r="AE49" s="599">
        <f>IF($AV$15=0,0,$AV$15)</f>
        <v>0</v>
      </c>
      <c r="AF49" s="600"/>
      <c r="AG49" s="139"/>
      <c r="AK49" s="64"/>
    </row>
    <row r="50" spans="1:37" ht="12" customHeight="1" x14ac:dyDescent="0.2">
      <c r="A50" s="601" t="str">
        <f>Labels!B119</f>
        <v xml:space="preserve">   Krankheit Art. 13 GAV</v>
      </c>
      <c r="B50" s="602"/>
      <c r="C50" s="602"/>
      <c r="D50" s="602"/>
      <c r="E50" s="602"/>
      <c r="F50" s="167" t="str">
        <f>Labels!B120</f>
        <v>k</v>
      </c>
      <c r="G50" s="587">
        <f>IF($AJ$5=0,0,$AJ$5)</f>
        <v>0</v>
      </c>
      <c r="H50" s="588"/>
      <c r="I50" s="589">
        <f>IF($AK$5=0,0,$AK$5)</f>
        <v>0</v>
      </c>
      <c r="J50" s="590"/>
      <c r="K50" s="589">
        <f>IF($AL$5=0,0,$AL$5)</f>
        <v>0</v>
      </c>
      <c r="L50" s="590"/>
      <c r="M50" s="589">
        <f>IF($AM$5=0,0,$AM$5)</f>
        <v>0</v>
      </c>
      <c r="N50" s="590"/>
      <c r="O50" s="589">
        <f>IF($AN$5=0,0,$AN$5)</f>
        <v>0</v>
      </c>
      <c r="P50" s="590"/>
      <c r="Q50" s="589">
        <f>IF($AO$5=0,0,$AO$5)</f>
        <v>0</v>
      </c>
      <c r="R50" s="590"/>
      <c r="S50" s="589">
        <f>IF($AP$5=0,0,$AP$5)</f>
        <v>0</v>
      </c>
      <c r="T50" s="590"/>
      <c r="U50" s="589">
        <f>IF($AQ$5=0,0,$AQ$5)</f>
        <v>0</v>
      </c>
      <c r="V50" s="590"/>
      <c r="W50" s="589">
        <f>IF($AR$5=0,0,$AR$5)</f>
        <v>0</v>
      </c>
      <c r="X50" s="590"/>
      <c r="Y50" s="589">
        <f>IF($AS$5=0,0,$AS$5)</f>
        <v>0</v>
      </c>
      <c r="Z50" s="590"/>
      <c r="AA50" s="589">
        <f>IF($AT$5=0,0,$AT$5)</f>
        <v>0</v>
      </c>
      <c r="AB50" s="590"/>
      <c r="AC50" s="589">
        <f>IF($AU$5=0,0,$AU$5)</f>
        <v>0</v>
      </c>
      <c r="AD50" s="590"/>
      <c r="AE50" s="599">
        <f>IF($AV$5=0,0,$AV$5)</f>
        <v>0</v>
      </c>
      <c r="AF50" s="600"/>
      <c r="AG50" s="139"/>
      <c r="AJ50" s="2"/>
      <c r="AK50" s="2"/>
    </row>
    <row r="51" spans="1:37" ht="12" customHeight="1" x14ac:dyDescent="0.2">
      <c r="A51" s="601" t="str">
        <f>Labels!B121</f>
        <v xml:space="preserve">   Unfall Art. 14 GAV</v>
      </c>
      <c r="B51" s="602"/>
      <c r="C51" s="602"/>
      <c r="D51" s="602"/>
      <c r="E51" s="602"/>
      <c r="F51" s="167" t="str">
        <f>Labels!B122</f>
        <v>u</v>
      </c>
      <c r="G51" s="587">
        <f>IF($AJ$6=0,0,$AJ$6)</f>
        <v>0</v>
      </c>
      <c r="H51" s="588"/>
      <c r="I51" s="589">
        <f>IF($AK$6=0,0,$AK$6)</f>
        <v>0</v>
      </c>
      <c r="J51" s="590"/>
      <c r="K51" s="589">
        <f>IF($AL$6=0,0,$AL$6)</f>
        <v>0</v>
      </c>
      <c r="L51" s="590"/>
      <c r="M51" s="589">
        <f>IF($AM$6=0,0,$AM$6)</f>
        <v>0</v>
      </c>
      <c r="N51" s="590"/>
      <c r="O51" s="589">
        <f>IF($AN$6=0,0,$AN$6)</f>
        <v>0</v>
      </c>
      <c r="P51" s="590"/>
      <c r="Q51" s="589">
        <f>IF($AO$6=0,0,$AO$6)</f>
        <v>0</v>
      </c>
      <c r="R51" s="590"/>
      <c r="S51" s="589">
        <f>IF($AP$6=0,0,$AP$6)</f>
        <v>0</v>
      </c>
      <c r="T51" s="590"/>
      <c r="U51" s="589">
        <f>IF($AQ$6=0,0,$AQ$6)</f>
        <v>0</v>
      </c>
      <c r="V51" s="590"/>
      <c r="W51" s="589">
        <f>IF($AR$6=0,0,$AR$6)</f>
        <v>0</v>
      </c>
      <c r="X51" s="590"/>
      <c r="Y51" s="589">
        <f>IF($AS$6=0,0,$AS$6)</f>
        <v>0</v>
      </c>
      <c r="Z51" s="590"/>
      <c r="AA51" s="589">
        <f>IF($AT$6=0,0,$AT$6)</f>
        <v>0</v>
      </c>
      <c r="AB51" s="590"/>
      <c r="AC51" s="589">
        <f>IF($AU$6=0,0,$AU$6)</f>
        <v>0</v>
      </c>
      <c r="AD51" s="590"/>
      <c r="AE51" s="599">
        <f>IF($AV$6=0,0,$AV$6)</f>
        <v>0</v>
      </c>
      <c r="AF51" s="600"/>
      <c r="AG51" s="139"/>
      <c r="AK51" s="64"/>
    </row>
    <row r="52" spans="1:37" ht="12" customHeight="1" x14ac:dyDescent="0.2">
      <c r="A52" s="601" t="str">
        <f>Labels!B123</f>
        <v xml:space="preserve">   Schwangerschaft/Mutterschaft Art. 15 GAV</v>
      </c>
      <c r="B52" s="602"/>
      <c r="C52" s="602"/>
      <c r="D52" s="602"/>
      <c r="E52" s="602"/>
      <c r="F52" s="167" t="str">
        <f>Labels!B124</f>
        <v>s</v>
      </c>
      <c r="G52" s="587">
        <f>IF($AJ$7=0,0,$AJ$7)</f>
        <v>0</v>
      </c>
      <c r="H52" s="588"/>
      <c r="I52" s="589">
        <f>IF($AK$7=0,0,$AK$7)</f>
        <v>0</v>
      </c>
      <c r="J52" s="590"/>
      <c r="K52" s="589">
        <f>IF($AL$7=0,0,$AL$7)</f>
        <v>0</v>
      </c>
      <c r="L52" s="590"/>
      <c r="M52" s="589">
        <f>IF($AM$7=0,0,$AM$7)</f>
        <v>0</v>
      </c>
      <c r="N52" s="590"/>
      <c r="O52" s="589">
        <f>IF($AN$7=0,0,$AN$7)</f>
        <v>0</v>
      </c>
      <c r="P52" s="590"/>
      <c r="Q52" s="589">
        <f>IF($AO$7=0,0,$AO$7)</f>
        <v>0</v>
      </c>
      <c r="R52" s="590"/>
      <c r="S52" s="589">
        <f>IF($AP$7=0,0,$AP$7)</f>
        <v>0</v>
      </c>
      <c r="T52" s="590"/>
      <c r="U52" s="589">
        <f>IF($AQ$7=0,0,$AQ$7)</f>
        <v>0</v>
      </c>
      <c r="V52" s="590"/>
      <c r="W52" s="589">
        <f>IF($AR$7=0,0,$AR$7)</f>
        <v>0</v>
      </c>
      <c r="X52" s="590"/>
      <c r="Y52" s="589">
        <f>IF($AS$7=0,0,$AS$7)</f>
        <v>0</v>
      </c>
      <c r="Z52" s="590"/>
      <c r="AA52" s="589">
        <f>IF($AT$7=0,0,$AT$7)</f>
        <v>0</v>
      </c>
      <c r="AB52" s="590"/>
      <c r="AC52" s="589">
        <f>IF($AU$7=0,0,$AU$7)</f>
        <v>0</v>
      </c>
      <c r="AD52" s="590"/>
      <c r="AE52" s="599">
        <f>IF($AV$7=0,0,$AV$7)</f>
        <v>0</v>
      </c>
      <c r="AF52" s="600"/>
      <c r="AG52" s="139"/>
      <c r="AJ52" s="2"/>
      <c r="AK52" s="2"/>
    </row>
    <row r="53" spans="1:37" ht="12" customHeight="1" x14ac:dyDescent="0.2">
      <c r="A53" s="601" t="str">
        <f>Labels!B125</f>
        <v xml:space="preserve">   Militär/Beförderung/Zivilschutz Art. 16 GAV</v>
      </c>
      <c r="B53" s="602"/>
      <c r="C53" s="602"/>
      <c r="D53" s="602"/>
      <c r="E53" s="602"/>
      <c r="F53" s="167" t="str">
        <f>Labels!B126</f>
        <v>m</v>
      </c>
      <c r="G53" s="587">
        <f>IF($AJ$8=0,0,$AJ$8)</f>
        <v>0</v>
      </c>
      <c r="H53" s="588"/>
      <c r="I53" s="589">
        <f>IF($AK$8=0,0,$AK$8)</f>
        <v>0</v>
      </c>
      <c r="J53" s="590"/>
      <c r="K53" s="589">
        <f>IF($AL$8=0,0,$AL$8)</f>
        <v>0</v>
      </c>
      <c r="L53" s="590"/>
      <c r="M53" s="589">
        <f>IF($AM$8=0,0,$AM$8)</f>
        <v>0</v>
      </c>
      <c r="N53" s="590"/>
      <c r="O53" s="589">
        <f>IF($AN$8=0,0,$AN$8)</f>
        <v>0</v>
      </c>
      <c r="P53" s="590"/>
      <c r="Q53" s="589">
        <f>IF($AO$8=0,0,$AO$8)</f>
        <v>0</v>
      </c>
      <c r="R53" s="590"/>
      <c r="S53" s="589">
        <f>IF($AP$8=0,0,$AP$8)</f>
        <v>0</v>
      </c>
      <c r="T53" s="590"/>
      <c r="U53" s="589">
        <f>IF($AQ$8=0,0,$AQ$8)</f>
        <v>0</v>
      </c>
      <c r="V53" s="590"/>
      <c r="W53" s="589">
        <f>IF($AR$8=0,0,$AR$8)</f>
        <v>0</v>
      </c>
      <c r="X53" s="590"/>
      <c r="Y53" s="589">
        <f>IF($AS$8=0,0,$AS$8)</f>
        <v>0</v>
      </c>
      <c r="Z53" s="590"/>
      <c r="AA53" s="589">
        <f>IF($AT$8=0,0,$AT$8)</f>
        <v>0</v>
      </c>
      <c r="AB53" s="590"/>
      <c r="AC53" s="589">
        <f>IF($AU$8=0,0,$AU$8)</f>
        <v>0</v>
      </c>
      <c r="AD53" s="590"/>
      <c r="AE53" s="599">
        <f>IF($AV$8=0,0,$AV$8)</f>
        <v>0</v>
      </c>
      <c r="AF53" s="600"/>
      <c r="AG53" s="139"/>
      <c r="AK53" s="64"/>
    </row>
    <row r="54" spans="1:37" ht="12" customHeight="1" x14ac:dyDescent="0.2">
      <c r="A54" s="601" t="str">
        <f>Labels!B127</f>
        <v xml:space="preserve">   Kurzarbeit und Schlechtwetterausfälle</v>
      </c>
      <c r="B54" s="602"/>
      <c r="C54" s="602"/>
      <c r="D54" s="602"/>
      <c r="E54" s="602"/>
      <c r="F54" s="167" t="str">
        <f>Labels!B128</f>
        <v>ka</v>
      </c>
      <c r="G54" s="587">
        <f>IF($AJ$11=0,0,$AJ$11)</f>
        <v>0</v>
      </c>
      <c r="H54" s="588"/>
      <c r="I54" s="589">
        <f>IF($AK$11=0,0,$AK$11)</f>
        <v>0</v>
      </c>
      <c r="J54" s="590"/>
      <c r="K54" s="589">
        <f>IF($AL$11=0,0,$AL$11)</f>
        <v>0</v>
      </c>
      <c r="L54" s="590"/>
      <c r="M54" s="589">
        <f>IF($AM$11=0,0,$AM$11)</f>
        <v>0</v>
      </c>
      <c r="N54" s="590"/>
      <c r="O54" s="589">
        <f>IF($AN$11=0,0,$AN$11)</f>
        <v>0</v>
      </c>
      <c r="P54" s="590"/>
      <c r="Q54" s="589">
        <f>IF($AO$11=0,0,$AO$11)</f>
        <v>0</v>
      </c>
      <c r="R54" s="590"/>
      <c r="S54" s="589">
        <f>IF($AP$11=0,0,$AP$11)</f>
        <v>0</v>
      </c>
      <c r="T54" s="590"/>
      <c r="U54" s="589">
        <f>IF($AQ$11=0,0,$AQ$11)</f>
        <v>0</v>
      </c>
      <c r="V54" s="590"/>
      <c r="W54" s="589">
        <f>IF($AR$11=0,0,$AR$11)</f>
        <v>0</v>
      </c>
      <c r="X54" s="590"/>
      <c r="Y54" s="589">
        <f>IF($AS$11=0,0,$AS$11)</f>
        <v>0</v>
      </c>
      <c r="Z54" s="590"/>
      <c r="AA54" s="589">
        <f>IF($AT$11=0,0,$AT$11)</f>
        <v>0</v>
      </c>
      <c r="AB54" s="590"/>
      <c r="AC54" s="589">
        <f>IF($AU$11=0,0,$AU$11)</f>
        <v>0</v>
      </c>
      <c r="AD54" s="590"/>
      <c r="AE54" s="599">
        <f>IF($AV$11=0,0,$AV$11)</f>
        <v>0</v>
      </c>
      <c r="AF54" s="600"/>
      <c r="AG54" s="139"/>
      <c r="AJ54" s="2"/>
      <c r="AK54" s="2"/>
    </row>
    <row r="55" spans="1:37" ht="12" customHeight="1" x14ac:dyDescent="0.2">
      <c r="A55" s="601" t="str">
        <f>Labels!B129</f>
        <v xml:space="preserve">   Berufsschule</v>
      </c>
      <c r="B55" s="602"/>
      <c r="C55" s="602"/>
      <c r="D55" s="602"/>
      <c r="E55" s="602"/>
      <c r="F55" s="167" t="str">
        <f>Labels!B130</f>
        <v>bs</v>
      </c>
      <c r="G55" s="587">
        <f>IF($AJ$9=0,0,$AJ$9)</f>
        <v>0</v>
      </c>
      <c r="H55" s="588"/>
      <c r="I55" s="589">
        <f>IF($AK$9=0,0,$AK$9)</f>
        <v>0</v>
      </c>
      <c r="J55" s="590"/>
      <c r="K55" s="589">
        <f>IF($AL$9=0,0,$AL$9)</f>
        <v>0</v>
      </c>
      <c r="L55" s="590"/>
      <c r="M55" s="589">
        <f>IF($AM$9=0,0,$AM$9)</f>
        <v>0</v>
      </c>
      <c r="N55" s="590"/>
      <c r="O55" s="589">
        <f>IF($AN$9=0,0,$AN$9)</f>
        <v>0</v>
      </c>
      <c r="P55" s="590"/>
      <c r="Q55" s="589">
        <f>IF($AO$9=0,0,$AO$9)</f>
        <v>0</v>
      </c>
      <c r="R55" s="590"/>
      <c r="S55" s="589">
        <f>IF($AP$9=0,0,$AP$9)</f>
        <v>0</v>
      </c>
      <c r="T55" s="590"/>
      <c r="U55" s="589">
        <f>IF($AQ$9=0,0,$AQ$9)</f>
        <v>0</v>
      </c>
      <c r="V55" s="590"/>
      <c r="W55" s="589">
        <f>IF($AR$9=0,0,$AR$9)</f>
        <v>0</v>
      </c>
      <c r="X55" s="590"/>
      <c r="Y55" s="589">
        <f>IF($AS$9=0,0,$AS$9)</f>
        <v>0</v>
      </c>
      <c r="Z55" s="590"/>
      <c r="AA55" s="589">
        <f>IF($AT$9=0,0,$AT$9)</f>
        <v>0</v>
      </c>
      <c r="AB55" s="590"/>
      <c r="AC55" s="589">
        <f>IF($AU$9=0,0,$AU$9)</f>
        <v>0</v>
      </c>
      <c r="AD55" s="590"/>
      <c r="AE55" s="599">
        <f>IF($AV$9=0,0,$AV$9)</f>
        <v>0</v>
      </c>
      <c r="AF55" s="600"/>
      <c r="AG55" s="139"/>
      <c r="AK55" s="64"/>
    </row>
    <row r="56" spans="1:37" ht="12" customHeight="1" x14ac:dyDescent="0.2">
      <c r="A56" s="615" t="str">
        <f>Labels!B131</f>
        <v xml:space="preserve">   Kurse</v>
      </c>
      <c r="B56" s="616"/>
      <c r="C56" s="616"/>
      <c r="D56" s="616"/>
      <c r="E56" s="616"/>
      <c r="F56" s="264" t="str">
        <f>Labels!B132</f>
        <v>ku</v>
      </c>
      <c r="G56" s="617">
        <f>IF($AJ$10=0,0,$AJ$10)</f>
        <v>0</v>
      </c>
      <c r="H56" s="618"/>
      <c r="I56" s="608">
        <f>IF($AK$10=0,0,$AK$10)</f>
        <v>0</v>
      </c>
      <c r="J56" s="609"/>
      <c r="K56" s="608">
        <f>IF($AL$10=0,0,$AL$10)</f>
        <v>0</v>
      </c>
      <c r="L56" s="609"/>
      <c r="M56" s="608">
        <f>IF($AM$10=0,0,$AM$10)</f>
        <v>0</v>
      </c>
      <c r="N56" s="609"/>
      <c r="O56" s="608">
        <f>IF($AN$10=0,0,$AN$10)</f>
        <v>0</v>
      </c>
      <c r="P56" s="609"/>
      <c r="Q56" s="608">
        <f>IF($AO$10=0,0,$AO$10)</f>
        <v>0</v>
      </c>
      <c r="R56" s="609"/>
      <c r="S56" s="608">
        <f>IF($AP$10=0,0,$AP$10)</f>
        <v>0</v>
      </c>
      <c r="T56" s="609"/>
      <c r="U56" s="608">
        <f>IF($AQ$10=0,0,$AQ$10)</f>
        <v>0</v>
      </c>
      <c r="V56" s="609"/>
      <c r="W56" s="608">
        <f>IF($AR$10=0,0,$AR$10)</f>
        <v>0</v>
      </c>
      <c r="X56" s="609"/>
      <c r="Y56" s="608">
        <f>IF($AS$10=0,0,$AS$10)</f>
        <v>0</v>
      </c>
      <c r="Z56" s="609"/>
      <c r="AA56" s="608">
        <f>IF($AT$10=0,0,$AT$10)</f>
        <v>0</v>
      </c>
      <c r="AB56" s="609"/>
      <c r="AC56" s="608">
        <f>IF($AU$10=0,0,$AU$10)</f>
        <v>0</v>
      </c>
      <c r="AD56" s="609"/>
      <c r="AE56" s="610">
        <f>IF($AV$10=0,0,$AV$10)</f>
        <v>0</v>
      </c>
      <c r="AF56" s="611"/>
      <c r="AG56" s="139"/>
      <c r="AJ56" s="2"/>
      <c r="AK56" s="2"/>
    </row>
    <row r="57" spans="1:37" ht="12" customHeight="1" x14ac:dyDescent="0.2">
      <c r="A57" s="265" t="str">
        <f>Labels!B133</f>
        <v>Kompensations-Std</v>
      </c>
      <c r="B57" s="612" t="str">
        <f>Labels!B134</f>
        <v>aus Vorjahr</v>
      </c>
      <c r="C57" s="612"/>
      <c r="D57" s="612"/>
      <c r="E57" s="612"/>
      <c r="F57" s="266" t="str">
        <f>Labels!B135</f>
        <v>kv</v>
      </c>
      <c r="G57" s="613">
        <f>IF($AJ$12=0,0,$AJ$12)</f>
        <v>0</v>
      </c>
      <c r="H57" s="614"/>
      <c r="I57" s="604">
        <f>IF($AK$12=0,0,$AK$12)</f>
        <v>0</v>
      </c>
      <c r="J57" s="605"/>
      <c r="K57" s="604">
        <f>IF($AL$12=0,0,$AL$12)</f>
        <v>0</v>
      </c>
      <c r="L57" s="605"/>
      <c r="M57" s="604">
        <f>IF($AM$12=0,0,$AM$12)</f>
        <v>0</v>
      </c>
      <c r="N57" s="605"/>
      <c r="O57" s="604">
        <f>IF($AN$12=0,0,$AN$12)</f>
        <v>0</v>
      </c>
      <c r="P57" s="605"/>
      <c r="Q57" s="604">
        <f>IF($AO$12=0,0,$AO$12)</f>
        <v>0</v>
      </c>
      <c r="R57" s="605"/>
      <c r="S57" s="604">
        <f>IF($AP$12=0,0,$AP$12)</f>
        <v>0</v>
      </c>
      <c r="T57" s="605"/>
      <c r="U57" s="604">
        <f>IF($AQ$12=0,0,$AQ$12)</f>
        <v>0</v>
      </c>
      <c r="V57" s="605"/>
      <c r="W57" s="604">
        <f>IF($AR$12=0,0,$AR$12)</f>
        <v>0</v>
      </c>
      <c r="X57" s="605"/>
      <c r="Y57" s="604"/>
      <c r="Z57" s="605"/>
      <c r="AA57" s="604"/>
      <c r="AB57" s="605"/>
      <c r="AC57" s="604"/>
      <c r="AD57" s="605"/>
      <c r="AE57" s="606">
        <f>IF($AV$12=0,0,$AV$12)</f>
        <v>0</v>
      </c>
      <c r="AF57" s="607"/>
      <c r="AG57" s="139"/>
      <c r="AK57" s="64"/>
    </row>
    <row r="58" spans="1:37" ht="12" customHeight="1" x14ac:dyDescent="0.2">
      <c r="A58" s="170"/>
      <c r="B58" s="632" t="str">
        <f>Labels!B136</f>
        <v>aus laufendem Jahr (Kontrolle)</v>
      </c>
      <c r="C58" s="632"/>
      <c r="D58" s="632"/>
      <c r="E58" s="632"/>
      <c r="F58" s="267" t="str">
        <f>Labels!B137</f>
        <v>kj</v>
      </c>
      <c r="G58" s="633">
        <f>IF($AJ$14=0,0,$AJ$14)</f>
        <v>0</v>
      </c>
      <c r="H58" s="634"/>
      <c r="I58" s="627">
        <f>IF($AK$14=0,0,$AK$14)</f>
        <v>0</v>
      </c>
      <c r="J58" s="628"/>
      <c r="K58" s="627">
        <f>IF($AL$14=0,0,$AL$14)</f>
        <v>0</v>
      </c>
      <c r="L58" s="628"/>
      <c r="M58" s="627">
        <f>IF($AM$14=0,0,$AM$14)</f>
        <v>0</v>
      </c>
      <c r="N58" s="628"/>
      <c r="O58" s="627">
        <f>IF($AN$14=0,0,$AN$14)</f>
        <v>0</v>
      </c>
      <c r="P58" s="628"/>
      <c r="Q58" s="627">
        <f>IF($AO$14=0,0,$AO$14)</f>
        <v>0</v>
      </c>
      <c r="R58" s="628"/>
      <c r="S58" s="627">
        <f>IF($AP$14=0,0,$AP$14)</f>
        <v>0</v>
      </c>
      <c r="T58" s="628"/>
      <c r="U58" s="627">
        <f>IF($AQ$14=0,0,$AQ$14)</f>
        <v>0</v>
      </c>
      <c r="V58" s="628"/>
      <c r="W58" s="627">
        <f>IF($AR$14=0,0,$AR$14)</f>
        <v>0</v>
      </c>
      <c r="X58" s="628"/>
      <c r="Y58" s="627">
        <f>IF($AS$14=0,0,$AS$14)</f>
        <v>0</v>
      </c>
      <c r="Z58" s="628"/>
      <c r="AA58" s="627">
        <f>IF($AT$14=0,0,$AT$14)</f>
        <v>0</v>
      </c>
      <c r="AB58" s="628"/>
      <c r="AC58" s="627">
        <f>IF($AU$14=0,0,$AU$14)</f>
        <v>0</v>
      </c>
      <c r="AD58" s="628"/>
      <c r="AE58" s="629">
        <f>IF($AV$14=0,0,$AV$14)</f>
        <v>0</v>
      </c>
      <c r="AF58" s="630"/>
      <c r="AG58" s="139"/>
      <c r="AJ58" s="2"/>
      <c r="AK58" s="2"/>
    </row>
    <row r="59" spans="1:37" ht="12" customHeight="1" x14ac:dyDescent="0.2">
      <c r="A59" s="265" t="str">
        <f>Labels!B138</f>
        <v>Auszahlung</v>
      </c>
      <c r="B59" s="612" t="str">
        <f>Labels!B139</f>
        <v>Stunden Vorjahressaldo</v>
      </c>
      <c r="C59" s="612"/>
      <c r="D59" s="612"/>
      <c r="E59" s="612"/>
      <c r="F59" s="631"/>
      <c r="G59" s="613">
        <f>IF($AJ$18=0,0,$AJ$18)</f>
        <v>0</v>
      </c>
      <c r="H59" s="614"/>
      <c r="I59" s="604">
        <f>IF($AK$18=0,0,$AK$18)</f>
        <v>0</v>
      </c>
      <c r="J59" s="605"/>
      <c r="K59" s="604">
        <f>IF($AL$18=0,0,$AL$18)</f>
        <v>0</v>
      </c>
      <c r="L59" s="605"/>
      <c r="M59" s="604">
        <f>IF($AM$18=0,0,$AM$18)</f>
        <v>0</v>
      </c>
      <c r="N59" s="605"/>
      <c r="O59" s="604">
        <f>IF($AN$18=0,0,$AN$18)</f>
        <v>0</v>
      </c>
      <c r="P59" s="605"/>
      <c r="Q59" s="604">
        <f>IF($AO$18=0,0,$AO$18)</f>
        <v>0</v>
      </c>
      <c r="R59" s="605"/>
      <c r="S59" s="604">
        <f>IF($AP$18=0,0,$AP$18)</f>
        <v>0</v>
      </c>
      <c r="T59" s="605"/>
      <c r="U59" s="604">
        <f>IF($AQ$18=0,0,$AQ$18)</f>
        <v>0</v>
      </c>
      <c r="V59" s="605"/>
      <c r="W59" s="604">
        <f>IF($AR$18=0,0,$AR$18)</f>
        <v>0</v>
      </c>
      <c r="X59" s="605"/>
      <c r="Y59" s="619"/>
      <c r="Z59" s="620"/>
      <c r="AA59" s="620"/>
      <c r="AB59" s="620"/>
      <c r="AC59" s="620"/>
      <c r="AD59" s="621"/>
      <c r="AE59" s="606">
        <f>IF($AV$18=0,0,$AV$18)</f>
        <v>0</v>
      </c>
      <c r="AF59" s="607"/>
      <c r="AG59" s="139"/>
      <c r="AK59" s="64"/>
    </row>
    <row r="60" spans="1:37" ht="12" customHeight="1" x14ac:dyDescent="0.2">
      <c r="A60" s="169" t="str">
        <f>Labels!B140</f>
        <v>Differenz</v>
      </c>
      <c r="B60" s="586" t="str">
        <f>Labels!B141</f>
        <v>nach Kompensation und Auszahlung</v>
      </c>
      <c r="C60" s="586"/>
      <c r="D60" s="586"/>
      <c r="E60" s="586"/>
      <c r="F60" s="622"/>
      <c r="G60" s="587">
        <f>IF(ROUND($P$4,3)=0,0,$P$4-G57-G59)</f>
        <v>0</v>
      </c>
      <c r="H60" s="588"/>
      <c r="I60" s="623">
        <f>IF(ROUND(G60,3)=0,0,G60-(SUM(I57+I59)))</f>
        <v>0</v>
      </c>
      <c r="J60" s="624"/>
      <c r="K60" s="625">
        <f>IF(ROUND(I60,3)=0,0,I60-K59-K57)</f>
        <v>0</v>
      </c>
      <c r="L60" s="626"/>
      <c r="M60" s="623">
        <f>IF(ROUND(K60,3)=0,0,K60-(SUM(M59+M57)))</f>
        <v>0</v>
      </c>
      <c r="N60" s="624"/>
      <c r="O60" s="623">
        <f t="shared" ref="O60" si="26">IF(ROUND(M60,3)=0,0,M60-(SUM(O59+O57)))</f>
        <v>0</v>
      </c>
      <c r="P60" s="624"/>
      <c r="Q60" s="623">
        <f t="shared" ref="Q60" si="27">IF(ROUND(O60,3)=0,0,O60-(SUM(Q59+Q57)))</f>
        <v>0</v>
      </c>
      <c r="R60" s="624"/>
      <c r="S60" s="623">
        <f t="shared" ref="S60" si="28">IF(ROUND(Q60,3)=0,0,Q60-(SUM(S59+S57)))</f>
        <v>0</v>
      </c>
      <c r="T60" s="624"/>
      <c r="U60" s="623">
        <f t="shared" ref="U60" si="29">IF(ROUND(S60,3)=0,0,S60-(SUM(U59+U57)))</f>
        <v>0</v>
      </c>
      <c r="V60" s="624"/>
      <c r="W60" s="623">
        <f t="shared" ref="W60" si="30">IF(ROUND(U60,3)=0,0,U60-(SUM(W59+W57)))</f>
        <v>0</v>
      </c>
      <c r="X60" s="624"/>
      <c r="Y60" s="636" t="str">
        <f>IF($W$60&lt;0.1,"",AY39)</f>
        <v/>
      </c>
      <c r="Z60" s="637"/>
      <c r="AA60" s="637"/>
      <c r="AB60" s="637"/>
      <c r="AC60" s="637"/>
      <c r="AD60" s="637"/>
      <c r="AE60" s="637"/>
      <c r="AF60" s="638"/>
      <c r="AG60" s="139"/>
      <c r="AH60" s="459"/>
    </row>
    <row r="61" spans="1:37" ht="12" customHeight="1" x14ac:dyDescent="0.2">
      <c r="A61" s="169" t="str">
        <f>Labels!B138</f>
        <v>Auszahlung</v>
      </c>
      <c r="B61" s="639" t="str">
        <f>Labels!B142</f>
        <v>Stunden laufendes Jahr</v>
      </c>
      <c r="C61" s="639"/>
      <c r="D61" s="639"/>
      <c r="E61" s="639"/>
      <c r="F61" s="640"/>
      <c r="G61" s="587">
        <f>IF($AJ$19=0,0,$AJ$19)</f>
        <v>0</v>
      </c>
      <c r="H61" s="588"/>
      <c r="I61" s="589">
        <f>IF($AK$19=0,0,$AK$19)</f>
        <v>0</v>
      </c>
      <c r="J61" s="590"/>
      <c r="K61" s="589">
        <f>IF($AL$19=0,0,$AL$19)</f>
        <v>0</v>
      </c>
      <c r="L61" s="590"/>
      <c r="M61" s="589">
        <f>IF($AM$19=0,0,$AM$19)</f>
        <v>0</v>
      </c>
      <c r="N61" s="590"/>
      <c r="O61" s="589">
        <f>IF($AN$19=0,0,$AN$19)</f>
        <v>0</v>
      </c>
      <c r="P61" s="590"/>
      <c r="Q61" s="589">
        <f>IF($AO$19=0,0,$AO$19)</f>
        <v>0</v>
      </c>
      <c r="R61" s="590"/>
      <c r="S61" s="589">
        <f>IF($AP$19=0,0,$AP$19)</f>
        <v>0</v>
      </c>
      <c r="T61" s="590"/>
      <c r="U61" s="589">
        <f>IF($AQ$19=0,0,$AQ$19)</f>
        <v>0</v>
      </c>
      <c r="V61" s="590"/>
      <c r="W61" s="589">
        <f>IF($AR$19=0,0,$AR$19)</f>
        <v>0</v>
      </c>
      <c r="X61" s="590"/>
      <c r="Y61" s="589">
        <f>IF($AS$19=0,0,$AS$19)</f>
        <v>0</v>
      </c>
      <c r="Z61" s="590"/>
      <c r="AA61" s="589">
        <f>IF($AT$19=0,0,$AT$19)</f>
        <v>0</v>
      </c>
      <c r="AB61" s="590"/>
      <c r="AC61" s="589">
        <f>IF($AU$19=0,0,$AU$19)</f>
        <v>0</v>
      </c>
      <c r="AD61" s="590"/>
      <c r="AE61" s="599">
        <f>IF($AV$19=0,0,$AV$19)</f>
        <v>0</v>
      </c>
      <c r="AF61" s="600"/>
      <c r="AG61" s="139"/>
      <c r="AH61" s="459"/>
    </row>
    <row r="62" spans="1:37" ht="12" customHeight="1" x14ac:dyDescent="0.2">
      <c r="A62" s="170" t="str">
        <f>Labels!B143</f>
        <v>Fehlstunden</v>
      </c>
      <c r="B62" s="635" t="str">
        <f>Labels!B144</f>
        <v>laufendes Jahr (Kontrolle)</v>
      </c>
      <c r="C62" s="635"/>
      <c r="D62" s="635"/>
      <c r="E62" s="635"/>
      <c r="F62" s="267" t="str">
        <f>Labels!B145</f>
        <v>fe</v>
      </c>
      <c r="G62" s="633">
        <f>IF($AJ$13=0,0,$AJ$13)</f>
        <v>0</v>
      </c>
      <c r="H62" s="634"/>
      <c r="I62" s="627">
        <f>IF($AK$13=0,0,$AK$13)</f>
        <v>0</v>
      </c>
      <c r="J62" s="628"/>
      <c r="K62" s="627">
        <f>IF($AL$13=0,0,$AL$13)</f>
        <v>0</v>
      </c>
      <c r="L62" s="628"/>
      <c r="M62" s="627">
        <f>IF($AM$13=0,0,$AM$13)</f>
        <v>0</v>
      </c>
      <c r="N62" s="628"/>
      <c r="O62" s="627">
        <f>IF($AN$13=0,0,$AN$13)</f>
        <v>0</v>
      </c>
      <c r="P62" s="628"/>
      <c r="Q62" s="627">
        <f>IF($AO$13=0,0,$AO$13)</f>
        <v>0</v>
      </c>
      <c r="R62" s="628"/>
      <c r="S62" s="627">
        <f>IF($AP$13=0,0,$AP$13)</f>
        <v>0</v>
      </c>
      <c r="T62" s="628"/>
      <c r="U62" s="627">
        <f>IF($AQ$13=0,0,$AQ$13)</f>
        <v>0</v>
      </c>
      <c r="V62" s="628"/>
      <c r="W62" s="627">
        <f>IF($AR$13=0,0,$AR$13)</f>
        <v>0</v>
      </c>
      <c r="X62" s="628"/>
      <c r="Y62" s="627">
        <f>IF($AS$13=0,0,$AS$13)</f>
        <v>0</v>
      </c>
      <c r="Z62" s="628"/>
      <c r="AA62" s="627">
        <f>IF($AT$13=0,0,$AT$13)</f>
        <v>0</v>
      </c>
      <c r="AB62" s="628"/>
      <c r="AC62" s="627">
        <f>IF($AU$13=0,0,$AU$13)</f>
        <v>0</v>
      </c>
      <c r="AD62" s="628"/>
      <c r="AE62" s="629">
        <f>IF($AV$13=0,0,$AV$13)</f>
        <v>0</v>
      </c>
      <c r="AF62" s="630"/>
      <c r="AG62" s="139"/>
      <c r="AH62" s="459"/>
    </row>
    <row r="63" spans="1:37" ht="12" customHeight="1" x14ac:dyDescent="0.2">
      <c r="A63" s="171" t="str">
        <f>Labels!B146</f>
        <v>Total inkl. Zeitzuschläge</v>
      </c>
      <c r="B63" s="651" t="str">
        <f>Labels!B147</f>
        <v>Stunden produktiv und unproduktiv</v>
      </c>
      <c r="C63" s="652"/>
      <c r="D63" s="652"/>
      <c r="E63" s="652"/>
      <c r="F63" s="653"/>
      <c r="G63" s="654">
        <f>IF($AG$36=0,0,$AG$36)</f>
        <v>0</v>
      </c>
      <c r="H63" s="655"/>
      <c r="I63" s="656">
        <f>IF($AG$99=0,0,$AG$99)</f>
        <v>0</v>
      </c>
      <c r="J63" s="657"/>
      <c r="K63" s="641">
        <f>IF($AG$162=0,0,$AG$162)</f>
        <v>0</v>
      </c>
      <c r="L63" s="642"/>
      <c r="M63" s="641">
        <f>IF($AG$225=0,0,$AG$225)</f>
        <v>0</v>
      </c>
      <c r="N63" s="642"/>
      <c r="O63" s="641">
        <f>IF($AG$288=0,0,$AG$288)</f>
        <v>0</v>
      </c>
      <c r="P63" s="642"/>
      <c r="Q63" s="641">
        <f>IF($AG$351=0,0,$AG$351)</f>
        <v>0</v>
      </c>
      <c r="R63" s="642"/>
      <c r="S63" s="641">
        <f>IF($AG$414=0,0,$AG$414)</f>
        <v>0</v>
      </c>
      <c r="T63" s="642"/>
      <c r="U63" s="641">
        <f>IF($AG$477=0,0,$AG$477)</f>
        <v>0</v>
      </c>
      <c r="V63" s="642"/>
      <c r="W63" s="641">
        <f>IF($AG$540=0,0,$AG$540)</f>
        <v>0</v>
      </c>
      <c r="X63" s="642"/>
      <c r="Y63" s="641">
        <f>IF($AG$603=0,0,$AG$603)</f>
        <v>0</v>
      </c>
      <c r="Z63" s="642"/>
      <c r="AA63" s="641">
        <f>IF($AG$666=0,0,$AG$666)</f>
        <v>0</v>
      </c>
      <c r="AB63" s="642"/>
      <c r="AC63" s="641">
        <f>IF($AG$729=0,0,$AG$729)</f>
        <v>0</v>
      </c>
      <c r="AD63" s="642"/>
      <c r="AE63" s="570">
        <f>SUM($G$63:$AD$63)</f>
        <v>0</v>
      </c>
      <c r="AF63" s="571"/>
      <c r="AG63" s="139"/>
    </row>
    <row r="64" spans="1:37" ht="24.95" customHeight="1" x14ac:dyDescent="0.2">
      <c r="A64" s="173" t="str">
        <f>Labels!B148</f>
        <v>Vergleich</v>
      </c>
      <c r="B64" s="643" t="str">
        <f>Labels!B149</f>
        <v>Stunden zu Soll-Stunden (inkl. allfälli-
ge Minusstunden Vorjahr)</v>
      </c>
      <c r="C64" s="643"/>
      <c r="D64" s="643"/>
      <c r="E64" s="643"/>
      <c r="F64" s="644"/>
      <c r="G64" s="645">
        <f>IF($AG$38=0,0,$AG$38)-$AE$34+$P$5</f>
        <v>-172.82999999999998</v>
      </c>
      <c r="H64" s="646"/>
      <c r="I64" s="647">
        <f>IF($AG$101=0,0,$AG$101)-$AE$97</f>
        <v>-164.6</v>
      </c>
      <c r="J64" s="648"/>
      <c r="K64" s="649">
        <f>IF($AG$164=0,0,$AG$164)-$AE$160</f>
        <v>-189.28999999999996</v>
      </c>
      <c r="L64" s="650"/>
      <c r="M64" s="649">
        <f>IF($AG$227=0,0,$AG$227)-$AE$223</f>
        <v>-181.05999999999997</v>
      </c>
      <c r="N64" s="650"/>
      <c r="O64" s="649">
        <f>IF($AG$290=0,0,$AG$290)-$AE$286</f>
        <v>-172.82999999999998</v>
      </c>
      <c r="P64" s="650"/>
      <c r="Q64" s="649">
        <f>IF($AG$353=0,0,$AG$353)-$AE$349</f>
        <v>-181.05999999999997</v>
      </c>
      <c r="R64" s="650"/>
      <c r="S64" s="649">
        <f>IF($AG$416=0,0,$AG$416)-$AE$412</f>
        <v>-181.05999999999997</v>
      </c>
      <c r="T64" s="650"/>
      <c r="U64" s="649">
        <f>IF($AG$479=0,0,$AG$479)-$AE$475</f>
        <v>-181.05999999999997</v>
      </c>
      <c r="V64" s="650"/>
      <c r="W64" s="649">
        <f>IF($AG$542=0,0,$AG$542)-$AE$538</f>
        <v>-181.05999999999997</v>
      </c>
      <c r="X64" s="650"/>
      <c r="Y64" s="649">
        <f>IF($AG$605=0,0,$AG$605)-$AE$601</f>
        <v>-172.82999999999998</v>
      </c>
      <c r="Z64" s="650"/>
      <c r="AA64" s="649">
        <f>IF($AG$668=0,0,$AG$668)-$AE$664</f>
        <v>-181.05999999999997</v>
      </c>
      <c r="AB64" s="650"/>
      <c r="AC64" s="649">
        <f>IF($AG$731=0,0,$AG$731)-$AE$727</f>
        <v>-189.28999999999996</v>
      </c>
      <c r="AD64" s="650"/>
      <c r="AE64" s="683">
        <f>SUM($G$64:$AD$64)</f>
        <v>-2148.0299999999997</v>
      </c>
      <c r="AF64" s="684"/>
      <c r="AG64" s="137"/>
    </row>
    <row r="65" spans="1:48" ht="12.2" customHeight="1" x14ac:dyDescent="0.2">
      <c r="A65" s="172"/>
      <c r="B65" s="685" t="str">
        <f>Labels!B151</f>
        <v>Stunden zu Soll-Stunden (kumuliert)</v>
      </c>
      <c r="C65" s="685"/>
      <c r="D65" s="685"/>
      <c r="E65" s="685"/>
      <c r="F65" s="686"/>
      <c r="G65" s="574">
        <f>IF(G40=0,0,$G$64)</f>
        <v>-172.82999999999998</v>
      </c>
      <c r="H65" s="575"/>
      <c r="I65" s="566">
        <f>IF(I40=0,0,SUM($G$64:$J$64))</f>
        <v>-337.42999999999995</v>
      </c>
      <c r="J65" s="567"/>
      <c r="K65" s="566">
        <f>IF(K40=0,0,SUM($G$64:$L$64))</f>
        <v>-526.71999999999991</v>
      </c>
      <c r="L65" s="567"/>
      <c r="M65" s="566">
        <f>IF(M40=0,0,SUM($G$64:$N$64))</f>
        <v>-707.77999999999986</v>
      </c>
      <c r="N65" s="567"/>
      <c r="O65" s="566">
        <f>IF(O40=0,0,SUM($G$64:$P$64))</f>
        <v>-880.6099999999999</v>
      </c>
      <c r="P65" s="567"/>
      <c r="Q65" s="566">
        <f>IF(Q40=0,0,SUM($G$64:$R$64))</f>
        <v>-1061.6699999999998</v>
      </c>
      <c r="R65" s="567"/>
      <c r="S65" s="566">
        <f>IF(S40=0,0,SUM($G$64:$T$64))</f>
        <v>-1242.7299999999998</v>
      </c>
      <c r="T65" s="567"/>
      <c r="U65" s="566">
        <f>IF(U40=0,0,SUM($G$64:$V$64))</f>
        <v>-1423.7899999999997</v>
      </c>
      <c r="V65" s="567"/>
      <c r="W65" s="566">
        <f>IF(W40=0,0,SUM($G$64:$X$64))</f>
        <v>-1604.8499999999997</v>
      </c>
      <c r="X65" s="567"/>
      <c r="Y65" s="566">
        <f>IF(Y40=0,0,SUM($G$64:$Z$64))</f>
        <v>-1777.6799999999996</v>
      </c>
      <c r="Z65" s="567"/>
      <c r="AA65" s="566">
        <f>IF(AA40=0,0,SUM($G$64:$AB$64))</f>
        <v>-1958.7399999999996</v>
      </c>
      <c r="AB65" s="567"/>
      <c r="AC65" s="566">
        <f>IF(AC40=0,0,SUM($G$64:$AD$64))</f>
        <v>-2148.0299999999997</v>
      </c>
      <c r="AD65" s="567"/>
      <c r="AE65" s="568"/>
      <c r="AF65" s="569"/>
      <c r="AG65" s="137"/>
    </row>
    <row r="66" spans="1:48" ht="12.75" x14ac:dyDescent="0.2">
      <c r="A66" s="658" t="str">
        <f>Labels!B153</f>
        <v>Ferienkontrolle</v>
      </c>
      <c r="B66" s="660" t="str">
        <f>Labels!B154</f>
        <v>Ferienguthaben Vorjahr</v>
      </c>
      <c r="C66" s="660"/>
      <c r="D66" s="660"/>
      <c r="E66" s="660"/>
      <c r="F66" s="661"/>
      <c r="G66" s="664">
        <f>IF($AA$4=0,0,$AA$4)</f>
        <v>0</v>
      </c>
      <c r="H66" s="665"/>
      <c r="I66" s="576" t="str">
        <f>Labels!B155</f>
        <v>Ferienguthaben nach 
Art. 12.1 GAV</v>
      </c>
      <c r="J66" s="577"/>
      <c r="K66" s="577"/>
      <c r="L66" s="578"/>
      <c r="M66" s="671">
        <f>IF($AA$5=0,0,$AA$5)</f>
        <v>0</v>
      </c>
      <c r="N66" s="672"/>
      <c r="O66" s="675" t="str">
        <f>Labels!B156</f>
        <v>Ferienguthaben total</v>
      </c>
      <c r="P66" s="676"/>
      <c r="Q66" s="676"/>
      <c r="R66" s="677"/>
      <c r="S66" s="681">
        <f>SUM(G66+M66)</f>
        <v>0</v>
      </c>
      <c r="T66" s="665"/>
      <c r="U66" s="675" t="str">
        <f>Labels!B157</f>
        <v>Ferien bezogen</v>
      </c>
      <c r="V66" s="676"/>
      <c r="W66" s="676"/>
      <c r="X66" s="677"/>
      <c r="Y66" s="681">
        <f>IF($AV$4=0,0,$AV$4)</f>
        <v>0</v>
      </c>
      <c r="Z66" s="665"/>
      <c r="AA66" s="576" t="str">
        <f>Labels!B158</f>
        <v>Aktuelles Ferienguthaben</v>
      </c>
      <c r="AB66" s="577"/>
      <c r="AC66" s="577"/>
      <c r="AD66" s="578"/>
      <c r="AE66" s="681">
        <f>IF(S66=0,0,S66-Y66)</f>
        <v>0</v>
      </c>
      <c r="AF66" s="665"/>
      <c r="AG66" s="139"/>
      <c r="AH66" s="62"/>
      <c r="AI66" s="39"/>
      <c r="AL66" s="39"/>
      <c r="AM66" s="39"/>
      <c r="AN66" s="39"/>
      <c r="AO66" s="39"/>
      <c r="AP66" s="39"/>
      <c r="AQ66" s="39"/>
      <c r="AR66" s="39"/>
    </row>
    <row r="67" spans="1:48" ht="12.75" x14ac:dyDescent="0.2">
      <c r="A67" s="659"/>
      <c r="B67" s="662"/>
      <c r="C67" s="662"/>
      <c r="D67" s="662"/>
      <c r="E67" s="662"/>
      <c r="F67" s="663"/>
      <c r="G67" s="666"/>
      <c r="H67" s="667"/>
      <c r="I67" s="668"/>
      <c r="J67" s="669"/>
      <c r="K67" s="669"/>
      <c r="L67" s="670"/>
      <c r="M67" s="673"/>
      <c r="N67" s="674"/>
      <c r="O67" s="678"/>
      <c r="P67" s="679"/>
      <c r="Q67" s="679"/>
      <c r="R67" s="680"/>
      <c r="S67" s="682"/>
      <c r="T67" s="667"/>
      <c r="U67" s="678"/>
      <c r="V67" s="679"/>
      <c r="W67" s="679"/>
      <c r="X67" s="680"/>
      <c r="Y67" s="682"/>
      <c r="Z67" s="667"/>
      <c r="AA67" s="668"/>
      <c r="AB67" s="669"/>
      <c r="AC67" s="669"/>
      <c r="AD67" s="670"/>
      <c r="AE67" s="682"/>
      <c r="AF67" s="667"/>
      <c r="AG67" s="139"/>
      <c r="AH67" s="62"/>
      <c r="AI67" s="39"/>
      <c r="AL67" s="39"/>
      <c r="AM67" s="39"/>
      <c r="AN67" s="39"/>
      <c r="AO67" s="39"/>
      <c r="AP67" s="39"/>
      <c r="AQ67" s="39"/>
      <c r="AR67" s="39"/>
    </row>
    <row r="68" spans="1:48" ht="12" customHeight="1" x14ac:dyDescent="0.25">
      <c r="A68" s="76"/>
      <c r="B68" s="76"/>
      <c r="C68" s="76"/>
      <c r="D68" s="76"/>
      <c r="E68" s="77"/>
      <c r="F68" s="77"/>
      <c r="G68" s="76"/>
      <c r="H68" s="697"/>
      <c r="I68" s="697"/>
      <c r="J68" s="697"/>
      <c r="K68" s="697"/>
      <c r="L68" s="697"/>
      <c r="M68" s="697"/>
      <c r="N68" s="697"/>
      <c r="O68" s="697"/>
      <c r="P68" s="697"/>
      <c r="Q68" s="697"/>
      <c r="R68" s="697"/>
      <c r="S68" s="697"/>
      <c r="T68" s="697"/>
      <c r="U68" s="697"/>
      <c r="V68" s="697"/>
      <c r="W68" s="697"/>
      <c r="X68" s="697"/>
      <c r="Y68" s="697"/>
      <c r="Z68" s="697"/>
      <c r="AA68" s="697"/>
      <c r="AB68" s="697"/>
      <c r="AC68" s="697"/>
      <c r="AD68" s="697"/>
      <c r="AE68" s="697"/>
      <c r="AF68" s="697"/>
      <c r="AG68" s="139"/>
      <c r="AH68" s="62"/>
      <c r="AL68" s="39"/>
      <c r="AM68" s="39"/>
      <c r="AN68" s="39"/>
      <c r="AO68" s="39"/>
      <c r="AP68" s="39"/>
      <c r="AQ68" s="39"/>
      <c r="AR68" s="39"/>
    </row>
    <row r="69" spans="1:48" ht="20.100000000000001" customHeight="1" x14ac:dyDescent="0.2">
      <c r="A69" s="212" t="str">
        <f>$A$3</f>
        <v>Mitarbeiter/In</v>
      </c>
      <c r="B69" s="698" t="str">
        <f>IF($B$3="","",$B$3)</f>
        <v>Muster Peter</v>
      </c>
      <c r="C69" s="699"/>
      <c r="D69" s="699"/>
      <c r="E69" s="699"/>
      <c r="F69" s="699"/>
      <c r="G69" s="700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461">
        <f>AF3</f>
        <v>0</v>
      </c>
      <c r="AG69" s="139"/>
      <c r="AH69" s="62"/>
      <c r="AL69" s="39"/>
      <c r="AM69" s="39"/>
      <c r="AN69" s="39"/>
      <c r="AO69" s="39"/>
      <c r="AP69" s="39"/>
      <c r="AQ69" s="39"/>
      <c r="AR69" s="39"/>
      <c r="AS69" s="5"/>
      <c r="AT69" s="5"/>
      <c r="AU69" s="5"/>
    </row>
    <row r="70" spans="1:48" ht="12" customHeight="1" x14ac:dyDescent="0.25">
      <c r="A70" s="212" t="str">
        <f>$A$4</f>
        <v>Anstellung %</v>
      </c>
      <c r="B70" s="701">
        <v>100</v>
      </c>
      <c r="C70" s="702"/>
      <c r="D70" s="703" t="str">
        <f>Labels!B90</f>
        <v>im Februar</v>
      </c>
      <c r="E70" s="704"/>
      <c r="F70" s="704"/>
      <c r="G70" s="705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229"/>
      <c r="AG70" s="139"/>
      <c r="AH70" s="41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spans="1:48" ht="12" customHeight="1" x14ac:dyDescent="0.25">
      <c r="A71" s="220" t="str">
        <f>$A$5</f>
        <v>Saldo für das Jahr</v>
      </c>
      <c r="B71" s="134"/>
      <c r="C71" s="135"/>
      <c r="D71" s="688">
        <f>IF($AE$64=0,0,$AE$64)</f>
        <v>-2148.0299999999997</v>
      </c>
      <c r="E71" s="689"/>
      <c r="F71" s="689"/>
      <c r="G71" s="690"/>
      <c r="H71" s="277"/>
      <c r="I71" s="277"/>
      <c r="J71" s="277"/>
      <c r="K71" s="277"/>
      <c r="L71" s="277"/>
      <c r="M71" s="277"/>
      <c r="N71" s="278"/>
      <c r="O71" s="278"/>
      <c r="P71" s="278"/>
      <c r="Q71" s="278"/>
      <c r="R71" s="278"/>
      <c r="S71" s="278"/>
      <c r="T71" s="278"/>
      <c r="U71" s="278"/>
      <c r="V71" s="278"/>
      <c r="W71" s="279"/>
      <c r="X71" s="279"/>
      <c r="Y71" s="279"/>
      <c r="Z71" s="279"/>
      <c r="AA71" s="279"/>
      <c r="AB71" s="279"/>
      <c r="AC71" s="279"/>
      <c r="AD71" s="279"/>
      <c r="AE71" s="279"/>
      <c r="AF71" s="280"/>
      <c r="AG71" s="137"/>
      <c r="AH71"/>
      <c r="AL71" s="49"/>
      <c r="AM71" s="16"/>
      <c r="AN71" s="16"/>
      <c r="AO71" s="691"/>
      <c r="AP71" s="691"/>
      <c r="AQ71" s="466"/>
      <c r="AR71" s="49"/>
      <c r="AS71" s="49"/>
      <c r="AT71" s="49"/>
      <c r="AU71" s="38"/>
    </row>
    <row r="72" spans="1:48" s="3" customFormat="1" ht="21" customHeight="1" x14ac:dyDescent="0.25">
      <c r="A72" s="284" t="str">
        <f>TEXT(DATE(YEAR(AP28),MONTH(AP28)+1,1),"MMMM"&amp;Labels!B13)</f>
        <v>Februar</v>
      </c>
      <c r="B72" s="692" t="str">
        <f>$B$9</f>
        <v>Saldo Monat + / -</v>
      </c>
      <c r="C72" s="693"/>
      <c r="D72" s="693"/>
      <c r="E72" s="694"/>
      <c r="F72" s="695">
        <f>(AG75-(SUM(AG76:AG90)-AE97))*-1</f>
        <v>-164.6</v>
      </c>
      <c r="G72" s="696"/>
      <c r="H72" s="34"/>
      <c r="I72" s="42"/>
      <c r="J72" s="285"/>
      <c r="K72" s="286" t="str">
        <f>$K$9</f>
        <v xml:space="preserve"> = </v>
      </c>
      <c r="L72" s="145" t="str">
        <f>$L$9</f>
        <v>Gelbe Felder müssen ausgefüllt werden (die übrigen werden automatisch berechnet)</v>
      </c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511"/>
      <c r="AC72" s="511"/>
      <c r="AD72" s="511"/>
      <c r="AE72" s="511"/>
      <c r="AF72" s="512"/>
      <c r="AG72" s="59"/>
      <c r="AH72" s="16"/>
      <c r="AL72" s="118"/>
      <c r="AM72" s="16"/>
      <c r="AN72" s="16"/>
      <c r="AO72" s="116"/>
      <c r="AP72" s="117"/>
      <c r="AQ72" s="117"/>
      <c r="AR72" s="117"/>
      <c r="AS72" s="117"/>
      <c r="AT72" s="117"/>
      <c r="AU72" s="33"/>
      <c r="AV72" s="41"/>
    </row>
    <row r="73" spans="1:48" s="16" customFormat="1" ht="16.5" x14ac:dyDescent="0.3">
      <c r="A73" s="436" t="str">
        <f>$A$10</f>
        <v>Tag</v>
      </c>
      <c r="B73" s="214">
        <f>AF10+1</f>
        <v>44228</v>
      </c>
      <c r="C73" s="214">
        <f t="shared" ref="C73:AC73" si="31">B73+1</f>
        <v>44229</v>
      </c>
      <c r="D73" s="214">
        <f t="shared" si="31"/>
        <v>44230</v>
      </c>
      <c r="E73" s="214">
        <f t="shared" si="31"/>
        <v>44231</v>
      </c>
      <c r="F73" s="214">
        <f t="shared" si="31"/>
        <v>44232</v>
      </c>
      <c r="G73" s="214">
        <f t="shared" si="31"/>
        <v>44233</v>
      </c>
      <c r="H73" s="214">
        <f t="shared" si="31"/>
        <v>44234</v>
      </c>
      <c r="I73" s="214">
        <f t="shared" si="31"/>
        <v>44235</v>
      </c>
      <c r="J73" s="214">
        <f t="shared" si="31"/>
        <v>44236</v>
      </c>
      <c r="K73" s="214">
        <f t="shared" si="31"/>
        <v>44237</v>
      </c>
      <c r="L73" s="214">
        <f t="shared" si="31"/>
        <v>44238</v>
      </c>
      <c r="M73" s="214">
        <f t="shared" si="31"/>
        <v>44239</v>
      </c>
      <c r="N73" s="214">
        <f t="shared" si="31"/>
        <v>44240</v>
      </c>
      <c r="O73" s="214">
        <f t="shared" si="31"/>
        <v>44241</v>
      </c>
      <c r="P73" s="214">
        <f t="shared" si="31"/>
        <v>44242</v>
      </c>
      <c r="Q73" s="214">
        <f t="shared" si="31"/>
        <v>44243</v>
      </c>
      <c r="R73" s="214">
        <f t="shared" si="31"/>
        <v>44244</v>
      </c>
      <c r="S73" s="214">
        <f t="shared" si="31"/>
        <v>44245</v>
      </c>
      <c r="T73" s="214">
        <f t="shared" si="31"/>
        <v>44246</v>
      </c>
      <c r="U73" s="214">
        <f t="shared" si="31"/>
        <v>44247</v>
      </c>
      <c r="V73" s="214">
        <f t="shared" si="31"/>
        <v>44248</v>
      </c>
      <c r="W73" s="214">
        <f t="shared" si="31"/>
        <v>44249</v>
      </c>
      <c r="X73" s="214">
        <f t="shared" si="31"/>
        <v>44250</v>
      </c>
      <c r="Y73" s="214">
        <f t="shared" si="31"/>
        <v>44251</v>
      </c>
      <c r="Z73" s="214">
        <f t="shared" si="31"/>
        <v>44252</v>
      </c>
      <c r="AA73" s="214">
        <f t="shared" si="31"/>
        <v>44253</v>
      </c>
      <c r="AB73" s="214">
        <f t="shared" si="31"/>
        <v>44254</v>
      </c>
      <c r="AC73" s="214">
        <f t="shared" si="31"/>
        <v>44255</v>
      </c>
      <c r="AD73" s="214" t="str">
        <f>IF(MOD($AE$95,4)=0,$AC$73+1,"")</f>
        <v/>
      </c>
      <c r="AE73" s="320"/>
      <c r="AF73" s="321"/>
      <c r="AG73" s="429" t="str">
        <f>COUNT(B75:AF75)&amp;" "&amp;Labels!$B$63</f>
        <v>20 Tage</v>
      </c>
      <c r="AL73" s="118"/>
      <c r="AO73" s="116"/>
      <c r="AP73" s="117"/>
      <c r="AQ73" s="117"/>
      <c r="AR73" s="117"/>
      <c r="AS73" s="117"/>
      <c r="AT73" s="117"/>
      <c r="AU73" s="33"/>
      <c r="AV73" s="38"/>
    </row>
    <row r="74" spans="1:48" s="16" customFormat="1" hidden="1" x14ac:dyDescent="0.2">
      <c r="A74" s="177" t="str">
        <f>$A$11</f>
        <v>Kalenderwoche</v>
      </c>
      <c r="B74" s="291">
        <f t="shared" ref="B74:AE74" si="32">IF(B73="","",TRUNC((B73-DATE(YEAR(B73+3-MOD(B73-2,7)),1,MOD(B73-2,7)-9))/7))</f>
        <v>5</v>
      </c>
      <c r="C74" s="292">
        <f t="shared" si="32"/>
        <v>5</v>
      </c>
      <c r="D74" s="292">
        <f t="shared" si="32"/>
        <v>5</v>
      </c>
      <c r="E74" s="292">
        <f t="shared" si="32"/>
        <v>5</v>
      </c>
      <c r="F74" s="292">
        <f t="shared" si="32"/>
        <v>5</v>
      </c>
      <c r="G74" s="292">
        <f t="shared" si="32"/>
        <v>5</v>
      </c>
      <c r="H74" s="292">
        <f t="shared" si="32"/>
        <v>5</v>
      </c>
      <c r="I74" s="292">
        <f t="shared" si="32"/>
        <v>6</v>
      </c>
      <c r="J74" s="292">
        <f t="shared" si="32"/>
        <v>6</v>
      </c>
      <c r="K74" s="292">
        <f t="shared" si="32"/>
        <v>6</v>
      </c>
      <c r="L74" s="292">
        <f t="shared" si="32"/>
        <v>6</v>
      </c>
      <c r="M74" s="292">
        <f t="shared" si="32"/>
        <v>6</v>
      </c>
      <c r="N74" s="292">
        <f t="shared" si="32"/>
        <v>6</v>
      </c>
      <c r="O74" s="292">
        <f t="shared" si="32"/>
        <v>6</v>
      </c>
      <c r="P74" s="292">
        <f t="shared" si="32"/>
        <v>7</v>
      </c>
      <c r="Q74" s="292">
        <f t="shared" si="32"/>
        <v>7</v>
      </c>
      <c r="R74" s="292">
        <f t="shared" si="32"/>
        <v>7</v>
      </c>
      <c r="S74" s="292">
        <f t="shared" si="32"/>
        <v>7</v>
      </c>
      <c r="T74" s="292">
        <f t="shared" si="32"/>
        <v>7</v>
      </c>
      <c r="U74" s="292">
        <f t="shared" si="32"/>
        <v>7</v>
      </c>
      <c r="V74" s="292">
        <f t="shared" si="32"/>
        <v>7</v>
      </c>
      <c r="W74" s="292">
        <f t="shared" si="32"/>
        <v>8</v>
      </c>
      <c r="X74" s="292">
        <f t="shared" si="32"/>
        <v>8</v>
      </c>
      <c r="Y74" s="292">
        <f t="shared" si="32"/>
        <v>8</v>
      </c>
      <c r="Z74" s="292">
        <f t="shared" si="32"/>
        <v>8</v>
      </c>
      <c r="AA74" s="292">
        <f t="shared" si="32"/>
        <v>8</v>
      </c>
      <c r="AB74" s="292">
        <f t="shared" si="32"/>
        <v>8</v>
      </c>
      <c r="AC74" s="292">
        <f t="shared" si="32"/>
        <v>8</v>
      </c>
      <c r="AD74" s="292" t="str">
        <f t="shared" si="32"/>
        <v/>
      </c>
      <c r="AE74" s="319" t="str">
        <f t="shared" si="32"/>
        <v/>
      </c>
      <c r="AF74" s="317"/>
      <c r="AG74" s="85"/>
      <c r="AO74" s="121"/>
      <c r="AP74" s="121"/>
      <c r="AQ74" s="121"/>
      <c r="AR74" s="37"/>
      <c r="AS74" s="37"/>
      <c r="AT74" s="37"/>
      <c r="AU74" s="38"/>
      <c r="AV74" s="38"/>
    </row>
    <row r="75" spans="1:48" s="16" customFormat="1" ht="12.6" customHeight="1" x14ac:dyDescent="0.2">
      <c r="A75" s="177" t="str">
        <f>$A$12</f>
        <v>Sollstunden</v>
      </c>
      <c r="B75" s="194">
        <f t="shared" ref="B75:AC75" si="33">IF(MOD(B73,7)&gt;=2,$J$7*$B$70%,"")</f>
        <v>8.23</v>
      </c>
      <c r="C75" s="194">
        <f t="shared" si="33"/>
        <v>8.23</v>
      </c>
      <c r="D75" s="194">
        <f t="shared" si="33"/>
        <v>8.23</v>
      </c>
      <c r="E75" s="194">
        <f t="shared" si="33"/>
        <v>8.23</v>
      </c>
      <c r="F75" s="194">
        <f t="shared" si="33"/>
        <v>8.23</v>
      </c>
      <c r="G75" s="194" t="str">
        <f t="shared" si="33"/>
        <v/>
      </c>
      <c r="H75" s="194" t="str">
        <f t="shared" si="33"/>
        <v/>
      </c>
      <c r="I75" s="194">
        <f t="shared" si="33"/>
        <v>8.23</v>
      </c>
      <c r="J75" s="194">
        <f t="shared" si="33"/>
        <v>8.23</v>
      </c>
      <c r="K75" s="194">
        <f t="shared" si="33"/>
        <v>8.23</v>
      </c>
      <c r="L75" s="194">
        <f t="shared" si="33"/>
        <v>8.23</v>
      </c>
      <c r="M75" s="194">
        <f t="shared" si="33"/>
        <v>8.23</v>
      </c>
      <c r="N75" s="194" t="str">
        <f t="shared" si="33"/>
        <v/>
      </c>
      <c r="O75" s="194" t="str">
        <f t="shared" si="33"/>
        <v/>
      </c>
      <c r="P75" s="194">
        <f t="shared" si="33"/>
        <v>8.23</v>
      </c>
      <c r="Q75" s="194">
        <f t="shared" si="33"/>
        <v>8.23</v>
      </c>
      <c r="R75" s="194">
        <f t="shared" si="33"/>
        <v>8.23</v>
      </c>
      <c r="S75" s="194">
        <f t="shared" si="33"/>
        <v>8.23</v>
      </c>
      <c r="T75" s="194">
        <f t="shared" si="33"/>
        <v>8.23</v>
      </c>
      <c r="U75" s="194" t="str">
        <f t="shared" si="33"/>
        <v/>
      </c>
      <c r="V75" s="194" t="str">
        <f t="shared" si="33"/>
        <v/>
      </c>
      <c r="W75" s="194">
        <f t="shared" si="33"/>
        <v>8.23</v>
      </c>
      <c r="X75" s="194">
        <f t="shared" si="33"/>
        <v>8.23</v>
      </c>
      <c r="Y75" s="194">
        <f t="shared" si="33"/>
        <v>8.23</v>
      </c>
      <c r="Z75" s="194">
        <f t="shared" si="33"/>
        <v>8.23</v>
      </c>
      <c r="AA75" s="194">
        <f t="shared" si="33"/>
        <v>8.23</v>
      </c>
      <c r="AB75" s="194" t="str">
        <f t="shared" si="33"/>
        <v/>
      </c>
      <c r="AC75" s="194" t="str">
        <f t="shared" si="33"/>
        <v/>
      </c>
      <c r="AD75" s="194" t="str">
        <f>IF(AD73&lt;&gt;"",IF(MOD(AD73,7)&gt;=2,$J$7*$B$70%,""),"")</f>
        <v/>
      </c>
      <c r="AE75" s="195"/>
      <c r="AF75" s="196"/>
      <c r="AG75" s="86">
        <f>IF($AD$73="",SUM(B75:AC75),SUM(B75:AF75))</f>
        <v>164.6</v>
      </c>
      <c r="AL75" s="119"/>
      <c r="AO75" s="124"/>
      <c r="AP75" s="124"/>
      <c r="AQ75" s="124"/>
      <c r="AR75" s="124"/>
      <c r="AS75" s="124"/>
      <c r="AT75" s="124"/>
      <c r="AU75" s="38"/>
      <c r="AV75" s="33"/>
    </row>
    <row r="76" spans="1:48" s="16" customFormat="1" ht="12.6" customHeight="1" x14ac:dyDescent="0.2">
      <c r="A76" s="177" t="str">
        <f>$A$13</f>
        <v>Absenz in Std</v>
      </c>
      <c r="B76" s="340">
        <f>B842</f>
        <v>0</v>
      </c>
      <c r="C76" s="340">
        <f t="shared" ref="C76:AC76" si="34">C842</f>
        <v>0</v>
      </c>
      <c r="D76" s="340">
        <f t="shared" si="34"/>
        <v>0</v>
      </c>
      <c r="E76" s="340">
        <f t="shared" si="34"/>
        <v>0</v>
      </c>
      <c r="F76" s="340">
        <f t="shared" si="34"/>
        <v>0</v>
      </c>
      <c r="G76" s="340">
        <f t="shared" si="34"/>
        <v>0</v>
      </c>
      <c r="H76" s="340">
        <f t="shared" si="34"/>
        <v>0</v>
      </c>
      <c r="I76" s="340">
        <f t="shared" si="34"/>
        <v>0</v>
      </c>
      <c r="J76" s="340">
        <f t="shared" si="34"/>
        <v>0</v>
      </c>
      <c r="K76" s="340">
        <f t="shared" si="34"/>
        <v>0</v>
      </c>
      <c r="L76" s="340">
        <f t="shared" si="34"/>
        <v>0</v>
      </c>
      <c r="M76" s="340">
        <f t="shared" si="34"/>
        <v>0</v>
      </c>
      <c r="N76" s="340">
        <f t="shared" si="34"/>
        <v>0</v>
      </c>
      <c r="O76" s="340">
        <f t="shared" si="34"/>
        <v>0</v>
      </c>
      <c r="P76" s="340">
        <f t="shared" si="34"/>
        <v>0</v>
      </c>
      <c r="Q76" s="340">
        <f t="shared" si="34"/>
        <v>0</v>
      </c>
      <c r="R76" s="340">
        <f t="shared" si="34"/>
        <v>0</v>
      </c>
      <c r="S76" s="340">
        <f t="shared" si="34"/>
        <v>0</v>
      </c>
      <c r="T76" s="340">
        <f t="shared" si="34"/>
        <v>0</v>
      </c>
      <c r="U76" s="340">
        <f t="shared" si="34"/>
        <v>0</v>
      </c>
      <c r="V76" s="340">
        <f t="shared" si="34"/>
        <v>0</v>
      </c>
      <c r="W76" s="340">
        <f t="shared" si="34"/>
        <v>0</v>
      </c>
      <c r="X76" s="340">
        <f t="shared" si="34"/>
        <v>0</v>
      </c>
      <c r="Y76" s="340">
        <f t="shared" si="34"/>
        <v>0</v>
      </c>
      <c r="Z76" s="340">
        <f t="shared" si="34"/>
        <v>0</v>
      </c>
      <c r="AA76" s="340">
        <f t="shared" si="34"/>
        <v>0</v>
      </c>
      <c r="AB76" s="340">
        <f t="shared" si="34"/>
        <v>0</v>
      </c>
      <c r="AC76" s="340">
        <f t="shared" si="34"/>
        <v>0</v>
      </c>
      <c r="AD76" s="340" t="str">
        <f>IF(AD73&lt;&gt;"",AD842,"")</f>
        <v/>
      </c>
      <c r="AE76" s="197"/>
      <c r="AF76" s="198"/>
      <c r="AG76" s="85">
        <f>SUM(AK3:AK12)</f>
        <v>0</v>
      </c>
      <c r="AL76" s="57"/>
      <c r="AO76" s="124"/>
      <c r="AP76" s="124"/>
      <c r="AR76" s="124"/>
      <c r="AS76" s="124"/>
      <c r="AT76" s="124"/>
      <c r="AV76" s="38"/>
    </row>
    <row r="77" spans="1:48" s="16" customFormat="1" ht="12.6" customHeight="1" thickBot="1" x14ac:dyDescent="0.25">
      <c r="A77" s="178" t="str">
        <f>$A$14</f>
        <v>Code</v>
      </c>
      <c r="B77" s="324" t="str">
        <f>IF(B842&lt;&gt;0,IF(MAX(B829:B841)&lt;B842,Labels!$B$163,INDEX($AH$829:$AH$841,MATCH(MAX(B829:B841),B829:B841,0))),"")</f>
        <v/>
      </c>
      <c r="C77" s="324" t="str">
        <f>IF(C842&lt;&gt;0,IF(MAX(C829:C841)&lt;C842,Labels!$B$163,INDEX($AH$829:$AH$841,MATCH(MAX(C829:C841),C829:C841,0))),"")</f>
        <v/>
      </c>
      <c r="D77" s="324" t="str">
        <f>IF(D842&lt;&gt;0,IF(MAX(D829:D841)&lt;D842,Labels!$B$163,INDEX($AH$829:$AH$841,MATCH(MAX(D829:D841),D829:D841,0))),"")</f>
        <v/>
      </c>
      <c r="E77" s="324" t="str">
        <f>IF(E842&lt;&gt;0,IF(MAX(E829:E841)&lt;E842,Labels!$B$163,INDEX($AH$829:$AH$841,MATCH(MAX(E829:E841),E829:E841,0))),"")</f>
        <v/>
      </c>
      <c r="F77" s="324" t="str">
        <f>IF(F842&lt;&gt;0,IF(MAX(F829:F841)&lt;F842,Labels!$B$163,INDEX($AH$829:$AH$841,MATCH(MAX(F829:F841),F829:F841,0))),"")</f>
        <v/>
      </c>
      <c r="G77" s="324" t="str">
        <f>IF(G842&lt;&gt;0,IF(MAX(G829:G841)&lt;G842,Labels!$B$163,INDEX($AH$829:$AH$841,MATCH(MAX(G829:G841),G829:G841,0))),"")</f>
        <v/>
      </c>
      <c r="H77" s="324" t="str">
        <f>IF(H842&lt;&gt;0,IF(MAX(H829:H841)&lt;H842,Labels!$B$163,INDEX($AH$829:$AH$841,MATCH(MAX(H829:H841),H829:H841,0))),"")</f>
        <v/>
      </c>
      <c r="I77" s="324" t="str">
        <f>IF(I842&lt;&gt;0,IF(MAX(I829:I841)&lt;I842,Labels!$B$163,INDEX($AH$829:$AH$841,MATCH(MAX(I829:I841),I829:I841,0))),"")</f>
        <v/>
      </c>
      <c r="J77" s="324" t="str">
        <f>IF(J842&lt;&gt;0,IF(MAX(J829:J841)&lt;J842,Labels!$B$163,INDEX($AH$829:$AH$841,MATCH(MAX(J829:J841),J829:J841,0))),"")</f>
        <v/>
      </c>
      <c r="K77" s="324" t="str">
        <f>IF(K842&lt;&gt;0,IF(MAX(K829:K841)&lt;K842,Labels!$B$163,INDEX($AH$829:$AH$841,MATCH(MAX(K829:K841),K829:K841,0))),"")</f>
        <v/>
      </c>
      <c r="L77" s="324" t="str">
        <f>IF(L842&lt;&gt;0,IF(MAX(L829:L841)&lt;L842,Labels!$B$163,INDEX($AH$829:$AH$841,MATCH(MAX(L829:L841),L829:L841,0))),"")</f>
        <v/>
      </c>
      <c r="M77" s="324" t="str">
        <f>IF(M842&lt;&gt;0,IF(MAX(M829:M841)&lt;M842,Labels!$B$163,INDEX($AH$829:$AH$841,MATCH(MAX(M829:M841),M829:M841,0))),"")</f>
        <v/>
      </c>
      <c r="N77" s="324" t="str">
        <f>IF(N842&lt;&gt;0,IF(MAX(N829:N841)&lt;N842,Labels!$B$163,INDEX($AH$829:$AH$841,MATCH(MAX(N829:N841),N829:N841,0))),"")</f>
        <v/>
      </c>
      <c r="O77" s="324" t="str">
        <f>IF(O842&lt;&gt;0,IF(MAX(O829:O841)&lt;O842,Labels!$B$163,INDEX($AH$829:$AH$841,MATCH(MAX(O829:O841),O829:O841,0))),"")</f>
        <v/>
      </c>
      <c r="P77" s="324" t="str">
        <f>IF(P842&lt;&gt;0,IF(MAX(P829:P841)&lt;P842,Labels!$B$163,INDEX($AH$829:$AH$841,MATCH(MAX(P829:P841),P829:P841,0))),"")</f>
        <v/>
      </c>
      <c r="Q77" s="324" t="str">
        <f>IF(Q842&lt;&gt;0,IF(MAX(Q829:Q841)&lt;Q842,Labels!$B$163,INDEX($AH$829:$AH$841,MATCH(MAX(Q829:Q841),Q829:Q841,0))),"")</f>
        <v/>
      </c>
      <c r="R77" s="324" t="str">
        <f>IF(R842&lt;&gt;0,IF(MAX(R829:R841)&lt;R842,Labels!$B$163,INDEX($AH$829:$AH$841,MATCH(MAX(R829:R841),R829:R841,0))),"")</f>
        <v/>
      </c>
      <c r="S77" s="324" t="str">
        <f>IF(S842&lt;&gt;0,IF(MAX(S829:S841)&lt;S842,Labels!$B$163,INDEX($AH$829:$AH$841,MATCH(MAX(S829:S841),S829:S841,0))),"")</f>
        <v/>
      </c>
      <c r="T77" s="324" t="str">
        <f>IF(T842&lt;&gt;0,IF(MAX(T829:T841)&lt;T842,Labels!$B$163,INDEX($AH$829:$AH$841,MATCH(MAX(T829:T841),T829:T841,0))),"")</f>
        <v/>
      </c>
      <c r="U77" s="324" t="str">
        <f>IF(U842&lt;&gt;0,IF(MAX(U829:U841)&lt;U842,Labels!$B$163,INDEX($AH$829:$AH$841,MATCH(MAX(U829:U841),U829:U841,0))),"")</f>
        <v/>
      </c>
      <c r="V77" s="324" t="str">
        <f>IF(V842&lt;&gt;0,IF(MAX(V829:V841)&lt;V842,Labels!$B$163,INDEX($AH$829:$AH$841,MATCH(MAX(V829:V841),V829:V841,0))),"")</f>
        <v/>
      </c>
      <c r="W77" s="324" t="str">
        <f>IF(W842&lt;&gt;0,IF(MAX(W829:W841)&lt;W842,Labels!$B$163,INDEX($AH$829:$AH$841,MATCH(MAX(W829:W841),W829:W841,0))),"")</f>
        <v/>
      </c>
      <c r="X77" s="324" t="str">
        <f>IF(X842&lt;&gt;0,IF(MAX(X829:X841)&lt;X842,Labels!$B$163,INDEX($AH$829:$AH$841,MATCH(MAX(X829:X841),X829:X841,0))),"")</f>
        <v/>
      </c>
      <c r="Y77" s="324" t="str">
        <f>IF(Y842&lt;&gt;0,IF(MAX(Y829:Y841)&lt;Y842,Labels!$B$163,INDEX($AH$829:$AH$841,MATCH(MAX(Y829:Y841),Y829:Y841,0))),"")</f>
        <v/>
      </c>
      <c r="Z77" s="324" t="str">
        <f>IF(Z842&lt;&gt;0,IF(MAX(Z829:Z841)&lt;Z842,Labels!$B$163,INDEX($AH$829:$AH$841,MATCH(MAX(Z829:Z841),Z829:Z841,0))),"")</f>
        <v/>
      </c>
      <c r="AA77" s="324" t="str">
        <f>IF(AA842&lt;&gt;0,IF(MAX(AA829:AA841)&lt;AA842,Labels!$B$163,INDEX($AH$829:$AH$841,MATCH(MAX(AA829:AA841),AA829:AA841,0))),"")</f>
        <v/>
      </c>
      <c r="AB77" s="324" t="str">
        <f>IF(AB842&lt;&gt;0,IF(MAX(AB829:AB841)&lt;AB842,Labels!$B$163,INDEX($AH$829:$AH$841,MATCH(MAX(AB829:AB841),AB829:AB841,0))),"")</f>
        <v/>
      </c>
      <c r="AC77" s="324" t="str">
        <f>IF(AC842&lt;&gt;0,IF(MAX(AC829:AC841)&lt;AC842,Labels!$B$163,INDEX($AH$829:$AH$841,MATCH(MAX(AC829:AC841),AC829:AC841,0))),"")</f>
        <v/>
      </c>
      <c r="AD77" s="324" t="str">
        <f>IF(AD842&lt;&gt;0,IF(MAX(AD829:AD841)&lt;AD842,Labels!$B$163,INDEX($AH$829:$AH$841,MATCH(MAX(AD829:AD841),AD829:AD841,0))),"")</f>
        <v>div</v>
      </c>
      <c r="AE77" s="197"/>
      <c r="AF77" s="198"/>
      <c r="AG77" s="84"/>
      <c r="AL77" s="57"/>
      <c r="AO77" s="124"/>
      <c r="AP77" s="124"/>
      <c r="AQ77" s="124"/>
      <c r="AR77" s="124"/>
      <c r="AS77" s="124"/>
      <c r="AT77" s="124"/>
      <c r="AV77" s="38"/>
    </row>
    <row r="78" spans="1:48" s="16" customFormat="1" ht="12" customHeight="1" x14ac:dyDescent="0.2">
      <c r="A78" s="179" t="str">
        <f>$A$15</f>
        <v>00.00-06.00h</v>
      </c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95"/>
      <c r="AF78" s="196"/>
      <c r="AG78" s="87">
        <f>IF($AD$73="",SUM(B78:AC78),SUM(B78:AF78))</f>
        <v>0</v>
      </c>
      <c r="AL78" s="57"/>
      <c r="AO78" s="124"/>
      <c r="AP78" s="124"/>
      <c r="AQ78" s="124"/>
      <c r="AR78" s="124"/>
      <c r="AS78" s="124"/>
      <c r="AT78" s="124"/>
      <c r="AV78" s="19"/>
    </row>
    <row r="79" spans="1:48" s="16" customFormat="1" ht="12" customHeight="1" x14ac:dyDescent="0.2">
      <c r="A79" s="180" t="str">
        <f>$A$16</f>
        <v>06.00-20.00h</v>
      </c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95"/>
      <c r="AF79" s="196"/>
      <c r="AG79" s="88">
        <f>IF($AD$73="",SUM(B79:AC79),SUM(B79:AF79))</f>
        <v>0</v>
      </c>
      <c r="AL79" s="120"/>
      <c r="AO79" s="465"/>
      <c r="AP79" s="465"/>
      <c r="AQ79" s="465"/>
      <c r="AR79" s="465"/>
      <c r="AS79" s="465"/>
      <c r="AT79" s="465"/>
      <c r="AV79" s="19"/>
    </row>
    <row r="80" spans="1:48" s="16" customFormat="1" ht="12" customHeight="1" x14ac:dyDescent="0.2">
      <c r="A80" s="179" t="str">
        <f>$A$17</f>
        <v>20.00-24.00h</v>
      </c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95"/>
      <c r="AF80" s="196"/>
      <c r="AG80" s="86">
        <f t="shared" ref="AG80:AG94" si="35">IF($AD$73="",SUM(B80:AC80),SUM(B80:AF80))</f>
        <v>0</v>
      </c>
      <c r="AH80" s="63" t="s">
        <v>414</v>
      </c>
      <c r="AI80" s="66"/>
      <c r="AL80" s="19"/>
      <c r="AM80" s="19"/>
      <c r="AN80" s="19"/>
      <c r="AO80" s="125"/>
      <c r="AP80" s="125"/>
      <c r="AQ80" s="125"/>
      <c r="AR80" s="125"/>
      <c r="AS80" s="125"/>
      <c r="AT80" s="125"/>
      <c r="AU80" s="19"/>
    </row>
    <row r="81" spans="1:47" s="16" customFormat="1" ht="12" customHeight="1" x14ac:dyDescent="0.2">
      <c r="A81" s="180" t="str">
        <f>$A$18</f>
        <v>Feiertag "ft"</v>
      </c>
      <c r="B81" s="181" t="str">
        <f>IF(WEEKDAY(B73,2)&lt;=6,IF(KALENDER!E5="x",Labels!$B$118,""),"")</f>
        <v/>
      </c>
      <c r="C81" s="181" t="str">
        <f>IF(WEEKDAY(C73,2)&lt;=6,IF(KALENDER!F5="x",Labels!$B$118,""),"")</f>
        <v/>
      </c>
      <c r="D81" s="181" t="str">
        <f>IF(WEEKDAY(D73,2)&lt;=6,IF(KALENDER!G5="x",Labels!$B$118,""),"")</f>
        <v/>
      </c>
      <c r="E81" s="181" t="str">
        <f>IF(WEEKDAY(E73,2)&lt;=6,IF(KALENDER!H5="x",Labels!$B$118,""),"")</f>
        <v/>
      </c>
      <c r="F81" s="181" t="str">
        <f>IF(WEEKDAY(F73,2)&lt;=6,IF(KALENDER!I5="x",Labels!$B$118,""),"")</f>
        <v/>
      </c>
      <c r="G81" s="181" t="str">
        <f>IF(WEEKDAY(G73,2)&lt;=6,IF(KALENDER!J5="x",Labels!$B$118,""),"")</f>
        <v/>
      </c>
      <c r="H81" s="181" t="str">
        <f>IF(WEEKDAY(H73,2)&lt;=6,IF(KALENDER!K5="x",Labels!$B$118,""),"")</f>
        <v/>
      </c>
      <c r="I81" s="181" t="str">
        <f>IF(WEEKDAY(I73,2)&lt;=6,IF(KALENDER!L5="x",Labels!$B$118,""),"")</f>
        <v/>
      </c>
      <c r="J81" s="181" t="str">
        <f>IF(WEEKDAY(J73,2)&lt;=6,IF(KALENDER!M5="x",Labels!$B$118,""),"")</f>
        <v/>
      </c>
      <c r="K81" s="181" t="str">
        <f>IF(WEEKDAY(K73,2)&lt;=6,IF(KALENDER!N5="x",Labels!$B$118,""),"")</f>
        <v/>
      </c>
      <c r="L81" s="181" t="str">
        <f>IF(WEEKDAY(L73,2)&lt;=6,IF(KALENDER!O5="x",Labels!$B$118,""),"")</f>
        <v/>
      </c>
      <c r="M81" s="181" t="str">
        <f>IF(WEEKDAY(M73,2)&lt;=6,IF(KALENDER!P5="x",Labels!$B$118,""),"")</f>
        <v/>
      </c>
      <c r="N81" s="181" t="str">
        <f>IF(WEEKDAY(N73,2)&lt;=6,IF(KALENDER!Q5="x",Labels!$B$118,""),"")</f>
        <v/>
      </c>
      <c r="O81" s="181" t="str">
        <f>IF(WEEKDAY(O73,2)&lt;=6,IF(KALENDER!R5="x",Labels!$B$118,""),"")</f>
        <v/>
      </c>
      <c r="P81" s="181" t="str">
        <f>IF(WEEKDAY(P73,2)&lt;=6,IF(KALENDER!S5="x",Labels!$B$118,""),"")</f>
        <v/>
      </c>
      <c r="Q81" s="181" t="str">
        <f>IF(WEEKDAY(Q73,2)&lt;=6,IF(KALENDER!T5="x",Labels!$B$118,""),"")</f>
        <v/>
      </c>
      <c r="R81" s="181" t="str">
        <f>IF(WEEKDAY(R73,2)&lt;=6,IF(KALENDER!U5="x",Labels!$B$118,""),"")</f>
        <v/>
      </c>
      <c r="S81" s="181" t="str">
        <f>IF(WEEKDAY(S73,2)&lt;=6,IF(KALENDER!V5="x",Labels!$B$118,""),"")</f>
        <v/>
      </c>
      <c r="T81" s="181" t="str">
        <f>IF(WEEKDAY(T73,2)&lt;=6,IF(KALENDER!W5="x",Labels!$B$118,""),"")</f>
        <v/>
      </c>
      <c r="U81" s="181" t="str">
        <f>IF(WEEKDAY(U73,2)&lt;=6,IF(KALENDER!X5="x",Labels!$B$118,""),"")</f>
        <v/>
      </c>
      <c r="V81" s="181" t="str">
        <f>IF(WEEKDAY(V73,2)&lt;=6,IF(KALENDER!Y5="x",Labels!$B$118,""),"")</f>
        <v/>
      </c>
      <c r="W81" s="181" t="str">
        <f>IF(WEEKDAY(W73,2)&lt;=6,IF(KALENDER!Z5="x",Labels!$B$118,""),"")</f>
        <v/>
      </c>
      <c r="X81" s="181" t="str">
        <f>IF(WEEKDAY(X73,2)&lt;=6,IF(KALENDER!AA5="x",Labels!$B$118,""),"")</f>
        <v/>
      </c>
      <c r="Y81" s="181" t="str">
        <f>IF(WEEKDAY(Y73,2)&lt;=6,IF(KALENDER!AB5="x",Labels!$B$118,""),"")</f>
        <v/>
      </c>
      <c r="Z81" s="181" t="str">
        <f>IF(WEEKDAY(Z73,2)&lt;=6,IF(KALENDER!AC5="x",Labels!$B$118,""),"")</f>
        <v/>
      </c>
      <c r="AA81" s="181" t="str">
        <f>IF(WEEKDAY(AA73,2)&lt;=6,IF(KALENDER!AD5="x",Labels!$B$118,""),"")</f>
        <v/>
      </c>
      <c r="AB81" s="181" t="str">
        <f>IF(WEEKDAY(AB73,2)&lt;=6,IF(KALENDER!AE5="x",Labels!$B$118,""),"")</f>
        <v/>
      </c>
      <c r="AC81" s="181" t="str">
        <f>IF(WEEKDAY(AC73,2)&lt;=6,IF(KALENDER!AF5="x",Labels!$B$118,""),"")</f>
        <v/>
      </c>
      <c r="AD81" s="181" t="e">
        <f>IF(WEEKDAY(AD73,2)&lt;=6,IF(KALENDER!AG5="x",Labels!$B$118,""),"")</f>
        <v>#VALUE!</v>
      </c>
      <c r="AE81" s="195" t="str">
        <f>IF(WEEKDAY(AE73,2)&lt;=6,IF(KALENDER!AH5="x",Labels!$B$118,""),"")</f>
        <v/>
      </c>
      <c r="AF81" s="196" t="str">
        <f>IF(WEEKDAY(AF73,2)&lt;=6,IF(KALENDER!AI5="x",Labels!$B$118,""),"")</f>
        <v/>
      </c>
      <c r="AG81" s="86"/>
      <c r="AH81" s="132"/>
      <c r="AI81" s="133"/>
      <c r="AL81" s="49"/>
      <c r="AM81" s="19"/>
      <c r="AN81" s="19"/>
      <c r="AO81" s="19"/>
      <c r="AP81" s="19"/>
      <c r="AQ81" s="19"/>
      <c r="AR81" s="19"/>
      <c r="AS81" s="125"/>
      <c r="AT81" s="125"/>
      <c r="AU81" s="19"/>
    </row>
    <row r="82" spans="1:47" s="19" customFormat="1" ht="12" customHeight="1" x14ac:dyDescent="0.2">
      <c r="A82" s="199" t="str">
        <f>$A$19</f>
        <v>Gutschrift "ft"</v>
      </c>
      <c r="B82" s="200" t="str">
        <f>IF(AND(B81=Labels!$B$118,WEEKDAY(B73,2)&lt;6),$J$7*$B$70%,"")</f>
        <v/>
      </c>
      <c r="C82" s="200" t="str">
        <f>IF(AND(C81=Labels!$B$118,WEEKDAY(C73,2)&lt;6),$J$7*$B$70%,"")</f>
        <v/>
      </c>
      <c r="D82" s="200" t="str">
        <f>IF(AND(D81=Labels!$B$118,WEEKDAY(D73,2)&lt;6),$J$7*$B$70%,"")</f>
        <v/>
      </c>
      <c r="E82" s="200" t="str">
        <f>IF(AND(E81=Labels!$B$118,WEEKDAY(E73,2)&lt;6),$J$7*$B$70%,"")</f>
        <v/>
      </c>
      <c r="F82" s="200" t="str">
        <f>IF(AND(F81=Labels!$B$118,WEEKDAY(F73,2)&lt;6),$J$7*$B$70%,"")</f>
        <v/>
      </c>
      <c r="G82" s="200" t="str">
        <f>IF(AND(G81=Labels!$B$118,WEEKDAY(G73,2)&lt;6),$J$7*$B$70%,"")</f>
        <v/>
      </c>
      <c r="H82" s="200" t="str">
        <f>IF(AND(H81=Labels!$B$118,WEEKDAY(H73,2)&lt;6),$J$7*$B$70%,"")</f>
        <v/>
      </c>
      <c r="I82" s="200" t="str">
        <f>IF(AND(I81=Labels!$B$118,WEEKDAY(I73,2)&lt;6),$J$7*$B$70%,"")</f>
        <v/>
      </c>
      <c r="J82" s="200" t="str">
        <f>IF(AND(J81=Labels!$B$118,WEEKDAY(J73,2)&lt;6),$J$7*$B$70%,"")</f>
        <v/>
      </c>
      <c r="K82" s="200" t="str">
        <f>IF(AND(K81=Labels!$B$118,WEEKDAY(K73,2)&lt;6),$J$7*$B$70%,"")</f>
        <v/>
      </c>
      <c r="L82" s="200" t="str">
        <f>IF(AND(L81=Labels!$B$118,WEEKDAY(L73,2)&lt;6),$J$7*$B$70%,"")</f>
        <v/>
      </c>
      <c r="M82" s="200" t="str">
        <f>IF(AND(M81=Labels!$B$118,WEEKDAY(M73,2)&lt;6),$J$7*$B$70%,"")</f>
        <v/>
      </c>
      <c r="N82" s="200" t="str">
        <f>IF(AND(N81=Labels!$B$118,WEEKDAY(N73,2)&lt;6),$J$7*$B$70%,"")</f>
        <v/>
      </c>
      <c r="O82" s="200" t="str">
        <f>IF(AND(O81=Labels!$B$118,WEEKDAY(O73,2)&lt;6),$J$7*$B$70%,"")</f>
        <v/>
      </c>
      <c r="P82" s="200" t="str">
        <f>IF(AND(P81=Labels!$B$118,WEEKDAY(P73,2)&lt;6),$J$7*$B$70%,"")</f>
        <v/>
      </c>
      <c r="Q82" s="200" t="str">
        <f>IF(AND(Q81=Labels!$B$118,WEEKDAY(Q73,2)&lt;6),$J$7*$B$70%,"")</f>
        <v/>
      </c>
      <c r="R82" s="200" t="str">
        <f>IF(AND(R81=Labels!$B$118,WEEKDAY(R73,2)&lt;6),$J$7*$B$70%,"")</f>
        <v/>
      </c>
      <c r="S82" s="200" t="str">
        <f>IF(AND(S81=Labels!$B$118,WEEKDAY(S73,2)&lt;6),$J$7*$B$70%,"")</f>
        <v/>
      </c>
      <c r="T82" s="200" t="str">
        <f>IF(AND(T81=Labels!$B$118,WEEKDAY(T73,2)&lt;6),$J$7*$B$70%,"")</f>
        <v/>
      </c>
      <c r="U82" s="200" t="str">
        <f>IF(AND(U81=Labels!$B$118,WEEKDAY(U73,2)&lt;6),$J$7*$B$70%,"")</f>
        <v/>
      </c>
      <c r="V82" s="200" t="str">
        <f>IF(AND(V81=Labels!$B$118,WEEKDAY(V73,2)&lt;6),$J$7*$B$70%,"")</f>
        <v/>
      </c>
      <c r="W82" s="200" t="str">
        <f>IF(AND(W81=Labels!$B$118,WEEKDAY(W73,2)&lt;6),$J$7*$B$70%,"")</f>
        <v/>
      </c>
      <c r="X82" s="200" t="str">
        <f>IF(AND(X81=Labels!$B$118,WEEKDAY(X73,2)&lt;6),$J$7*$B$70%,"")</f>
        <v/>
      </c>
      <c r="Y82" s="200" t="str">
        <f>IF(AND(Y81=Labels!$B$118,WEEKDAY(Y73,2)&lt;6),$J$7*$B$70%,"")</f>
        <v/>
      </c>
      <c r="Z82" s="200" t="str">
        <f>IF(AND(Z81=Labels!$B$118,WEEKDAY(Z73,2)&lt;6),$J$7*$B$70%,"")</f>
        <v/>
      </c>
      <c r="AA82" s="200" t="str">
        <f>IF(AND(AA81=Labels!$B$118,WEEKDAY(AA73,2)&lt;6),$J$7*$B$70%,"")</f>
        <v/>
      </c>
      <c r="AB82" s="200" t="str">
        <f>IF(AND(AB81=Labels!$B$118,WEEKDAY(AB73,2)&lt;6),$J$7*$B$70%,"")</f>
        <v/>
      </c>
      <c r="AC82" s="200" t="str">
        <f>IF(AND(AC81=Labels!$B$118,WEEKDAY(AC73,2)&lt;6),$J$7*$B$70%,"")</f>
        <v/>
      </c>
      <c r="AD82" s="200" t="e">
        <f>IF(AND(AD81=Labels!$B$118,WEEKDAY(AD73,2)&lt;6),$J$7*$B$70%,"")</f>
        <v>#VALUE!</v>
      </c>
      <c r="AE82" s="195" t="str">
        <f>IF(AND(AE81=Labels!$B$118,WEEKDAY(AE73,2)&lt;6),$J$7*$B$70%,"")</f>
        <v/>
      </c>
      <c r="AF82" s="196" t="str">
        <f>IF(AND(AF81=Labels!$B$118,WEEKDAY(AF73,2)&lt;6),$J$7*$B$70%,"")</f>
        <v/>
      </c>
      <c r="AG82" s="86">
        <f t="shared" si="35"/>
        <v>0</v>
      </c>
      <c r="AH82" s="687"/>
      <c r="AI82" s="687"/>
      <c r="AL82" s="49"/>
      <c r="AM82" s="16"/>
      <c r="AN82" s="16"/>
      <c r="AO82" s="125"/>
      <c r="AP82" s="125"/>
      <c r="AQ82" s="125"/>
      <c r="AR82" s="125"/>
      <c r="AS82" s="16"/>
      <c r="AT82" s="125"/>
      <c r="AU82" s="16"/>
    </row>
    <row r="83" spans="1:47" s="19" customFormat="1" ht="12" hidden="1" customHeight="1" x14ac:dyDescent="0.2">
      <c r="A83" s="182" t="str">
        <f>$A$20</f>
        <v>Tagestotal</v>
      </c>
      <c r="B83" s="183">
        <f>SUM(B78:B80)</f>
        <v>0</v>
      </c>
      <c r="C83" s="183">
        <f t="shared" ref="C83:AC83" si="36">SUM(C78:C80)</f>
        <v>0</v>
      </c>
      <c r="D83" s="183">
        <f t="shared" si="36"/>
        <v>0</v>
      </c>
      <c r="E83" s="183">
        <f t="shared" si="36"/>
        <v>0</v>
      </c>
      <c r="F83" s="183">
        <f t="shared" si="36"/>
        <v>0</v>
      </c>
      <c r="G83" s="183">
        <f t="shared" si="36"/>
        <v>0</v>
      </c>
      <c r="H83" s="183">
        <f t="shared" si="36"/>
        <v>0</v>
      </c>
      <c r="I83" s="183">
        <f t="shared" si="36"/>
        <v>0</v>
      </c>
      <c r="J83" s="183">
        <f t="shared" si="36"/>
        <v>0</v>
      </c>
      <c r="K83" s="183">
        <f t="shared" si="36"/>
        <v>0</v>
      </c>
      <c r="L83" s="183">
        <f t="shared" si="36"/>
        <v>0</v>
      </c>
      <c r="M83" s="183">
        <f t="shared" si="36"/>
        <v>0</v>
      </c>
      <c r="N83" s="183">
        <f t="shared" si="36"/>
        <v>0</v>
      </c>
      <c r="O83" s="183">
        <f t="shared" si="36"/>
        <v>0</v>
      </c>
      <c r="P83" s="183">
        <f t="shared" si="36"/>
        <v>0</v>
      </c>
      <c r="Q83" s="183">
        <f t="shared" si="36"/>
        <v>0</v>
      </c>
      <c r="R83" s="183">
        <f t="shared" si="36"/>
        <v>0</v>
      </c>
      <c r="S83" s="183">
        <f t="shared" si="36"/>
        <v>0</v>
      </c>
      <c r="T83" s="183">
        <f t="shared" si="36"/>
        <v>0</v>
      </c>
      <c r="U83" s="183">
        <f t="shared" si="36"/>
        <v>0</v>
      </c>
      <c r="V83" s="183">
        <f t="shared" si="36"/>
        <v>0</v>
      </c>
      <c r="W83" s="183">
        <f t="shared" si="36"/>
        <v>0</v>
      </c>
      <c r="X83" s="183">
        <f t="shared" si="36"/>
        <v>0</v>
      </c>
      <c r="Y83" s="183">
        <f t="shared" si="36"/>
        <v>0</v>
      </c>
      <c r="Z83" s="183">
        <f t="shared" si="36"/>
        <v>0</v>
      </c>
      <c r="AA83" s="183">
        <f t="shared" si="36"/>
        <v>0</v>
      </c>
      <c r="AB83" s="183">
        <f t="shared" si="36"/>
        <v>0</v>
      </c>
      <c r="AC83" s="183">
        <f t="shared" si="36"/>
        <v>0</v>
      </c>
      <c r="AD83" s="183" t="str">
        <f>IF(AD73="","",SUM(AD78:AD80))</f>
        <v/>
      </c>
      <c r="AE83" s="195"/>
      <c r="AF83" s="196"/>
      <c r="AG83" s="299"/>
      <c r="AH83" s="467"/>
      <c r="AI83" s="467"/>
      <c r="AL83" s="49"/>
      <c r="AM83" s="16"/>
      <c r="AN83" s="16"/>
      <c r="AO83" s="125"/>
      <c r="AP83" s="125"/>
      <c r="AQ83" s="125"/>
      <c r="AR83" s="125"/>
      <c r="AS83" s="16"/>
      <c r="AT83" s="125"/>
      <c r="AU83" s="16"/>
    </row>
    <row r="84" spans="1:47" s="16" customFormat="1" ht="12" hidden="1" customHeight="1" x14ac:dyDescent="0.2">
      <c r="A84" s="180" t="str">
        <f>$A$21</f>
        <v>.</v>
      </c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76"/>
      <c r="AE84" s="315"/>
      <c r="AF84" s="316"/>
      <c r="AG84" s="299"/>
      <c r="AH84" s="19"/>
      <c r="AI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</row>
    <row r="85" spans="1:47" s="16" customFormat="1" ht="12" hidden="1" customHeight="1" x14ac:dyDescent="0.2">
      <c r="A85" s="180" t="str">
        <f>$A$22</f>
        <v>.</v>
      </c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76"/>
      <c r="AE85" s="315"/>
      <c r="AF85" s="316"/>
      <c r="AG85" s="299"/>
      <c r="AH85" s="19"/>
      <c r="AI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</row>
    <row r="86" spans="1:47" s="16" customFormat="1" ht="12" hidden="1" customHeight="1" x14ac:dyDescent="0.2">
      <c r="A86" s="180" t="str">
        <f>$A$23</f>
        <v>Monatsübergang</v>
      </c>
      <c r="B86" s="181" t="str">
        <f>IF(WEEKDAY(B73)=1,TEXT(B73-1,"MMM"&amp;Labels!B13),"")</f>
        <v/>
      </c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 t="str">
        <f>IF(AND(WEEKDAY(AC73)&gt;1,WEEKDAY(AC73)&lt;7,AD73=""),TEXT(DATE($B$5,MONTH(AC73)+1,1),"MMM"&amp;Labels!B13),"")</f>
        <v/>
      </c>
      <c r="AD86" s="200" t="str">
        <f>IF(ISERROR(WEEKDAY(AD73)),"",IF(AND(WEEKDAY(AD73)&gt;1,WEEKDAY(AD73)&lt;7),TEXT(DATE($B$5,MONTH(AD73)+1,1),"MMM"&amp;Labels!B13),""))</f>
        <v/>
      </c>
      <c r="AE86" s="195"/>
      <c r="AF86" s="196"/>
      <c r="AG86" s="299"/>
      <c r="AH86" s="19"/>
      <c r="AI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</row>
    <row r="87" spans="1:47" s="19" customFormat="1" ht="12" customHeight="1" x14ac:dyDescent="0.2">
      <c r="A87" s="177" t="str">
        <f>$A$24</f>
        <v>Wochentotal</v>
      </c>
      <c r="B87" s="296" t="str">
        <f>IF(WEEKDAY(B73)=7,SUMIF($B11:$AF11,B74,$B20:$AF20)+SUMIF($B74:$AF74,B74,$B83:$AF83)+SUMIF($B137:$AF137,B74,$B146:$AF146),B86)</f>
        <v/>
      </c>
      <c r="C87" s="297" t="str">
        <f t="shared" ref="C87:AB87" si="37">IF(WEEKDAY(C73)=7,SUMIF($B11:$AF11,C74,$B20:$AF20)+SUMIF($B74:$AF74,C74,$B83:$AF83)+SUMIF($B137:$AF137,C74,$B146:$AF146),"")</f>
        <v/>
      </c>
      <c r="D87" s="297" t="str">
        <f t="shared" si="37"/>
        <v/>
      </c>
      <c r="E87" s="297" t="str">
        <f t="shared" si="37"/>
        <v/>
      </c>
      <c r="F87" s="297" t="str">
        <f t="shared" si="37"/>
        <v/>
      </c>
      <c r="G87" s="297">
        <f t="shared" si="37"/>
        <v>0</v>
      </c>
      <c r="H87" s="297" t="str">
        <f t="shared" si="37"/>
        <v/>
      </c>
      <c r="I87" s="297" t="str">
        <f t="shared" si="37"/>
        <v/>
      </c>
      <c r="J87" s="297" t="str">
        <f t="shared" si="37"/>
        <v/>
      </c>
      <c r="K87" s="297" t="str">
        <f t="shared" si="37"/>
        <v/>
      </c>
      <c r="L87" s="297" t="str">
        <f t="shared" si="37"/>
        <v/>
      </c>
      <c r="M87" s="297" t="str">
        <f t="shared" si="37"/>
        <v/>
      </c>
      <c r="N87" s="297">
        <f t="shared" si="37"/>
        <v>0</v>
      </c>
      <c r="O87" s="297" t="str">
        <f t="shared" si="37"/>
        <v/>
      </c>
      <c r="P87" s="297" t="str">
        <f t="shared" si="37"/>
        <v/>
      </c>
      <c r="Q87" s="297" t="str">
        <f t="shared" si="37"/>
        <v/>
      </c>
      <c r="R87" s="297" t="str">
        <f t="shared" si="37"/>
        <v/>
      </c>
      <c r="S87" s="297" t="str">
        <f t="shared" si="37"/>
        <v/>
      </c>
      <c r="T87" s="297" t="str">
        <f t="shared" si="37"/>
        <v/>
      </c>
      <c r="U87" s="297">
        <f t="shared" si="37"/>
        <v>0</v>
      </c>
      <c r="V87" s="297" t="str">
        <f t="shared" si="37"/>
        <v/>
      </c>
      <c r="W87" s="297" t="str">
        <f t="shared" si="37"/>
        <v/>
      </c>
      <c r="X87" s="297" t="str">
        <f t="shared" si="37"/>
        <v/>
      </c>
      <c r="Y87" s="297" t="str">
        <f t="shared" si="37"/>
        <v/>
      </c>
      <c r="Z87" s="297" t="str">
        <f t="shared" si="37"/>
        <v/>
      </c>
      <c r="AA87" s="297" t="str">
        <f t="shared" si="37"/>
        <v/>
      </c>
      <c r="AB87" s="297">
        <f t="shared" si="37"/>
        <v>0</v>
      </c>
      <c r="AC87" s="297" t="str">
        <f>IF(WEEKDAY(AC73)=7,SUMIF($B11:$AF11,AC74,$B20:$AF20)+SUMIF($B74:$AF74,AC74,$B83:$AF83)+SUMIF($B137:$AF137,AC74,$B146:$AF146),AC86)</f>
        <v/>
      </c>
      <c r="AD87" s="298" t="str">
        <f>IF(ISERROR(WEEKDAY(AD73)=7),"",IF(WEEKDAY(AD73)=7,SUMIF($B11:$AF11,AD74,$B20:$AF20)+SUMIF($B74:$AF74,AD74,$B83:$AF83)+SUMIF($B137:$AF137,AD74,$B146:$AF146),AD86))</f>
        <v/>
      </c>
      <c r="AE87" s="195"/>
      <c r="AF87" s="196"/>
      <c r="AG87" s="86"/>
      <c r="AH87" s="687"/>
      <c r="AI87" s="687"/>
      <c r="AJ87" s="466"/>
      <c r="AM87" s="16"/>
      <c r="AN87" s="16"/>
      <c r="AO87" s="125"/>
      <c r="AP87" s="125"/>
      <c r="AQ87" s="125"/>
      <c r="AR87" s="125"/>
      <c r="AS87" s="125"/>
      <c r="AT87" s="125"/>
      <c r="AU87" s="2"/>
    </row>
    <row r="88" spans="1:47" s="16" customFormat="1" ht="12" customHeight="1" x14ac:dyDescent="0.2">
      <c r="A88" s="201" t="str">
        <f>$A$25</f>
        <v>Zeitzuschlag 1)</v>
      </c>
      <c r="B88" s="302" t="str">
        <f>IF(B95="FALSCH","",B95)</f>
        <v/>
      </c>
      <c r="C88" s="303" t="str">
        <f t="shared" ref="C88:AD88" si="38">IF(C95="FALSCH","",C95)</f>
        <v/>
      </c>
      <c r="D88" s="303" t="str">
        <f t="shared" si="38"/>
        <v/>
      </c>
      <c r="E88" s="303" t="str">
        <f t="shared" si="38"/>
        <v/>
      </c>
      <c r="F88" s="303" t="str">
        <f t="shared" si="38"/>
        <v/>
      </c>
      <c r="G88" s="303" t="str">
        <f t="shared" si="38"/>
        <v/>
      </c>
      <c r="H88" s="303" t="str">
        <f t="shared" si="38"/>
        <v/>
      </c>
      <c r="I88" s="303" t="str">
        <f t="shared" si="38"/>
        <v/>
      </c>
      <c r="J88" s="303" t="str">
        <f t="shared" si="38"/>
        <v/>
      </c>
      <c r="K88" s="303" t="str">
        <f t="shared" si="38"/>
        <v/>
      </c>
      <c r="L88" s="303" t="str">
        <f t="shared" si="38"/>
        <v/>
      </c>
      <c r="M88" s="303" t="str">
        <f t="shared" si="38"/>
        <v/>
      </c>
      <c r="N88" s="303" t="str">
        <f t="shared" si="38"/>
        <v/>
      </c>
      <c r="O88" s="303" t="str">
        <f t="shared" si="38"/>
        <v/>
      </c>
      <c r="P88" s="303" t="str">
        <f t="shared" si="38"/>
        <v/>
      </c>
      <c r="Q88" s="303" t="str">
        <f t="shared" si="38"/>
        <v/>
      </c>
      <c r="R88" s="303" t="str">
        <f t="shared" si="38"/>
        <v/>
      </c>
      <c r="S88" s="303" t="str">
        <f t="shared" si="38"/>
        <v/>
      </c>
      <c r="T88" s="303" t="str">
        <f t="shared" si="38"/>
        <v/>
      </c>
      <c r="U88" s="303" t="str">
        <f t="shared" si="38"/>
        <v/>
      </c>
      <c r="V88" s="303" t="str">
        <f t="shared" si="38"/>
        <v/>
      </c>
      <c r="W88" s="303" t="str">
        <f t="shared" si="38"/>
        <v/>
      </c>
      <c r="X88" s="303" t="str">
        <f t="shared" si="38"/>
        <v/>
      </c>
      <c r="Y88" s="303" t="str">
        <f t="shared" si="38"/>
        <v/>
      </c>
      <c r="Z88" s="303" t="str">
        <f t="shared" si="38"/>
        <v/>
      </c>
      <c r="AA88" s="303" t="str">
        <f t="shared" si="38"/>
        <v/>
      </c>
      <c r="AB88" s="303" t="str">
        <f t="shared" si="38"/>
        <v/>
      </c>
      <c r="AC88" s="303" t="str">
        <f t="shared" si="38"/>
        <v/>
      </c>
      <c r="AD88" s="304" t="str">
        <f t="shared" si="38"/>
        <v/>
      </c>
      <c r="AE88" s="195"/>
      <c r="AF88" s="196"/>
      <c r="AG88" s="86">
        <f t="shared" si="35"/>
        <v>0</v>
      </c>
      <c r="AH88" s="64"/>
      <c r="AI88" s="64"/>
      <c r="AJ88" s="2"/>
      <c r="AM88" s="2"/>
      <c r="AN88" s="2"/>
      <c r="AO88" s="125"/>
      <c r="AP88" s="125"/>
      <c r="AQ88" s="125"/>
      <c r="AR88" s="125"/>
      <c r="AS88" s="125"/>
      <c r="AT88" s="12"/>
      <c r="AU88" s="12"/>
    </row>
    <row r="89" spans="1:47" s="16" customFormat="1" ht="12" customHeight="1" x14ac:dyDescent="0.2">
      <c r="A89" s="182" t="str">
        <f>$A$26</f>
        <v>Zeitzuschlag 2)</v>
      </c>
      <c r="B89" s="183" t="str">
        <f>IF((B78+B80)=0,"",SUM(B78,B80))</f>
        <v/>
      </c>
      <c r="C89" s="185" t="str">
        <f t="shared" ref="C89:AD89" si="39">IF((C78+C80)=0,"",SUM(C78,C80))</f>
        <v/>
      </c>
      <c r="D89" s="185" t="str">
        <f t="shared" si="39"/>
        <v/>
      </c>
      <c r="E89" s="185" t="str">
        <f t="shared" si="39"/>
        <v/>
      </c>
      <c r="F89" s="185" t="str">
        <f t="shared" si="39"/>
        <v/>
      </c>
      <c r="G89" s="185" t="str">
        <f t="shared" si="39"/>
        <v/>
      </c>
      <c r="H89" s="185" t="str">
        <f t="shared" si="39"/>
        <v/>
      </c>
      <c r="I89" s="185" t="str">
        <f t="shared" si="39"/>
        <v/>
      </c>
      <c r="J89" s="185" t="str">
        <f t="shared" si="39"/>
        <v/>
      </c>
      <c r="K89" s="185" t="str">
        <f t="shared" si="39"/>
        <v/>
      </c>
      <c r="L89" s="185" t="str">
        <f t="shared" si="39"/>
        <v/>
      </c>
      <c r="M89" s="185" t="str">
        <f t="shared" si="39"/>
        <v/>
      </c>
      <c r="N89" s="185" t="str">
        <f t="shared" si="39"/>
        <v/>
      </c>
      <c r="O89" s="185" t="str">
        <f t="shared" si="39"/>
        <v/>
      </c>
      <c r="P89" s="185" t="str">
        <f t="shared" si="39"/>
        <v/>
      </c>
      <c r="Q89" s="185" t="str">
        <f t="shared" si="39"/>
        <v/>
      </c>
      <c r="R89" s="185" t="str">
        <f t="shared" si="39"/>
        <v/>
      </c>
      <c r="S89" s="185" t="str">
        <f t="shared" si="39"/>
        <v/>
      </c>
      <c r="T89" s="185" t="str">
        <f t="shared" si="39"/>
        <v/>
      </c>
      <c r="U89" s="185" t="str">
        <f t="shared" si="39"/>
        <v/>
      </c>
      <c r="V89" s="185" t="str">
        <f t="shared" si="39"/>
        <v/>
      </c>
      <c r="W89" s="185" t="str">
        <f t="shared" si="39"/>
        <v/>
      </c>
      <c r="X89" s="185" t="str">
        <f t="shared" si="39"/>
        <v/>
      </c>
      <c r="Y89" s="185" t="str">
        <f t="shared" si="39"/>
        <v/>
      </c>
      <c r="Z89" s="185" t="str">
        <f t="shared" si="39"/>
        <v/>
      </c>
      <c r="AA89" s="185" t="str">
        <f t="shared" si="39"/>
        <v/>
      </c>
      <c r="AB89" s="185" t="str">
        <f t="shared" si="39"/>
        <v/>
      </c>
      <c r="AC89" s="185" t="str">
        <f t="shared" si="39"/>
        <v/>
      </c>
      <c r="AD89" s="185" t="str">
        <f t="shared" si="39"/>
        <v/>
      </c>
      <c r="AE89" s="195"/>
      <c r="AF89" s="198"/>
      <c r="AG89" s="86">
        <f t="shared" si="35"/>
        <v>0</v>
      </c>
      <c r="AH89" s="12" t="s">
        <v>403</v>
      </c>
      <c r="AI89" s="56"/>
      <c r="AJ89" s="2"/>
      <c r="AM89" s="123"/>
      <c r="AN89" s="2"/>
      <c r="AO89" s="2"/>
      <c r="AP89" s="12"/>
      <c r="AQ89" s="12"/>
      <c r="AR89" s="12"/>
      <c r="AS89" s="12"/>
      <c r="AT89" s="12"/>
      <c r="AU89" s="12"/>
    </row>
    <row r="90" spans="1:47" s="2" customFormat="1" ht="12" customHeight="1" x14ac:dyDescent="0.2">
      <c r="A90" s="182" t="str">
        <f>$A$27</f>
        <v>Zeitzuschlag 3)</v>
      </c>
      <c r="B90" s="183">
        <f>SUM(B91:B94)</f>
        <v>0</v>
      </c>
      <c r="C90" s="185">
        <f t="shared" ref="C90:AC90" si="40">SUM(C91:C94)</f>
        <v>0</v>
      </c>
      <c r="D90" s="185">
        <f t="shared" si="40"/>
        <v>0</v>
      </c>
      <c r="E90" s="185">
        <f t="shared" si="40"/>
        <v>0</v>
      </c>
      <c r="F90" s="185">
        <f t="shared" si="40"/>
        <v>0</v>
      </c>
      <c r="G90" s="185">
        <f t="shared" si="40"/>
        <v>0</v>
      </c>
      <c r="H90" s="185">
        <f t="shared" si="40"/>
        <v>0</v>
      </c>
      <c r="I90" s="185">
        <f t="shared" si="40"/>
        <v>0</v>
      </c>
      <c r="J90" s="185">
        <f t="shared" si="40"/>
        <v>0</v>
      </c>
      <c r="K90" s="185">
        <f t="shared" si="40"/>
        <v>0</v>
      </c>
      <c r="L90" s="185">
        <f t="shared" si="40"/>
        <v>0</v>
      </c>
      <c r="M90" s="185">
        <f t="shared" si="40"/>
        <v>0</v>
      </c>
      <c r="N90" s="185">
        <f t="shared" si="40"/>
        <v>0</v>
      </c>
      <c r="O90" s="185">
        <f t="shared" si="40"/>
        <v>0</v>
      </c>
      <c r="P90" s="185">
        <f t="shared" si="40"/>
        <v>0</v>
      </c>
      <c r="Q90" s="185">
        <f t="shared" si="40"/>
        <v>0</v>
      </c>
      <c r="R90" s="185">
        <f t="shared" si="40"/>
        <v>0</v>
      </c>
      <c r="S90" s="185">
        <f t="shared" si="40"/>
        <v>0</v>
      </c>
      <c r="T90" s="185">
        <f t="shared" si="40"/>
        <v>0</v>
      </c>
      <c r="U90" s="185">
        <f t="shared" si="40"/>
        <v>0</v>
      </c>
      <c r="V90" s="185">
        <f t="shared" si="40"/>
        <v>0</v>
      </c>
      <c r="W90" s="185">
        <f t="shared" si="40"/>
        <v>0</v>
      </c>
      <c r="X90" s="185">
        <f t="shared" si="40"/>
        <v>0</v>
      </c>
      <c r="Y90" s="185">
        <f t="shared" si="40"/>
        <v>0</v>
      </c>
      <c r="Z90" s="185">
        <f t="shared" si="40"/>
        <v>0</v>
      </c>
      <c r="AA90" s="185">
        <f t="shared" si="40"/>
        <v>0</v>
      </c>
      <c r="AB90" s="185">
        <f t="shared" si="40"/>
        <v>0</v>
      </c>
      <c r="AC90" s="185">
        <f t="shared" si="40"/>
        <v>0</v>
      </c>
      <c r="AD90" s="185" t="str">
        <f>IF(ISERROR(WEEKDAY(AD73)=1),"",SUM(AD91:AD94))</f>
        <v/>
      </c>
      <c r="AE90" s="189"/>
      <c r="AF90" s="198"/>
      <c r="AG90" s="86">
        <f t="shared" si="35"/>
        <v>0</v>
      </c>
      <c r="AH90" s="12" t="s">
        <v>404</v>
      </c>
      <c r="AI90" s="56"/>
      <c r="AM90" s="123"/>
      <c r="AN90" s="136"/>
      <c r="AP90" s="12"/>
      <c r="AQ90" s="12"/>
      <c r="AR90" s="12"/>
      <c r="AS90" s="12"/>
      <c r="AT90" s="12"/>
      <c r="AU90" s="12"/>
    </row>
    <row r="91" spans="1:47" s="2" customFormat="1" ht="12" hidden="1" customHeight="1" x14ac:dyDescent="0.2">
      <c r="A91" s="182" t="str">
        <f>$A$28</f>
        <v>Sonntag Tag</v>
      </c>
      <c r="B91" s="183" t="str">
        <f>IF(WEEKDAY(B73)=1,B79,"")</f>
        <v/>
      </c>
      <c r="C91" s="185" t="str">
        <f t="shared" ref="C91:AC91" si="41">IF(WEEKDAY(C73)=1,C79,"")</f>
        <v/>
      </c>
      <c r="D91" s="185" t="str">
        <f t="shared" si="41"/>
        <v/>
      </c>
      <c r="E91" s="185" t="str">
        <f t="shared" si="41"/>
        <v/>
      </c>
      <c r="F91" s="185" t="str">
        <f t="shared" si="41"/>
        <v/>
      </c>
      <c r="G91" s="185" t="str">
        <f t="shared" si="41"/>
        <v/>
      </c>
      <c r="H91" s="185">
        <f t="shared" si="41"/>
        <v>0</v>
      </c>
      <c r="I91" s="185" t="str">
        <f t="shared" si="41"/>
        <v/>
      </c>
      <c r="J91" s="185" t="str">
        <f t="shared" si="41"/>
        <v/>
      </c>
      <c r="K91" s="185" t="str">
        <f t="shared" si="41"/>
        <v/>
      </c>
      <c r="L91" s="185" t="str">
        <f t="shared" si="41"/>
        <v/>
      </c>
      <c r="M91" s="185" t="str">
        <f t="shared" si="41"/>
        <v/>
      </c>
      <c r="N91" s="185" t="str">
        <f t="shared" si="41"/>
        <v/>
      </c>
      <c r="O91" s="185">
        <f t="shared" si="41"/>
        <v>0</v>
      </c>
      <c r="P91" s="185" t="str">
        <f t="shared" si="41"/>
        <v/>
      </c>
      <c r="Q91" s="185" t="str">
        <f t="shared" si="41"/>
        <v/>
      </c>
      <c r="R91" s="185" t="str">
        <f t="shared" si="41"/>
        <v/>
      </c>
      <c r="S91" s="185" t="str">
        <f t="shared" si="41"/>
        <v/>
      </c>
      <c r="T91" s="185" t="str">
        <f t="shared" si="41"/>
        <v/>
      </c>
      <c r="U91" s="185" t="str">
        <f t="shared" si="41"/>
        <v/>
      </c>
      <c r="V91" s="185">
        <f t="shared" si="41"/>
        <v>0</v>
      </c>
      <c r="W91" s="185" t="str">
        <f t="shared" si="41"/>
        <v/>
      </c>
      <c r="X91" s="185" t="str">
        <f t="shared" si="41"/>
        <v/>
      </c>
      <c r="Y91" s="185" t="str">
        <f t="shared" si="41"/>
        <v/>
      </c>
      <c r="Z91" s="185" t="str">
        <f t="shared" si="41"/>
        <v/>
      </c>
      <c r="AA91" s="185" t="str">
        <f t="shared" si="41"/>
        <v/>
      </c>
      <c r="AB91" s="185" t="str">
        <f t="shared" si="41"/>
        <v/>
      </c>
      <c r="AC91" s="185">
        <f t="shared" si="41"/>
        <v>0</v>
      </c>
      <c r="AD91" s="185" t="str">
        <f>IF(ISERROR(WEEKDAY(AD73)=1),"",IF(WEEKDAY(AD73)=1,AD79,""))</f>
        <v/>
      </c>
      <c r="AE91" s="189"/>
      <c r="AF91" s="198"/>
      <c r="AG91" s="86">
        <f t="shared" si="35"/>
        <v>0</v>
      </c>
      <c r="AH91" s="12" t="s">
        <v>405</v>
      </c>
      <c r="AM91" s="123"/>
      <c r="AP91" s="12"/>
      <c r="AQ91" s="12"/>
      <c r="AR91" s="12"/>
      <c r="AS91" s="12"/>
      <c r="AT91" s="12"/>
      <c r="AU91" s="12"/>
    </row>
    <row r="92" spans="1:47" s="2" customFormat="1" ht="12" hidden="1" customHeight="1" x14ac:dyDescent="0.2">
      <c r="A92" s="182" t="str">
        <f>$A$29</f>
        <v>Sonntag Nacht</v>
      </c>
      <c r="B92" s="183" t="str">
        <f>IF(WEEKDAY(B73)=1,SUM(B78+B80),"")</f>
        <v/>
      </c>
      <c r="C92" s="185" t="str">
        <f t="shared" ref="C92:AC92" si="42">IF(WEEKDAY(C73)=1,SUM(C78+C80),"")</f>
        <v/>
      </c>
      <c r="D92" s="185" t="str">
        <f t="shared" si="42"/>
        <v/>
      </c>
      <c r="E92" s="185" t="str">
        <f t="shared" si="42"/>
        <v/>
      </c>
      <c r="F92" s="185" t="str">
        <f t="shared" si="42"/>
        <v/>
      </c>
      <c r="G92" s="185" t="str">
        <f t="shared" si="42"/>
        <v/>
      </c>
      <c r="H92" s="185">
        <f t="shared" si="42"/>
        <v>0</v>
      </c>
      <c r="I92" s="185" t="str">
        <f t="shared" si="42"/>
        <v/>
      </c>
      <c r="J92" s="185" t="str">
        <f t="shared" si="42"/>
        <v/>
      </c>
      <c r="K92" s="185" t="str">
        <f t="shared" si="42"/>
        <v/>
      </c>
      <c r="L92" s="185" t="str">
        <f t="shared" si="42"/>
        <v/>
      </c>
      <c r="M92" s="185" t="str">
        <f t="shared" si="42"/>
        <v/>
      </c>
      <c r="N92" s="185" t="str">
        <f t="shared" si="42"/>
        <v/>
      </c>
      <c r="O92" s="185">
        <f t="shared" si="42"/>
        <v>0</v>
      </c>
      <c r="P92" s="185" t="str">
        <f t="shared" si="42"/>
        <v/>
      </c>
      <c r="Q92" s="185" t="str">
        <f t="shared" si="42"/>
        <v/>
      </c>
      <c r="R92" s="185" t="str">
        <f t="shared" si="42"/>
        <v/>
      </c>
      <c r="S92" s="185" t="str">
        <f t="shared" si="42"/>
        <v/>
      </c>
      <c r="T92" s="185" t="str">
        <f t="shared" si="42"/>
        <v/>
      </c>
      <c r="U92" s="185" t="str">
        <f t="shared" si="42"/>
        <v/>
      </c>
      <c r="V92" s="185">
        <f t="shared" si="42"/>
        <v>0</v>
      </c>
      <c r="W92" s="185" t="str">
        <f t="shared" si="42"/>
        <v/>
      </c>
      <c r="X92" s="185" t="str">
        <f t="shared" si="42"/>
        <v/>
      </c>
      <c r="Y92" s="185" t="str">
        <f t="shared" si="42"/>
        <v/>
      </c>
      <c r="Z92" s="185" t="str">
        <f t="shared" si="42"/>
        <v/>
      </c>
      <c r="AA92" s="185" t="str">
        <f t="shared" si="42"/>
        <v/>
      </c>
      <c r="AB92" s="185" t="str">
        <f t="shared" si="42"/>
        <v/>
      </c>
      <c r="AC92" s="185">
        <f t="shared" si="42"/>
        <v>0</v>
      </c>
      <c r="AD92" s="185" t="str">
        <f>IF(ISERROR(WEEKDAY(AD73)=1),"",IF(WEEKDAY(AD73)=1,SUM(AD78+AD80),""))</f>
        <v/>
      </c>
      <c r="AE92" s="189"/>
      <c r="AF92" s="198"/>
      <c r="AG92" s="86">
        <f t="shared" si="35"/>
        <v>0</v>
      </c>
      <c r="AH92" s="12" t="s">
        <v>406</v>
      </c>
      <c r="AM92" s="123"/>
      <c r="AP92" s="46"/>
      <c r="AQ92" s="46"/>
      <c r="AR92" s="46"/>
      <c r="AS92" s="46"/>
      <c r="AT92" s="12"/>
      <c r="AU92" s="12"/>
    </row>
    <row r="93" spans="1:47" s="2" customFormat="1" ht="12" hidden="1" customHeight="1" x14ac:dyDescent="0.2">
      <c r="A93" s="182" t="str">
        <f>$A$30</f>
        <v>ft-Tazuschlag</v>
      </c>
      <c r="B93" s="183" t="str">
        <f>IF(B81=Labels!$B$118,B79,"")</f>
        <v/>
      </c>
      <c r="C93" s="185" t="str">
        <f>IF(C81=Labels!$B$118,C79,"")</f>
        <v/>
      </c>
      <c r="D93" s="185" t="str">
        <f>IF(D81=Labels!$B$118,D79,"")</f>
        <v/>
      </c>
      <c r="E93" s="185" t="str">
        <f>IF(E81=Labels!$B$118,E79,"")</f>
        <v/>
      </c>
      <c r="F93" s="185" t="str">
        <f>IF(F81=Labels!$B$118,F79,"")</f>
        <v/>
      </c>
      <c r="G93" s="185" t="str">
        <f>IF(G81=Labels!$B$118,G79,"")</f>
        <v/>
      </c>
      <c r="H93" s="185" t="str">
        <f>IF(H81=Labels!$B$118,H79,"")</f>
        <v/>
      </c>
      <c r="I93" s="185" t="str">
        <f>IF(I81=Labels!$B$118,I79,"")</f>
        <v/>
      </c>
      <c r="J93" s="185" t="str">
        <f>IF(J81=Labels!$B$118,J79,"")</f>
        <v/>
      </c>
      <c r="K93" s="185" t="str">
        <f>IF(K81=Labels!$B$118,K79,"")</f>
        <v/>
      </c>
      <c r="L93" s="185" t="str">
        <f>IF(L81=Labels!$B$118,L79,"")</f>
        <v/>
      </c>
      <c r="M93" s="185" t="str">
        <f>IF(M81=Labels!$B$118,M79,"")</f>
        <v/>
      </c>
      <c r="N93" s="185" t="str">
        <f>IF(N81=Labels!$B$118,N79,"")</f>
        <v/>
      </c>
      <c r="O93" s="185" t="str">
        <f>IF(O81=Labels!$B$118,O79,"")</f>
        <v/>
      </c>
      <c r="P93" s="185" t="str">
        <f>IF(P81=Labels!$B$118,P79,"")</f>
        <v/>
      </c>
      <c r="Q93" s="185" t="str">
        <f>IF(Q81=Labels!$B$118,Q79,"")</f>
        <v/>
      </c>
      <c r="R93" s="185" t="str">
        <f>IF(R81=Labels!$B$118,R79,"")</f>
        <v/>
      </c>
      <c r="S93" s="185" t="str">
        <f>IF(S81=Labels!$B$118,S79,"")</f>
        <v/>
      </c>
      <c r="T93" s="185" t="str">
        <f>IF(T81=Labels!$B$118,T79,"")</f>
        <v/>
      </c>
      <c r="U93" s="185" t="str">
        <f>IF(U81=Labels!$B$118,U79,"")</f>
        <v/>
      </c>
      <c r="V93" s="185" t="str">
        <f>IF(V81=Labels!$B$118,V79,"")</f>
        <v/>
      </c>
      <c r="W93" s="185" t="str">
        <f>IF(W81=Labels!$B$118,W79,"")</f>
        <v/>
      </c>
      <c r="X93" s="185" t="str">
        <f>IF(X81=Labels!$B$118,X79,"")</f>
        <v/>
      </c>
      <c r="Y93" s="185" t="str">
        <f>IF(Y81=Labels!$B$118,Y79,"")</f>
        <v/>
      </c>
      <c r="Z93" s="185" t="str">
        <f>IF(Z81=Labels!$B$118,Z79,"")</f>
        <v/>
      </c>
      <c r="AA93" s="185" t="str">
        <f>IF(AA81=Labels!$B$118,AA79,"")</f>
        <v/>
      </c>
      <c r="AB93" s="185" t="str">
        <f>IF(AB81=Labels!$B$118,AB79,"")</f>
        <v/>
      </c>
      <c r="AC93" s="185" t="str">
        <f>IF(AC81=Labels!$B$118,AC79,"")</f>
        <v/>
      </c>
      <c r="AD93" s="185" t="e">
        <f>IF(AD81=Labels!$B$118,AD79,"")</f>
        <v>#VALUE!</v>
      </c>
      <c r="AE93" s="189"/>
      <c r="AF93" s="198"/>
      <c r="AG93" s="86">
        <f t="shared" si="35"/>
        <v>0</v>
      </c>
      <c r="AH93" s="12" t="s">
        <v>407</v>
      </c>
      <c r="AO93" s="39"/>
      <c r="AP93" s="39"/>
      <c r="AQ93" s="39"/>
      <c r="AR93" s="39"/>
      <c r="AS93" s="39"/>
      <c r="AT93" s="39"/>
      <c r="AU93" s="12"/>
    </row>
    <row r="94" spans="1:47" s="2" customFormat="1" ht="12" hidden="1" customHeight="1" x14ac:dyDescent="0.2">
      <c r="A94" s="182" t="str">
        <f>$A$31</f>
        <v>ft-Nazuschlag</v>
      </c>
      <c r="B94" s="183" t="str">
        <f>IF(B81=Labels!$B$118,SUM(B78,B80),"")</f>
        <v/>
      </c>
      <c r="C94" s="185" t="str">
        <f>IF(C81=Labels!$B$118,SUM(C78,C80),"")</f>
        <v/>
      </c>
      <c r="D94" s="185" t="str">
        <f>IF(D81=Labels!$B$118,SUM(D78,D80),"")</f>
        <v/>
      </c>
      <c r="E94" s="185" t="str">
        <f>IF(E81=Labels!$B$118,SUM(E78,E80),"")</f>
        <v/>
      </c>
      <c r="F94" s="185" t="str">
        <f>IF(F81=Labels!$B$118,SUM(F78,F80),"")</f>
        <v/>
      </c>
      <c r="G94" s="185" t="str">
        <f>IF(G81=Labels!$B$118,SUM(G78,G80),"")</f>
        <v/>
      </c>
      <c r="H94" s="185" t="str">
        <f>IF(H81=Labels!$B$118,SUM(H78,H80),"")</f>
        <v/>
      </c>
      <c r="I94" s="185" t="str">
        <f>IF(I81=Labels!$B$118,SUM(I78,I80),"")</f>
        <v/>
      </c>
      <c r="J94" s="185" t="str">
        <f>IF(J81=Labels!$B$118,SUM(J78,J80),"")</f>
        <v/>
      </c>
      <c r="K94" s="185" t="str">
        <f>IF(K81=Labels!$B$118,SUM(K78,K80),"")</f>
        <v/>
      </c>
      <c r="L94" s="185" t="str">
        <f>IF(L81=Labels!$B$118,SUM(L78,L80),"")</f>
        <v/>
      </c>
      <c r="M94" s="185" t="str">
        <f>IF(M81=Labels!$B$118,SUM(M78,M80),"")</f>
        <v/>
      </c>
      <c r="N94" s="185" t="str">
        <f>IF(N81=Labels!$B$118,SUM(N78,N80),"")</f>
        <v/>
      </c>
      <c r="O94" s="185" t="str">
        <f>IF(O81=Labels!$B$118,SUM(O78,O80),"")</f>
        <v/>
      </c>
      <c r="P94" s="185" t="str">
        <f>IF(P81=Labels!$B$118,SUM(P78,P80),"")</f>
        <v/>
      </c>
      <c r="Q94" s="185" t="str">
        <f>IF(Q81=Labels!$B$118,SUM(Q78,Q80),"")</f>
        <v/>
      </c>
      <c r="R94" s="185" t="str">
        <f>IF(R81=Labels!$B$118,SUM(R78,R80),"")</f>
        <v/>
      </c>
      <c r="S94" s="185" t="str">
        <f>IF(S81=Labels!$B$118,SUM(S78,S80),"")</f>
        <v/>
      </c>
      <c r="T94" s="185" t="str">
        <f>IF(T81=Labels!$B$118,SUM(T78,T80),"")</f>
        <v/>
      </c>
      <c r="U94" s="185" t="str">
        <f>IF(U81=Labels!$B$118,SUM(U78,U80),"")</f>
        <v/>
      </c>
      <c r="V94" s="185" t="str">
        <f>IF(V81=Labels!$B$118,SUM(V78,V80),"")</f>
        <v/>
      </c>
      <c r="W94" s="185" t="str">
        <f>IF(W81=Labels!$B$118,SUM(W78,W80),"")</f>
        <v/>
      </c>
      <c r="X94" s="185" t="str">
        <f>IF(X81=Labels!$B$118,SUM(X78,X80),"")</f>
        <v/>
      </c>
      <c r="Y94" s="185" t="str">
        <f>IF(Y81=Labels!$B$118,SUM(Y78,Y80),"")</f>
        <v/>
      </c>
      <c r="Z94" s="185" t="str">
        <f>IF(Z81=Labels!$B$118,SUM(Z78,Z80),"")</f>
        <v/>
      </c>
      <c r="AA94" s="185" t="str">
        <f>IF(AA81=Labels!$B$118,SUM(AA78,AA80),"")</f>
        <v/>
      </c>
      <c r="AB94" s="185" t="str">
        <f>IF(AB81=Labels!$B$118,SUM(AB78,AB80),"")</f>
        <v/>
      </c>
      <c r="AC94" s="185" t="str">
        <f>IF(AC81=Labels!$B$118,SUM(AC78,AC80),"")</f>
        <v/>
      </c>
      <c r="AD94" s="185" t="e">
        <f>IF(AD81=Labels!$B$118,SUM(AD78,AD80),"")</f>
        <v>#VALUE!</v>
      </c>
      <c r="AE94" s="189"/>
      <c r="AF94" s="198"/>
      <c r="AG94" s="86">
        <f t="shared" si="35"/>
        <v>0</v>
      </c>
      <c r="AH94" s="12" t="s">
        <v>408</v>
      </c>
      <c r="AI94" s="39"/>
      <c r="AJ94" s="39"/>
      <c r="AM94" s="12"/>
      <c r="AN94" s="12"/>
      <c r="AO94" s="12"/>
      <c r="AP94" s="12"/>
      <c r="AQ94" s="12"/>
      <c r="AR94" s="12"/>
      <c r="AS94" s="12"/>
      <c r="AT94" s="12"/>
      <c r="AU94" s="12"/>
    </row>
    <row r="95" spans="1:47" s="2" customFormat="1" ht="12" hidden="1" customHeight="1" x14ac:dyDescent="0.2">
      <c r="A95" s="182" t="str">
        <f>$A$32</f>
        <v>Zuschlag  blind (Wochentotal)</v>
      </c>
      <c r="B95" s="302" t="str">
        <f>IF(OR(ISTEXT(B87),B87="",B87&lt;$B$7),"",ROUND(((B87-$B$7)*25%)/25,4)*25)</f>
        <v/>
      </c>
      <c r="C95" s="303" t="str">
        <f t="shared" ref="C95:AD95" si="43">IF(OR(ISTEXT(C87),C87="",C87&lt;$B$7),"",ROUND(((C87-$B$7)*25%)/25,4)*25)</f>
        <v/>
      </c>
      <c r="D95" s="303" t="str">
        <f t="shared" si="43"/>
        <v/>
      </c>
      <c r="E95" s="303" t="str">
        <f t="shared" si="43"/>
        <v/>
      </c>
      <c r="F95" s="303" t="str">
        <f t="shared" si="43"/>
        <v/>
      </c>
      <c r="G95" s="303" t="str">
        <f t="shared" si="43"/>
        <v/>
      </c>
      <c r="H95" s="303" t="str">
        <f t="shared" si="43"/>
        <v/>
      </c>
      <c r="I95" s="303" t="str">
        <f t="shared" si="43"/>
        <v/>
      </c>
      <c r="J95" s="303" t="str">
        <f t="shared" si="43"/>
        <v/>
      </c>
      <c r="K95" s="303" t="str">
        <f t="shared" si="43"/>
        <v/>
      </c>
      <c r="L95" s="303" t="str">
        <f t="shared" si="43"/>
        <v/>
      </c>
      <c r="M95" s="303" t="str">
        <f t="shared" si="43"/>
        <v/>
      </c>
      <c r="N95" s="303" t="str">
        <f t="shared" si="43"/>
        <v/>
      </c>
      <c r="O95" s="303" t="str">
        <f t="shared" si="43"/>
        <v/>
      </c>
      <c r="P95" s="303" t="str">
        <f t="shared" si="43"/>
        <v/>
      </c>
      <c r="Q95" s="303" t="str">
        <f t="shared" si="43"/>
        <v/>
      </c>
      <c r="R95" s="303" t="str">
        <f t="shared" si="43"/>
        <v/>
      </c>
      <c r="S95" s="303" t="str">
        <f t="shared" si="43"/>
        <v/>
      </c>
      <c r="T95" s="303" t="str">
        <f t="shared" si="43"/>
        <v/>
      </c>
      <c r="U95" s="303" t="str">
        <f t="shared" si="43"/>
        <v/>
      </c>
      <c r="V95" s="303" t="str">
        <f t="shared" si="43"/>
        <v/>
      </c>
      <c r="W95" s="303" t="str">
        <f t="shared" si="43"/>
        <v/>
      </c>
      <c r="X95" s="303" t="str">
        <f t="shared" si="43"/>
        <v/>
      </c>
      <c r="Y95" s="303" t="str">
        <f t="shared" si="43"/>
        <v/>
      </c>
      <c r="Z95" s="303" t="str">
        <f t="shared" si="43"/>
        <v/>
      </c>
      <c r="AA95" s="303" t="str">
        <f t="shared" si="43"/>
        <v/>
      </c>
      <c r="AB95" s="303" t="str">
        <f t="shared" si="43"/>
        <v/>
      </c>
      <c r="AC95" s="303" t="str">
        <f t="shared" si="43"/>
        <v/>
      </c>
      <c r="AD95" s="304" t="str">
        <f t="shared" si="43"/>
        <v/>
      </c>
      <c r="AE95" s="435">
        <f>YEAR(AC73)</f>
        <v>2021</v>
      </c>
      <c r="AF95" s="198"/>
      <c r="AG95" s="86">
        <f>AG79</f>
        <v>0</v>
      </c>
      <c r="AH95" s="12" t="s">
        <v>409</v>
      </c>
      <c r="AI95" s="48"/>
      <c r="AJ95" s="48"/>
      <c r="AM95" s="48"/>
      <c r="AN95" s="48"/>
      <c r="AO95" s="39"/>
      <c r="AP95" s="39"/>
      <c r="AQ95" s="39"/>
      <c r="AR95" s="39"/>
      <c r="AS95" s="46"/>
      <c r="AT95" s="12"/>
      <c r="AU95" s="12"/>
    </row>
    <row r="96" spans="1:47" ht="12" customHeight="1" x14ac:dyDescent="0.25">
      <c r="A96" s="186"/>
      <c r="B96" s="187" t="str">
        <f>$B$33</f>
        <v>1)   25% Zeitzuschlag für Überschreitung Wochentotal</v>
      </c>
      <c r="C96" s="187"/>
      <c r="D96" s="187"/>
      <c r="E96" s="187"/>
      <c r="F96" s="187"/>
      <c r="G96" s="187"/>
      <c r="H96" s="187"/>
      <c r="I96" s="187"/>
      <c r="J96" s="187"/>
      <c r="K96" s="58"/>
      <c r="L96" s="188" t="str">
        <f>$L$33</f>
        <v>2) 100% Zeitzuschlag für Nachtarbeit</v>
      </c>
      <c r="M96" s="187"/>
      <c r="N96" s="187"/>
      <c r="O96" s="187"/>
      <c r="P96" s="187"/>
      <c r="Q96" s="58"/>
      <c r="R96" s="187"/>
      <c r="S96" s="58"/>
      <c r="T96" s="187" t="str">
        <f>$T$33</f>
        <v>Eingabe der ausbezahlten Stunden Vorjahressaldo</v>
      </c>
      <c r="U96" s="58"/>
      <c r="V96" s="58"/>
      <c r="W96" s="189"/>
      <c r="X96" s="189"/>
      <c r="Y96" s="189"/>
      <c r="Z96" s="189"/>
      <c r="AA96" s="189"/>
      <c r="AB96" s="189"/>
      <c r="AC96" s="189"/>
      <c r="AD96" s="189"/>
      <c r="AE96" s="489"/>
      <c r="AF96" s="490"/>
      <c r="AG96" s="86">
        <f>SUM(AG78+AG80)</f>
        <v>0</v>
      </c>
      <c r="AH96" s="12" t="s">
        <v>410</v>
      </c>
      <c r="AO96" s="48"/>
      <c r="AP96" s="48"/>
      <c r="AQ96" s="48"/>
      <c r="AR96" s="48"/>
      <c r="AS96" s="46"/>
    </row>
    <row r="97" spans="1:45" ht="12" customHeight="1" x14ac:dyDescent="0.25">
      <c r="A97" s="190"/>
      <c r="B97" s="202" t="str">
        <f>$B$34</f>
        <v>3) 100% Zeitzuschlag für Sonn- und Feiertagsarbeit</v>
      </c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58"/>
      <c r="P97" s="58"/>
      <c r="Q97" s="202"/>
      <c r="R97" s="202"/>
      <c r="S97" s="203"/>
      <c r="T97" s="202" t="str">
        <f>$T$34</f>
        <v>Eingabe der ausbezahlten Stunden laufendes Jahr (Überstunden)</v>
      </c>
      <c r="U97" s="58"/>
      <c r="V97" s="58"/>
      <c r="W97" s="202"/>
      <c r="X97" s="202"/>
      <c r="Y97" s="202"/>
      <c r="Z97" s="202"/>
      <c r="AA97" s="145"/>
      <c r="AB97" s="145"/>
      <c r="AC97" s="145"/>
      <c r="AD97" s="145"/>
      <c r="AE97" s="491"/>
      <c r="AF97" s="492"/>
      <c r="AG97" s="86">
        <f>SUM(AG78:AG80)</f>
        <v>0</v>
      </c>
      <c r="AH97" s="12" t="s">
        <v>411</v>
      </c>
      <c r="AI97" s="48"/>
      <c r="AJ97" s="48"/>
      <c r="AM97" s="48"/>
      <c r="AN97" s="48"/>
      <c r="AO97" s="48"/>
      <c r="AP97" s="48"/>
      <c r="AQ97" s="48"/>
      <c r="AR97" s="48"/>
      <c r="AS97" s="46"/>
    </row>
    <row r="98" spans="1:45" ht="12" customHeight="1" x14ac:dyDescent="0.25">
      <c r="A98" s="192" t="str">
        <f>$A$35</f>
        <v>Bemerkungen</v>
      </c>
      <c r="B98" s="493"/>
      <c r="C98" s="494"/>
      <c r="D98" s="494"/>
      <c r="E98" s="494"/>
      <c r="F98" s="494"/>
      <c r="G98" s="494"/>
      <c r="H98" s="494"/>
      <c r="I98" s="494"/>
      <c r="J98" s="494"/>
      <c r="K98" s="494"/>
      <c r="L98" s="494"/>
      <c r="M98" s="494"/>
      <c r="N98" s="494"/>
      <c r="O98" s="494"/>
      <c r="P98" s="494"/>
      <c r="Q98" s="494"/>
      <c r="R98" s="494"/>
      <c r="S98" s="494"/>
      <c r="T98" s="494"/>
      <c r="U98" s="494"/>
      <c r="V98" s="494"/>
      <c r="W98" s="494"/>
      <c r="X98" s="494"/>
      <c r="Y98" s="494"/>
      <c r="Z98" s="494"/>
      <c r="AA98" s="494"/>
      <c r="AB98" s="494"/>
      <c r="AC98" s="494"/>
      <c r="AD98" s="494"/>
      <c r="AE98" s="494"/>
      <c r="AF98" s="495"/>
      <c r="AG98" s="86">
        <f>SUM(AG76+AG82)</f>
        <v>0</v>
      </c>
      <c r="AH98" s="12" t="s">
        <v>412</v>
      </c>
      <c r="AI98" s="39"/>
      <c r="AM98" s="39"/>
      <c r="AN98" s="39"/>
      <c r="AO98" s="39"/>
      <c r="AP98" s="39"/>
      <c r="AQ98" s="39"/>
      <c r="AR98" s="39"/>
      <c r="AS98" s="46"/>
    </row>
    <row r="99" spans="1:45" ht="12" customHeight="1" x14ac:dyDescent="0.25">
      <c r="A99" s="193"/>
      <c r="B99" s="496"/>
      <c r="C99" s="497"/>
      <c r="D99" s="497"/>
      <c r="E99" s="497"/>
      <c r="F99" s="497"/>
      <c r="G99" s="497"/>
      <c r="H99" s="497"/>
      <c r="I99" s="497"/>
      <c r="J99" s="497"/>
      <c r="K99" s="497"/>
      <c r="L99" s="497"/>
      <c r="M99" s="497"/>
      <c r="N99" s="497"/>
      <c r="O99" s="497"/>
      <c r="P99" s="497"/>
      <c r="Q99" s="497"/>
      <c r="R99" s="497"/>
      <c r="S99" s="497"/>
      <c r="T99" s="497"/>
      <c r="U99" s="497"/>
      <c r="V99" s="497"/>
      <c r="W99" s="497"/>
      <c r="X99" s="497"/>
      <c r="Y99" s="497"/>
      <c r="Z99" s="497"/>
      <c r="AA99" s="497"/>
      <c r="AB99" s="497"/>
      <c r="AC99" s="497"/>
      <c r="AD99" s="497"/>
      <c r="AE99" s="497"/>
      <c r="AF99" s="498"/>
      <c r="AG99" s="86">
        <f>SUM(AG76:AG90)</f>
        <v>0</v>
      </c>
      <c r="AH99" s="12" t="s">
        <v>413</v>
      </c>
      <c r="AI99" s="39"/>
      <c r="AJ99" s="39"/>
      <c r="AM99" s="39"/>
      <c r="AN99" s="39"/>
      <c r="AO99" s="39"/>
      <c r="AP99" s="39"/>
      <c r="AQ99" s="39"/>
      <c r="AR99" s="39"/>
      <c r="AS99" s="46"/>
    </row>
    <row r="100" spans="1:45" ht="12" customHeight="1" x14ac:dyDescent="0.25">
      <c r="A100" s="193"/>
      <c r="B100" s="541"/>
      <c r="C100" s="542"/>
      <c r="D100" s="542"/>
      <c r="E100" s="542"/>
      <c r="F100" s="542"/>
      <c r="G100" s="542"/>
      <c r="H100" s="542"/>
      <c r="I100" s="542"/>
      <c r="J100" s="542"/>
      <c r="K100" s="542"/>
      <c r="L100" s="542"/>
      <c r="M100" s="542"/>
      <c r="N100" s="542"/>
      <c r="O100" s="542"/>
      <c r="P100" s="542"/>
      <c r="Q100" s="542"/>
      <c r="R100" s="542"/>
      <c r="S100" s="542"/>
      <c r="T100" s="542"/>
      <c r="U100" s="542"/>
      <c r="V100" s="542"/>
      <c r="W100" s="542"/>
      <c r="X100" s="542"/>
      <c r="Y100" s="542"/>
      <c r="Z100" s="542"/>
      <c r="AA100" s="542"/>
      <c r="AB100" s="542"/>
      <c r="AC100" s="542"/>
      <c r="AD100" s="542"/>
      <c r="AE100" s="542"/>
      <c r="AF100" s="543"/>
      <c r="AG100" s="86">
        <f>AG75</f>
        <v>164.6</v>
      </c>
      <c r="AH100" s="62"/>
      <c r="AI100" s="39"/>
      <c r="AJ100" s="39"/>
      <c r="AM100" s="39"/>
      <c r="AN100" s="39"/>
      <c r="AO100" s="39"/>
      <c r="AP100" s="39"/>
      <c r="AQ100" s="39"/>
      <c r="AR100" s="39"/>
      <c r="AS100" s="46"/>
    </row>
    <row r="101" spans="1:45" ht="12" customHeight="1" x14ac:dyDescent="0.2">
      <c r="A101" s="230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229"/>
      <c r="AG101" s="160">
        <f>SUM(AG99-AG75)</f>
        <v>-164.6</v>
      </c>
      <c r="AH101" s="62"/>
      <c r="AI101" s="39"/>
      <c r="AJ101" s="39"/>
      <c r="AM101" s="39"/>
      <c r="AN101" s="39"/>
      <c r="AO101" s="39"/>
      <c r="AP101" s="39"/>
      <c r="AQ101" s="39"/>
      <c r="AR101" s="39"/>
      <c r="AS101" s="46"/>
    </row>
    <row r="102" spans="1:45" ht="15" customHeight="1" x14ac:dyDescent="0.2">
      <c r="A102" s="709" t="str">
        <f>$A$39</f>
        <v>Zusammenstellung</v>
      </c>
      <c r="B102" s="545"/>
      <c r="C102" s="545"/>
      <c r="D102" s="545"/>
      <c r="E102" s="545"/>
      <c r="F102" s="546"/>
      <c r="G102" s="710" t="str">
        <f>$G$39</f>
        <v>Jan</v>
      </c>
      <c r="H102" s="710"/>
      <c r="I102" s="548" t="str">
        <f>$I$39</f>
        <v>Feb</v>
      </c>
      <c r="J102" s="548"/>
      <c r="K102" s="531" t="str">
        <f>$K$39</f>
        <v>Mrz</v>
      </c>
      <c r="L102" s="531"/>
      <c r="M102" s="531" t="str">
        <f>$M$39</f>
        <v>Apr</v>
      </c>
      <c r="N102" s="531"/>
      <c r="O102" s="531" t="str">
        <f>$O$39</f>
        <v>Mai</v>
      </c>
      <c r="P102" s="531"/>
      <c r="Q102" s="531" t="str">
        <f>$Q$39</f>
        <v>Jun</v>
      </c>
      <c r="R102" s="531"/>
      <c r="S102" s="531" t="str">
        <f>$S$39</f>
        <v>Jul</v>
      </c>
      <c r="T102" s="531"/>
      <c r="U102" s="531" t="str">
        <f>$U$39</f>
        <v>Aug</v>
      </c>
      <c r="V102" s="531"/>
      <c r="W102" s="531" t="str">
        <f>$W$39</f>
        <v>Sep</v>
      </c>
      <c r="X102" s="531"/>
      <c r="Y102" s="531" t="str">
        <f>$Y$39</f>
        <v>Okt</v>
      </c>
      <c r="Z102" s="531"/>
      <c r="AA102" s="531" t="str">
        <f>$AA$39</f>
        <v>Nov</v>
      </c>
      <c r="AB102" s="531"/>
      <c r="AC102" s="531" t="str">
        <f>$AC$39</f>
        <v>Dez</v>
      </c>
      <c r="AD102" s="531"/>
      <c r="AE102" s="532" t="str">
        <f>$AE$39</f>
        <v>Jahr</v>
      </c>
      <c r="AF102" s="533"/>
      <c r="AG102" s="137"/>
      <c r="AH102" s="62"/>
      <c r="AI102" s="39"/>
      <c r="AJ102" s="39"/>
      <c r="AM102" s="39"/>
      <c r="AN102" s="39"/>
      <c r="AO102" s="39"/>
      <c r="AP102" s="39"/>
      <c r="AQ102" s="39"/>
      <c r="AR102" s="39"/>
      <c r="AS102" s="46"/>
    </row>
    <row r="103" spans="1:45" ht="12" customHeight="1" x14ac:dyDescent="0.2">
      <c r="A103" s="534" t="str">
        <f>$A$40</f>
        <v>Anstellung %</v>
      </c>
      <c r="B103" s="535"/>
      <c r="C103" s="535"/>
      <c r="D103" s="535"/>
      <c r="E103" s="535"/>
      <c r="F103" s="536"/>
      <c r="G103" s="706">
        <f>IF($B$4=0,0,$B$4)</f>
        <v>100</v>
      </c>
      <c r="H103" s="707"/>
      <c r="I103" s="708">
        <f>IF($B$70=0,0,$B$70)</f>
        <v>100</v>
      </c>
      <c r="J103" s="538"/>
      <c r="K103" s="539">
        <f>IF($B$133=0,0,$B$133)</f>
        <v>100</v>
      </c>
      <c r="L103" s="540"/>
      <c r="M103" s="539">
        <f>IF($B$196=0,0,$B$196)</f>
        <v>100</v>
      </c>
      <c r="N103" s="540"/>
      <c r="O103" s="539">
        <f>IF($B$259=0,0,$B$259)</f>
        <v>100</v>
      </c>
      <c r="P103" s="540"/>
      <c r="Q103" s="539">
        <f>IF($B$322=0,0,$B$322)</f>
        <v>100</v>
      </c>
      <c r="R103" s="540"/>
      <c r="S103" s="539">
        <f>IF($B$385=0,0,$B$385)</f>
        <v>100</v>
      </c>
      <c r="T103" s="540"/>
      <c r="U103" s="539">
        <f>IF($B$448=0,0,$B$448)</f>
        <v>100</v>
      </c>
      <c r="V103" s="540"/>
      <c r="W103" s="539">
        <f>IF($B$511=0,0,$B$511)</f>
        <v>100</v>
      </c>
      <c r="X103" s="540"/>
      <c r="Y103" s="539">
        <f>IF($B$574=0,0,$B$574)</f>
        <v>100</v>
      </c>
      <c r="Z103" s="540"/>
      <c r="AA103" s="539">
        <f>IF($B$637=0,0,$B$637)</f>
        <v>100</v>
      </c>
      <c r="AB103" s="540"/>
      <c r="AC103" s="539">
        <f>IF($B$700=0,0,$B$700)</f>
        <v>100</v>
      </c>
      <c r="AD103" s="540"/>
      <c r="AE103" s="559"/>
      <c r="AF103" s="560"/>
      <c r="AG103" s="137"/>
      <c r="AH103" s="62"/>
      <c r="AI103" s="39"/>
      <c r="AJ103" s="39"/>
      <c r="AM103" s="39"/>
      <c r="AN103" s="39"/>
      <c r="AO103" s="39"/>
      <c r="AP103" s="39"/>
      <c r="AQ103" s="39"/>
      <c r="AR103" s="39"/>
      <c r="AS103" s="46"/>
    </row>
    <row r="104" spans="1:45" ht="12" customHeight="1" x14ac:dyDescent="0.2">
      <c r="A104" s="561" t="str">
        <f>$A$41</f>
        <v>Sollstunden gemäss GAV</v>
      </c>
      <c r="B104" s="562"/>
      <c r="C104" s="562"/>
      <c r="D104" s="562"/>
      <c r="E104" s="562"/>
      <c r="F104" s="563"/>
      <c r="G104" s="714">
        <f>IF($AG$37=0,0,$AG$37)</f>
        <v>172.82999999999998</v>
      </c>
      <c r="H104" s="715"/>
      <c r="I104" s="716">
        <f>IF($AG$100=0,0,$AG$100)</f>
        <v>164.6</v>
      </c>
      <c r="J104" s="565"/>
      <c r="K104" s="557">
        <f>IF($AG$138=0,0,$AG$138)</f>
        <v>189.28999999999996</v>
      </c>
      <c r="L104" s="558"/>
      <c r="M104" s="557">
        <f>IF($AG$226=0,0,$AG$226)</f>
        <v>181.05999999999997</v>
      </c>
      <c r="N104" s="558"/>
      <c r="O104" s="557">
        <f>IF($AG$289=0,0,$AG$289)</f>
        <v>172.82999999999998</v>
      </c>
      <c r="P104" s="558"/>
      <c r="Q104" s="557">
        <f>IF($AG$352=0,0,$AG$352)</f>
        <v>181.05999999999997</v>
      </c>
      <c r="R104" s="558"/>
      <c r="S104" s="557">
        <f>IF($AG$415=0,0,$AG$415)</f>
        <v>181.05999999999997</v>
      </c>
      <c r="T104" s="558"/>
      <c r="U104" s="557">
        <f>IF($AG$478=0,0,$AG$478)</f>
        <v>181.05999999999997</v>
      </c>
      <c r="V104" s="558"/>
      <c r="W104" s="557">
        <f>IF($AG$541=0,0,$AG$541)</f>
        <v>181.05999999999997</v>
      </c>
      <c r="X104" s="558"/>
      <c r="Y104" s="557">
        <f>IF($AG$604=0,0,$AG$604)</f>
        <v>172.82999999999998</v>
      </c>
      <c r="Z104" s="558"/>
      <c r="AA104" s="557">
        <f>IF($AG$667=0,0,$AG$667)</f>
        <v>181.05999999999997</v>
      </c>
      <c r="AB104" s="558"/>
      <c r="AC104" s="557">
        <f>IF($AG$730=0,0,$AG$730)</f>
        <v>189.28999999999996</v>
      </c>
      <c r="AD104" s="558"/>
      <c r="AE104" s="549">
        <f>SUM(G104:AD104)</f>
        <v>2148.0299999999997</v>
      </c>
      <c r="AF104" s="550"/>
      <c r="AG104" s="137"/>
      <c r="AH104" s="62"/>
      <c r="AI104" s="39"/>
      <c r="AJ104" s="39"/>
      <c r="AM104" s="39"/>
      <c r="AN104" s="39"/>
      <c r="AO104" s="39"/>
      <c r="AP104" s="39"/>
      <c r="AQ104" s="39"/>
      <c r="AR104" s="39"/>
      <c r="AS104" s="46"/>
    </row>
    <row r="105" spans="1:45" ht="12" customHeight="1" x14ac:dyDescent="0.2">
      <c r="A105" s="163" t="str">
        <f>$A$42</f>
        <v>Produktive Stunden</v>
      </c>
      <c r="B105" s="551" t="str">
        <f>$B$42</f>
        <v>06.00 - 20.00 Uhr</v>
      </c>
      <c r="C105" s="551"/>
      <c r="D105" s="551"/>
      <c r="E105" s="551"/>
      <c r="F105" s="552"/>
      <c r="G105" s="711">
        <f>IF($AG$32=0,0,$AG$32)</f>
        <v>0</v>
      </c>
      <c r="H105" s="712"/>
      <c r="I105" s="713">
        <f>IF($AG$95=0,0,$AG$95)</f>
        <v>0</v>
      </c>
      <c r="J105" s="554"/>
      <c r="K105" s="555">
        <f>IF($AG$158=0,0,$AG$158)</f>
        <v>0</v>
      </c>
      <c r="L105" s="556"/>
      <c r="M105" s="555">
        <f>IF($AG$221=0,0,$AG$221)</f>
        <v>0</v>
      </c>
      <c r="N105" s="556"/>
      <c r="O105" s="555">
        <f>IF($AG$284=0,0,$AG$284)</f>
        <v>0</v>
      </c>
      <c r="P105" s="556"/>
      <c r="Q105" s="555">
        <f>IF($AG$347=0,0,$AG$347)</f>
        <v>0</v>
      </c>
      <c r="R105" s="556"/>
      <c r="S105" s="555">
        <f>IF($AG$410=0,0,$AG$410)</f>
        <v>0</v>
      </c>
      <c r="T105" s="556"/>
      <c r="U105" s="555">
        <f>IF($AG$473=0,0,$AG$473)</f>
        <v>0</v>
      </c>
      <c r="V105" s="556"/>
      <c r="W105" s="555">
        <f>IF($AG$536=0,0,$AG$536)</f>
        <v>0</v>
      </c>
      <c r="X105" s="556"/>
      <c r="Y105" s="555">
        <f>IF($AG$599=0,0,$AG$599)</f>
        <v>0</v>
      </c>
      <c r="Z105" s="556"/>
      <c r="AA105" s="555">
        <f>IF($AG$662=0,0,$AG$662)</f>
        <v>0</v>
      </c>
      <c r="AB105" s="556"/>
      <c r="AC105" s="555">
        <f>IF($AG$725=0,0,$AG$725)</f>
        <v>0</v>
      </c>
      <c r="AD105" s="556"/>
      <c r="AE105" s="570">
        <f>SUM(G105:AD105)</f>
        <v>0</v>
      </c>
      <c r="AF105" s="571"/>
      <c r="AG105" s="137"/>
      <c r="AH105" s="62"/>
      <c r="AI105" s="39"/>
      <c r="AJ105" s="39"/>
      <c r="AM105" s="39"/>
      <c r="AN105" s="39"/>
      <c r="AO105" s="39"/>
      <c r="AP105" s="39"/>
      <c r="AQ105" s="39"/>
      <c r="AR105" s="39"/>
      <c r="AS105" s="46"/>
    </row>
    <row r="106" spans="1:45" ht="12" customHeight="1" x14ac:dyDescent="0.2">
      <c r="A106" s="164"/>
      <c r="B106" s="572" t="str">
        <f>$B$43</f>
        <v>Nacht-, Sonn-, Feiertagsarbeit</v>
      </c>
      <c r="C106" s="572"/>
      <c r="D106" s="572"/>
      <c r="E106" s="572"/>
      <c r="F106" s="573"/>
      <c r="G106" s="717">
        <f>IF($AG$33=0,0,$AG$33)</f>
        <v>0</v>
      </c>
      <c r="H106" s="718"/>
      <c r="I106" s="719">
        <f>IF($AG$96=0,0,$AG$96)</f>
        <v>0</v>
      </c>
      <c r="J106" s="575"/>
      <c r="K106" s="566">
        <f>IF($AG$159=0,0,$AG$159)</f>
        <v>0</v>
      </c>
      <c r="L106" s="567"/>
      <c r="M106" s="566">
        <f>IF($AG$222=0,0,$AG$222)</f>
        <v>0</v>
      </c>
      <c r="N106" s="567"/>
      <c r="O106" s="566">
        <f>IF($AG$285=0,0,$AG$285)</f>
        <v>0</v>
      </c>
      <c r="P106" s="567"/>
      <c r="Q106" s="566">
        <f>IF($AG$348=0,0,$AG$348)</f>
        <v>0</v>
      </c>
      <c r="R106" s="567"/>
      <c r="S106" s="566">
        <f>IF($AG$411=0,0,$AG$411)</f>
        <v>0</v>
      </c>
      <c r="T106" s="567"/>
      <c r="U106" s="566">
        <f>IF($AG$474=0,0,$AG$474)</f>
        <v>0</v>
      </c>
      <c r="V106" s="567"/>
      <c r="W106" s="566">
        <f>IF($AG$537=0,0,$AG$537)</f>
        <v>0</v>
      </c>
      <c r="X106" s="567"/>
      <c r="Y106" s="566">
        <f>IF($AG$600=0,0,$AG$600)</f>
        <v>0</v>
      </c>
      <c r="Z106" s="567"/>
      <c r="AA106" s="566">
        <f>IF($AG$663=0,0,$AG$663)</f>
        <v>0</v>
      </c>
      <c r="AB106" s="567"/>
      <c r="AC106" s="566">
        <f>IF($AG$726=0,0,$AG$726)</f>
        <v>0</v>
      </c>
      <c r="AD106" s="567"/>
      <c r="AE106" s="568">
        <f>SUM(G106:AD106)</f>
        <v>0</v>
      </c>
      <c r="AF106" s="569"/>
      <c r="AG106" s="137"/>
      <c r="AH106" s="62"/>
      <c r="AI106" s="39"/>
      <c r="AJ106" s="39"/>
      <c r="AM106" s="39"/>
      <c r="AN106" s="39"/>
      <c r="AO106" s="39"/>
      <c r="AP106" s="39"/>
      <c r="AQ106" s="39"/>
      <c r="AR106" s="39"/>
      <c r="AS106" s="46"/>
    </row>
    <row r="107" spans="1:45" ht="12" customHeight="1" x14ac:dyDescent="0.2">
      <c r="A107" s="163" t="str">
        <f>$A$44</f>
        <v>Zeitzuschläge</v>
      </c>
      <c r="B107" s="551" t="str">
        <f>$B$44</f>
        <v>aus Wochentotal</v>
      </c>
      <c r="C107" s="551"/>
      <c r="D107" s="551"/>
      <c r="E107" s="551"/>
      <c r="F107" s="552"/>
      <c r="G107" s="711">
        <f>IF($AG$25=0,0,$AG$25)</f>
        <v>0</v>
      </c>
      <c r="H107" s="712"/>
      <c r="I107" s="713">
        <f>IF($AG$88=0,0,$AG$88)</f>
        <v>0</v>
      </c>
      <c r="J107" s="554"/>
      <c r="K107" s="555">
        <f>IF($AG$151=0,0,$AG$151)</f>
        <v>0</v>
      </c>
      <c r="L107" s="556"/>
      <c r="M107" s="555">
        <f>IF($AG$214=0,0,$AG$214)</f>
        <v>0</v>
      </c>
      <c r="N107" s="556"/>
      <c r="O107" s="555">
        <f>IF($AG$277=0,0,$AG$277)</f>
        <v>0</v>
      </c>
      <c r="P107" s="556"/>
      <c r="Q107" s="555">
        <f>IF($AG$340=0,0,$AG$340)</f>
        <v>0</v>
      </c>
      <c r="R107" s="556"/>
      <c r="S107" s="555">
        <f>IF($AG$403=0,0,$AG$403)</f>
        <v>0</v>
      </c>
      <c r="T107" s="556"/>
      <c r="U107" s="555">
        <f>IF($AG$466=0,0,$AG$466)</f>
        <v>0</v>
      </c>
      <c r="V107" s="556"/>
      <c r="W107" s="555">
        <f>IF($AG$529=0,0,$AG$529)</f>
        <v>0</v>
      </c>
      <c r="X107" s="556"/>
      <c r="Y107" s="555">
        <f>IF($AG$592=0,0,$AG$592)</f>
        <v>0</v>
      </c>
      <c r="Z107" s="556"/>
      <c r="AA107" s="555">
        <f>IF($AG$655=0,0,$AG$655)</f>
        <v>0</v>
      </c>
      <c r="AB107" s="556"/>
      <c r="AC107" s="555">
        <f>IF($AG$718=0,0,$AG$718)</f>
        <v>0</v>
      </c>
      <c r="AD107" s="556"/>
      <c r="AE107" s="570">
        <f>SUM(G107:AD107)</f>
        <v>0</v>
      </c>
      <c r="AF107" s="571"/>
      <c r="AG107" s="137"/>
      <c r="AH107" s="62"/>
      <c r="AI107" s="39"/>
      <c r="AJ107" s="39"/>
      <c r="AM107" s="39"/>
      <c r="AN107" s="39"/>
      <c r="AO107" s="39"/>
      <c r="AP107" s="39"/>
      <c r="AQ107" s="39"/>
      <c r="AR107" s="39"/>
      <c r="AS107" s="46"/>
    </row>
    <row r="108" spans="1:45" ht="12" customHeight="1" x14ac:dyDescent="0.2">
      <c r="A108" s="164"/>
      <c r="B108" s="572" t="str">
        <f>$B$45</f>
        <v>aus Nacht-, Sonn-, Feiertagsarbeiten</v>
      </c>
      <c r="C108" s="572"/>
      <c r="D108" s="572"/>
      <c r="E108" s="572"/>
      <c r="F108" s="573"/>
      <c r="G108" s="717">
        <f>IF($AJ$20=0,0,$AJ$20)</f>
        <v>0</v>
      </c>
      <c r="H108" s="718"/>
      <c r="I108" s="719">
        <f>IF($AK$20=0,0,$AK$20)</f>
        <v>0</v>
      </c>
      <c r="J108" s="575"/>
      <c r="K108" s="566">
        <f>IF($AL$20=0,0,$AL$20)</f>
        <v>0</v>
      </c>
      <c r="L108" s="567"/>
      <c r="M108" s="566">
        <f>IF($AM$20=0,0,$AM$20)</f>
        <v>0</v>
      </c>
      <c r="N108" s="567"/>
      <c r="O108" s="566">
        <f>IF($AN$20=0,0,$AN$20)</f>
        <v>0</v>
      </c>
      <c r="P108" s="567"/>
      <c r="Q108" s="566">
        <f>IF($AO$20=0,0,$AO$20)</f>
        <v>0</v>
      </c>
      <c r="R108" s="567"/>
      <c r="S108" s="566">
        <f>IF($AP$20=0,0,$AP$20)</f>
        <v>0</v>
      </c>
      <c r="T108" s="567"/>
      <c r="U108" s="566">
        <f>IF($AQ$20=0,0,$AQ$20)</f>
        <v>0</v>
      </c>
      <c r="V108" s="567"/>
      <c r="W108" s="566">
        <f>IF($AR$20=0,0,$AR$20)</f>
        <v>0</v>
      </c>
      <c r="X108" s="567"/>
      <c r="Y108" s="566">
        <f>IF($AS$20=0,0,$AS$20)</f>
        <v>0</v>
      </c>
      <c r="Z108" s="567"/>
      <c r="AA108" s="566">
        <f>IF($AT$20=0,0,$AT$20)</f>
        <v>0</v>
      </c>
      <c r="AB108" s="567"/>
      <c r="AC108" s="566">
        <f>IF($AU$20=0,0,$AU$20)</f>
        <v>0</v>
      </c>
      <c r="AD108" s="567"/>
      <c r="AE108" s="568">
        <f>SUM(G108:AD108)</f>
        <v>0</v>
      </c>
      <c r="AF108" s="569"/>
      <c r="AG108" s="137"/>
      <c r="AH108" s="62"/>
      <c r="AI108" s="39"/>
      <c r="AJ108" s="39"/>
      <c r="AM108" s="39"/>
      <c r="AN108" s="39"/>
      <c r="AO108" s="39"/>
      <c r="AP108" s="39"/>
      <c r="AQ108" s="39"/>
      <c r="AR108" s="39"/>
      <c r="AS108" s="46"/>
    </row>
    <row r="109" spans="1:45" ht="12" customHeight="1" x14ac:dyDescent="0.2">
      <c r="A109" s="576" t="str">
        <f>$A$46</f>
        <v>Unproduktive Stunden</v>
      </c>
      <c r="B109" s="577"/>
      <c r="C109" s="577"/>
      <c r="D109" s="577"/>
      <c r="E109" s="577"/>
      <c r="F109" s="578"/>
      <c r="G109" s="720"/>
      <c r="H109" s="721"/>
      <c r="I109" s="722"/>
      <c r="J109" s="580"/>
      <c r="K109" s="581"/>
      <c r="L109" s="582"/>
      <c r="M109" s="581"/>
      <c r="N109" s="582"/>
      <c r="O109" s="581"/>
      <c r="P109" s="582"/>
      <c r="Q109" s="581"/>
      <c r="R109" s="582"/>
      <c r="S109" s="581"/>
      <c r="T109" s="582"/>
      <c r="U109" s="581"/>
      <c r="V109" s="582"/>
      <c r="W109" s="581"/>
      <c r="X109" s="582"/>
      <c r="Y109" s="581"/>
      <c r="Z109" s="582"/>
      <c r="AA109" s="581"/>
      <c r="AB109" s="582"/>
      <c r="AC109" s="581"/>
      <c r="AD109" s="582"/>
      <c r="AE109" s="593"/>
      <c r="AF109" s="594"/>
      <c r="AG109" s="137"/>
      <c r="AH109" s="62"/>
      <c r="AI109" s="39"/>
      <c r="AJ109" s="39"/>
      <c r="AM109" s="39"/>
      <c r="AN109" s="39"/>
      <c r="AO109" s="39"/>
      <c r="AP109" s="39"/>
      <c r="AQ109" s="39"/>
      <c r="AR109" s="39"/>
      <c r="AS109" s="46"/>
    </row>
    <row r="110" spans="1:45" ht="12" customHeight="1" x14ac:dyDescent="0.2">
      <c r="A110" s="595" t="str">
        <f>$A$47</f>
        <v xml:space="preserve">   Absenzen, Kurzabsenzen Art. 11 GAV</v>
      </c>
      <c r="B110" s="596"/>
      <c r="C110" s="596"/>
      <c r="D110" s="596"/>
      <c r="E110" s="596"/>
      <c r="F110" s="165" t="str">
        <f>$F$47</f>
        <v>a</v>
      </c>
      <c r="G110" s="591">
        <f>IF($AJ$3=0,0,$AJ$3)</f>
        <v>0</v>
      </c>
      <c r="H110" s="592"/>
      <c r="I110" s="724">
        <f>IF($AK$3=0,0,$AK$3)</f>
        <v>0</v>
      </c>
      <c r="J110" s="598"/>
      <c r="K110" s="591">
        <f>IF($AL$3=0,0,$AL$3)</f>
        <v>0</v>
      </c>
      <c r="L110" s="592"/>
      <c r="M110" s="591">
        <f>IF($AM$3=0,0,$AM$3)</f>
        <v>0</v>
      </c>
      <c r="N110" s="592"/>
      <c r="O110" s="591">
        <f>IF($AN$3=0,0,$AN$3)</f>
        <v>0</v>
      </c>
      <c r="P110" s="592"/>
      <c r="Q110" s="591">
        <f>IF($AO$3=0,0,$AO$3)</f>
        <v>0</v>
      </c>
      <c r="R110" s="592"/>
      <c r="S110" s="591">
        <f>IF($AP$3=0,0,$AP$3)</f>
        <v>0</v>
      </c>
      <c r="T110" s="592"/>
      <c r="U110" s="591">
        <f>IF($AQ$3=0,0,$AQ$3)</f>
        <v>0</v>
      </c>
      <c r="V110" s="592"/>
      <c r="W110" s="591">
        <f>IF($AR$3=0,0,$AR$3)</f>
        <v>0</v>
      </c>
      <c r="X110" s="592"/>
      <c r="Y110" s="591">
        <f>IF($AS$3=0,0,$AS$3)</f>
        <v>0</v>
      </c>
      <c r="Z110" s="592"/>
      <c r="AA110" s="591">
        <f>IF(AT$3=0,0,$AT$3)</f>
        <v>0</v>
      </c>
      <c r="AB110" s="592"/>
      <c r="AC110" s="591">
        <f>IF($AU$3=0,0,$AU$3)</f>
        <v>0</v>
      </c>
      <c r="AD110" s="592"/>
      <c r="AE110" s="583">
        <f>IF($AV$3=0,0,$AV$3)</f>
        <v>0</v>
      </c>
      <c r="AF110" s="584"/>
      <c r="AG110" s="137"/>
      <c r="AH110" s="62"/>
      <c r="AI110" s="39"/>
      <c r="AJ110" s="39"/>
      <c r="AM110" s="39"/>
      <c r="AN110" s="39"/>
      <c r="AO110" s="39"/>
      <c r="AP110" s="39"/>
      <c r="AQ110" s="39"/>
      <c r="AR110" s="39"/>
      <c r="AS110" s="46"/>
    </row>
    <row r="111" spans="1:45" ht="12" customHeight="1" x14ac:dyDescent="0.2">
      <c r="A111" s="585" t="str">
        <f>$A$48</f>
        <v xml:space="preserve">   Ferien Art. 12.1 GAV</v>
      </c>
      <c r="B111" s="586"/>
      <c r="C111" s="586"/>
      <c r="D111" s="586"/>
      <c r="E111" s="586"/>
      <c r="F111" s="166" t="str">
        <f>$F$48</f>
        <v>f</v>
      </c>
      <c r="G111" s="589">
        <f>IF($AJ$4=0,0,$AJ$4)</f>
        <v>0</v>
      </c>
      <c r="H111" s="590"/>
      <c r="I111" s="723">
        <f>IF($AK$4=0,0,$AK$4)</f>
        <v>0</v>
      </c>
      <c r="J111" s="588"/>
      <c r="K111" s="589">
        <f>IF($AL$4=0,0,$AL$4)</f>
        <v>0</v>
      </c>
      <c r="L111" s="590"/>
      <c r="M111" s="589">
        <f>IF($AM$4=0,0,$AM$4)</f>
        <v>0</v>
      </c>
      <c r="N111" s="590"/>
      <c r="O111" s="589">
        <f>IF($AN$4=0,0,$AN$4)</f>
        <v>0</v>
      </c>
      <c r="P111" s="590"/>
      <c r="Q111" s="589">
        <f>IF($AO$4=0,0,$AO$4)</f>
        <v>0</v>
      </c>
      <c r="R111" s="590"/>
      <c r="S111" s="589">
        <f>IF($AP$4=0,0,$AP$4)</f>
        <v>0</v>
      </c>
      <c r="T111" s="590"/>
      <c r="U111" s="589">
        <f>IF($AQ$4=0,0,$AQ$4)</f>
        <v>0</v>
      </c>
      <c r="V111" s="590"/>
      <c r="W111" s="589">
        <f>IF($AR$4=0,0,$AR$4)</f>
        <v>0</v>
      </c>
      <c r="X111" s="590"/>
      <c r="Y111" s="589">
        <f>IF($AS$4=0,0,$AS$4)</f>
        <v>0</v>
      </c>
      <c r="Z111" s="590"/>
      <c r="AA111" s="589">
        <f>IF($AT$4=0,0,$AT$4)</f>
        <v>0</v>
      </c>
      <c r="AB111" s="590"/>
      <c r="AC111" s="589">
        <f>IF($AU$4=0,0,$AU$4)</f>
        <v>0</v>
      </c>
      <c r="AD111" s="590"/>
      <c r="AE111" s="599">
        <f>IF($AV$4=0,0,$AV$4)</f>
        <v>0</v>
      </c>
      <c r="AF111" s="600"/>
      <c r="AG111" s="137"/>
      <c r="AH111" s="62"/>
      <c r="AI111" s="39"/>
      <c r="AJ111" s="39"/>
      <c r="AM111" s="39"/>
      <c r="AN111" s="39"/>
      <c r="AO111" s="39"/>
      <c r="AP111" s="39"/>
      <c r="AQ111" s="39"/>
      <c r="AR111" s="39"/>
      <c r="AS111" s="46"/>
    </row>
    <row r="112" spans="1:45" ht="12" customHeight="1" x14ac:dyDescent="0.2">
      <c r="A112" s="601" t="str">
        <f>$A$49</f>
        <v xml:space="preserve">   Feiertage Art. 12.2 GAV</v>
      </c>
      <c r="B112" s="602"/>
      <c r="C112" s="603" t="str">
        <f>IF($AJ$17="","",$AJ$17)</f>
        <v/>
      </c>
      <c r="D112" s="603"/>
      <c r="E112" s="603"/>
      <c r="F112" s="167" t="str">
        <f>$F$49</f>
        <v>ft</v>
      </c>
      <c r="G112" s="589">
        <f>IF($AJ$15=0,0,$AJ$15)</f>
        <v>0</v>
      </c>
      <c r="H112" s="590"/>
      <c r="I112" s="723">
        <f>IF($AK$15=0,0,$AK$15)</f>
        <v>0</v>
      </c>
      <c r="J112" s="588"/>
      <c r="K112" s="589">
        <f>IF($AL$15=0,0,$AL$15)</f>
        <v>0</v>
      </c>
      <c r="L112" s="590"/>
      <c r="M112" s="589">
        <f>IF($AM$15=0,0,$AM$15)</f>
        <v>0</v>
      </c>
      <c r="N112" s="590"/>
      <c r="O112" s="589">
        <f>IF($AN$15=0,0,$AN$15)</f>
        <v>0</v>
      </c>
      <c r="P112" s="590"/>
      <c r="Q112" s="589">
        <f>IF($AO$15=0,0,$AO$15)</f>
        <v>0</v>
      </c>
      <c r="R112" s="590"/>
      <c r="S112" s="589">
        <f>IF($AP$15=0,0,$AP$15)</f>
        <v>0</v>
      </c>
      <c r="T112" s="590"/>
      <c r="U112" s="589">
        <f>IF($AQ$15=0,0,$AQ$15)</f>
        <v>0</v>
      </c>
      <c r="V112" s="590"/>
      <c r="W112" s="589">
        <f>IF($AR$15=0,0,$AR$15)</f>
        <v>0</v>
      </c>
      <c r="X112" s="590"/>
      <c r="Y112" s="589">
        <f>IF($AS$15=0,0,$AS$15)</f>
        <v>0</v>
      </c>
      <c r="Z112" s="590"/>
      <c r="AA112" s="589">
        <f>IF($AT$15=0,0,$AT$15)</f>
        <v>0</v>
      </c>
      <c r="AB112" s="590"/>
      <c r="AC112" s="589">
        <f>IF($AU$15=0,0,$AU$15)</f>
        <v>0</v>
      </c>
      <c r="AD112" s="590"/>
      <c r="AE112" s="599">
        <f>IF($AV$15=0,0,$AV$15)</f>
        <v>0</v>
      </c>
      <c r="AF112" s="600"/>
      <c r="AG112" s="137"/>
      <c r="AH112" s="62"/>
      <c r="AI112" s="39"/>
      <c r="AJ112" s="39"/>
      <c r="AM112" s="39"/>
      <c r="AN112" s="39"/>
      <c r="AO112" s="39"/>
      <c r="AP112" s="39"/>
      <c r="AQ112" s="39"/>
      <c r="AR112" s="39"/>
      <c r="AS112" s="46"/>
    </row>
    <row r="113" spans="1:47" ht="12" customHeight="1" x14ac:dyDescent="0.2">
      <c r="A113" s="601" t="str">
        <f>$A$50</f>
        <v xml:space="preserve">   Krankheit Art. 13 GAV</v>
      </c>
      <c r="B113" s="602"/>
      <c r="C113" s="602"/>
      <c r="D113" s="602"/>
      <c r="E113" s="602"/>
      <c r="F113" s="167" t="str">
        <f>$F$50</f>
        <v>k</v>
      </c>
      <c r="G113" s="589">
        <f>IF($AJ$5=0,0,$AJ$5)</f>
        <v>0</v>
      </c>
      <c r="H113" s="590"/>
      <c r="I113" s="723">
        <f>IF($AK$5=0,0,$AK$5)</f>
        <v>0</v>
      </c>
      <c r="J113" s="588"/>
      <c r="K113" s="589">
        <f>IF($AL$5=0,0,$AL$5)</f>
        <v>0</v>
      </c>
      <c r="L113" s="590"/>
      <c r="M113" s="589">
        <f>IF($AM$5=0,0,$AM$5)</f>
        <v>0</v>
      </c>
      <c r="N113" s="590"/>
      <c r="O113" s="589">
        <f>IF($AN$5=0,0,$AN$5)</f>
        <v>0</v>
      </c>
      <c r="P113" s="590"/>
      <c r="Q113" s="589">
        <f>IF($AO$5=0,0,$AO$5)</f>
        <v>0</v>
      </c>
      <c r="R113" s="590"/>
      <c r="S113" s="589">
        <f>IF($AP$5=0,0,$AP$5)</f>
        <v>0</v>
      </c>
      <c r="T113" s="590"/>
      <c r="U113" s="589">
        <f>IF($AQ$5=0,0,$AQ$5)</f>
        <v>0</v>
      </c>
      <c r="V113" s="590"/>
      <c r="W113" s="589">
        <f>IF($AR$5=0,0,$AR$5)</f>
        <v>0</v>
      </c>
      <c r="X113" s="590"/>
      <c r="Y113" s="589">
        <f>IF($AS$5=0,0,$AS$5)</f>
        <v>0</v>
      </c>
      <c r="Z113" s="590"/>
      <c r="AA113" s="589">
        <f>IF($AT$5=0,0,$AT$5)</f>
        <v>0</v>
      </c>
      <c r="AB113" s="590"/>
      <c r="AC113" s="589">
        <f>IF($AU$5=0,0,$AU$5)</f>
        <v>0</v>
      </c>
      <c r="AD113" s="590"/>
      <c r="AE113" s="599">
        <f>IF($AV$5=0,0,$AV$5)</f>
        <v>0</v>
      </c>
      <c r="AF113" s="600"/>
      <c r="AG113" s="137"/>
      <c r="AH113" s="62"/>
      <c r="AI113" s="39"/>
      <c r="AJ113" s="39"/>
      <c r="AM113" s="39"/>
      <c r="AN113" s="39"/>
      <c r="AO113" s="39"/>
      <c r="AP113" s="39"/>
      <c r="AQ113" s="39"/>
      <c r="AR113" s="39"/>
      <c r="AS113" s="46"/>
    </row>
    <row r="114" spans="1:47" ht="12" customHeight="1" x14ac:dyDescent="0.2">
      <c r="A114" s="601" t="str">
        <f>$A$51</f>
        <v xml:space="preserve">   Unfall Art. 14 GAV</v>
      </c>
      <c r="B114" s="602"/>
      <c r="C114" s="602"/>
      <c r="D114" s="602"/>
      <c r="E114" s="602"/>
      <c r="F114" s="167" t="str">
        <f>$F$51</f>
        <v>u</v>
      </c>
      <c r="G114" s="589">
        <f>IF($AJ$6=0,0,$AJ$6)</f>
        <v>0</v>
      </c>
      <c r="H114" s="590"/>
      <c r="I114" s="723">
        <f>IF($AK$6=0,0,$AK$6)</f>
        <v>0</v>
      </c>
      <c r="J114" s="588"/>
      <c r="K114" s="589">
        <f>IF($AL$6=0,0,$AL$6)</f>
        <v>0</v>
      </c>
      <c r="L114" s="590"/>
      <c r="M114" s="589">
        <f>IF($AM$6=0,0,$AM$6)</f>
        <v>0</v>
      </c>
      <c r="N114" s="590"/>
      <c r="O114" s="589">
        <f>IF($AN$6=0,0,$AN$6)</f>
        <v>0</v>
      </c>
      <c r="P114" s="590"/>
      <c r="Q114" s="589">
        <f>IF($AO$6=0,0,$AO$6)</f>
        <v>0</v>
      </c>
      <c r="R114" s="590"/>
      <c r="S114" s="589">
        <f>IF($AP$6=0,0,$AP$6)</f>
        <v>0</v>
      </c>
      <c r="T114" s="590"/>
      <c r="U114" s="589">
        <f>IF($AQ$6=0,0,$AQ$6)</f>
        <v>0</v>
      </c>
      <c r="V114" s="590"/>
      <c r="W114" s="589">
        <f>IF($AR$6=0,0,$AR$6)</f>
        <v>0</v>
      </c>
      <c r="X114" s="590"/>
      <c r="Y114" s="589">
        <f>IF($AS$6=0,0,$AS$6)</f>
        <v>0</v>
      </c>
      <c r="Z114" s="590"/>
      <c r="AA114" s="589">
        <f>IF($AT$6=0,0,$AT$6)</f>
        <v>0</v>
      </c>
      <c r="AB114" s="590"/>
      <c r="AC114" s="589">
        <f>IF($AU$6=0,0,$AU$6)</f>
        <v>0</v>
      </c>
      <c r="AD114" s="590"/>
      <c r="AE114" s="599">
        <f>IF($AV$6=0,0,$AV$6)</f>
        <v>0</v>
      </c>
      <c r="AF114" s="600"/>
      <c r="AG114" s="137"/>
      <c r="AH114" s="62"/>
      <c r="AI114" s="39"/>
      <c r="AJ114" s="39"/>
      <c r="AM114" s="39"/>
      <c r="AN114" s="39"/>
      <c r="AO114" s="39"/>
      <c r="AP114" s="39"/>
      <c r="AQ114" s="39"/>
      <c r="AR114" s="39"/>
      <c r="AS114" s="46"/>
    </row>
    <row r="115" spans="1:47" ht="12" customHeight="1" x14ac:dyDescent="0.2">
      <c r="A115" s="601" t="str">
        <f>$A$52</f>
        <v xml:space="preserve">   Schwangerschaft/Mutterschaft Art. 15 GAV</v>
      </c>
      <c r="B115" s="602"/>
      <c r="C115" s="602"/>
      <c r="D115" s="602"/>
      <c r="E115" s="602"/>
      <c r="F115" s="167" t="str">
        <f>$F$52</f>
        <v>s</v>
      </c>
      <c r="G115" s="589">
        <f>IF($AJ$7=0,0,$AJ$7)</f>
        <v>0</v>
      </c>
      <c r="H115" s="590"/>
      <c r="I115" s="723">
        <f>IF($AK$7=0,0,$AK$7)</f>
        <v>0</v>
      </c>
      <c r="J115" s="588"/>
      <c r="K115" s="589">
        <f>IF($AL$7=0,0,$AL$7)</f>
        <v>0</v>
      </c>
      <c r="L115" s="590"/>
      <c r="M115" s="589">
        <f>IF($AM$7=0,0,$AM$7)</f>
        <v>0</v>
      </c>
      <c r="N115" s="590"/>
      <c r="O115" s="589">
        <f>IF($AN$7=0,0,$AN$7)</f>
        <v>0</v>
      </c>
      <c r="P115" s="590"/>
      <c r="Q115" s="589">
        <f>IF($AO$7=0,0,$AO$7)</f>
        <v>0</v>
      </c>
      <c r="R115" s="590"/>
      <c r="S115" s="589">
        <f>IF($AP$7=0,0,$AP$7)</f>
        <v>0</v>
      </c>
      <c r="T115" s="590"/>
      <c r="U115" s="589">
        <f>IF($AQ$7=0,0,$AQ$7)</f>
        <v>0</v>
      </c>
      <c r="V115" s="590"/>
      <c r="W115" s="589">
        <f>IF($AR$7=0,0,$AR$7)</f>
        <v>0</v>
      </c>
      <c r="X115" s="590"/>
      <c r="Y115" s="589">
        <f>IF($AS$7=0,0,$AS$7)</f>
        <v>0</v>
      </c>
      <c r="Z115" s="590"/>
      <c r="AA115" s="589">
        <f>IF($AT$7=0,0,$AT$7)</f>
        <v>0</v>
      </c>
      <c r="AB115" s="590"/>
      <c r="AC115" s="589">
        <f>IF($AU$7=0,0,$AU$7)</f>
        <v>0</v>
      </c>
      <c r="AD115" s="590"/>
      <c r="AE115" s="599">
        <f>IF($AV$7=0,0,$AV$7)</f>
        <v>0</v>
      </c>
      <c r="AF115" s="600"/>
      <c r="AG115" s="137"/>
      <c r="AH115" s="62"/>
      <c r="AI115" s="39"/>
      <c r="AJ115" s="39"/>
      <c r="AM115" s="39"/>
      <c r="AN115" s="39"/>
      <c r="AO115" s="39"/>
      <c r="AP115" s="39"/>
      <c r="AQ115" s="39"/>
      <c r="AR115" s="39"/>
      <c r="AS115" s="46"/>
    </row>
    <row r="116" spans="1:47" ht="12" customHeight="1" x14ac:dyDescent="0.2">
      <c r="A116" s="601" t="str">
        <f>$A$53</f>
        <v xml:space="preserve">   Militär/Beförderung/Zivilschutz Art. 16 GAV</v>
      </c>
      <c r="B116" s="602"/>
      <c r="C116" s="602"/>
      <c r="D116" s="602"/>
      <c r="E116" s="602"/>
      <c r="F116" s="167" t="str">
        <f>$F$53</f>
        <v>m</v>
      </c>
      <c r="G116" s="589">
        <f>IF($AJ$8=0,0,$AJ$8)</f>
        <v>0</v>
      </c>
      <c r="H116" s="590"/>
      <c r="I116" s="723">
        <f>IF($AK$8=0,0,$AK$8)</f>
        <v>0</v>
      </c>
      <c r="J116" s="588"/>
      <c r="K116" s="589">
        <f>IF($AL$8=0,0,$AL$8)</f>
        <v>0</v>
      </c>
      <c r="L116" s="590"/>
      <c r="M116" s="589">
        <f>IF($AM$8=0,0,$AM$8)</f>
        <v>0</v>
      </c>
      <c r="N116" s="590"/>
      <c r="O116" s="589">
        <f>IF($AN$8=0,0,$AN$8)</f>
        <v>0</v>
      </c>
      <c r="P116" s="590"/>
      <c r="Q116" s="589">
        <f>IF($AO$8=0,0,$AO$8)</f>
        <v>0</v>
      </c>
      <c r="R116" s="590"/>
      <c r="S116" s="589">
        <f>IF($AP$8=0,0,$AP$8)</f>
        <v>0</v>
      </c>
      <c r="T116" s="590"/>
      <c r="U116" s="589">
        <f>IF($AQ$8=0,0,$AQ$8)</f>
        <v>0</v>
      </c>
      <c r="V116" s="590"/>
      <c r="W116" s="589">
        <f>IF($AR$8=0,0,$AR$8)</f>
        <v>0</v>
      </c>
      <c r="X116" s="590"/>
      <c r="Y116" s="589">
        <f>IF($AS$8=0,0,$AS$8)</f>
        <v>0</v>
      </c>
      <c r="Z116" s="590"/>
      <c r="AA116" s="589">
        <f>IF($AT$8=0,0,$AT$8)</f>
        <v>0</v>
      </c>
      <c r="AB116" s="590"/>
      <c r="AC116" s="589">
        <f>IF($AU$8=0,0,$AU$8)</f>
        <v>0</v>
      </c>
      <c r="AD116" s="590"/>
      <c r="AE116" s="599">
        <f>IF($AV$8=0,0,$AV$8)</f>
        <v>0</v>
      </c>
      <c r="AF116" s="600"/>
      <c r="AG116" s="137"/>
      <c r="AH116" s="62"/>
      <c r="AI116" s="39"/>
      <c r="AJ116" s="39"/>
      <c r="AM116" s="39"/>
      <c r="AN116" s="39"/>
      <c r="AO116" s="39"/>
      <c r="AP116" s="39"/>
      <c r="AQ116" s="39"/>
      <c r="AR116" s="39"/>
      <c r="AS116" s="46"/>
    </row>
    <row r="117" spans="1:47" ht="12" customHeight="1" x14ac:dyDescent="0.2">
      <c r="A117" s="601" t="str">
        <f>$A$54</f>
        <v xml:space="preserve">   Kurzarbeit und Schlechtwetterausfälle</v>
      </c>
      <c r="B117" s="602"/>
      <c r="C117" s="602"/>
      <c r="D117" s="602"/>
      <c r="E117" s="602"/>
      <c r="F117" s="167" t="str">
        <f>$F$54</f>
        <v>ka</v>
      </c>
      <c r="G117" s="589">
        <f>IF($AJ$11=0,0,$AJ$11)</f>
        <v>0</v>
      </c>
      <c r="H117" s="590"/>
      <c r="I117" s="723">
        <f>IF($AK$11=0,0,$AK$11)</f>
        <v>0</v>
      </c>
      <c r="J117" s="588"/>
      <c r="K117" s="589">
        <f>IF($AL$11=0,0,$AL$11)</f>
        <v>0</v>
      </c>
      <c r="L117" s="590"/>
      <c r="M117" s="589">
        <f>IF($AM$11=0,0,$AM$11)</f>
        <v>0</v>
      </c>
      <c r="N117" s="590"/>
      <c r="O117" s="589">
        <f>IF($AN$11=0,0,$AN$11)</f>
        <v>0</v>
      </c>
      <c r="P117" s="590"/>
      <c r="Q117" s="589">
        <f>IF($AO$11=0,0,$AO$11)</f>
        <v>0</v>
      </c>
      <c r="R117" s="590"/>
      <c r="S117" s="589">
        <f>IF($AP$11=0,0,$AP$11)</f>
        <v>0</v>
      </c>
      <c r="T117" s="590"/>
      <c r="U117" s="589">
        <f>IF($AQ$11=0,0,$AQ$11)</f>
        <v>0</v>
      </c>
      <c r="V117" s="590"/>
      <c r="W117" s="589">
        <f>IF($AR$11=0,0,$AR$11)</f>
        <v>0</v>
      </c>
      <c r="X117" s="590"/>
      <c r="Y117" s="589">
        <f>IF($AS$11=0,0,$AS$11)</f>
        <v>0</v>
      </c>
      <c r="Z117" s="590"/>
      <c r="AA117" s="589">
        <f>IF($AT$11=0,0,$AT$11)</f>
        <v>0</v>
      </c>
      <c r="AB117" s="590"/>
      <c r="AC117" s="589">
        <f>IF($AU$11=0,0,$AU$11)</f>
        <v>0</v>
      </c>
      <c r="AD117" s="590"/>
      <c r="AE117" s="599">
        <f>IF($AV$11=0,0,$AV$11)</f>
        <v>0</v>
      </c>
      <c r="AF117" s="600"/>
      <c r="AG117" s="137"/>
      <c r="AH117" s="62"/>
      <c r="AI117" s="39"/>
      <c r="AM117" s="39"/>
      <c r="AN117" s="39"/>
      <c r="AO117" s="39"/>
      <c r="AP117" s="39"/>
      <c r="AQ117" s="39"/>
      <c r="AR117" s="39"/>
      <c r="AS117" s="46"/>
    </row>
    <row r="118" spans="1:47" ht="12" customHeight="1" x14ac:dyDescent="0.2">
      <c r="A118" s="601" t="str">
        <f>$A$55</f>
        <v xml:space="preserve">   Berufsschule</v>
      </c>
      <c r="B118" s="602"/>
      <c r="C118" s="602"/>
      <c r="D118" s="602"/>
      <c r="E118" s="602"/>
      <c r="F118" s="168" t="str">
        <f>$F$55</f>
        <v>bs</v>
      </c>
      <c r="G118" s="589">
        <f>IF($AJ$9=0,0,$AJ$9)</f>
        <v>0</v>
      </c>
      <c r="H118" s="590"/>
      <c r="I118" s="723">
        <f>IF($AK$9=0,0,$AK$9)</f>
        <v>0</v>
      </c>
      <c r="J118" s="588"/>
      <c r="K118" s="589">
        <f>IF($AL$9=0,0,$AL$9)</f>
        <v>0</v>
      </c>
      <c r="L118" s="590"/>
      <c r="M118" s="589">
        <f>IF($AM$9=0,0,$AM$9)</f>
        <v>0</v>
      </c>
      <c r="N118" s="590"/>
      <c r="O118" s="589">
        <f>IF($AN$9=0,0,$AN$9)</f>
        <v>0</v>
      </c>
      <c r="P118" s="590"/>
      <c r="Q118" s="589">
        <f>IF($AO$9=0,0,$AO$9)</f>
        <v>0</v>
      </c>
      <c r="R118" s="590"/>
      <c r="S118" s="589">
        <f>IF($AP$9=0,0,$AP$9)</f>
        <v>0</v>
      </c>
      <c r="T118" s="590"/>
      <c r="U118" s="589">
        <f>IF($AQ$9=0,0,$AQ$9)</f>
        <v>0</v>
      </c>
      <c r="V118" s="590"/>
      <c r="W118" s="589">
        <f>IF($AR$9=0,0,$AR$9)</f>
        <v>0</v>
      </c>
      <c r="X118" s="590"/>
      <c r="Y118" s="589">
        <f>IF($AS$9=0,0,$AS$9)</f>
        <v>0</v>
      </c>
      <c r="Z118" s="590"/>
      <c r="AA118" s="589">
        <f>IF($AT$9=0,0,$AT$9)</f>
        <v>0</v>
      </c>
      <c r="AB118" s="590"/>
      <c r="AC118" s="589">
        <f>IF($AU$9=0,0,$AU$9)</f>
        <v>0</v>
      </c>
      <c r="AD118" s="590"/>
      <c r="AE118" s="599">
        <f>IF($AV$9=0,0,$AV$9)</f>
        <v>0</v>
      </c>
      <c r="AF118" s="600"/>
      <c r="AG118" s="137"/>
      <c r="AH118" s="62"/>
      <c r="AI118" s="39"/>
      <c r="AJ118" s="39"/>
      <c r="AM118" s="39"/>
      <c r="AN118" s="39"/>
      <c r="AO118" s="39"/>
      <c r="AP118" s="39"/>
      <c r="AQ118" s="39"/>
      <c r="AR118" s="39"/>
      <c r="AS118" s="46"/>
    </row>
    <row r="119" spans="1:47" ht="12" customHeight="1" x14ac:dyDescent="0.2">
      <c r="A119" s="615" t="str">
        <f>$A$56</f>
        <v xml:space="preserve">   Kurse</v>
      </c>
      <c r="B119" s="616"/>
      <c r="C119" s="616"/>
      <c r="D119" s="616"/>
      <c r="E119" s="616"/>
      <c r="F119" s="268" t="str">
        <f>$F$56</f>
        <v>ku</v>
      </c>
      <c r="G119" s="608">
        <f>IF($AJ$10=0,0,$AJ$10)</f>
        <v>0</v>
      </c>
      <c r="H119" s="609"/>
      <c r="I119" s="725">
        <f>IF($AK$10=0,0,$AK$10)</f>
        <v>0</v>
      </c>
      <c r="J119" s="618"/>
      <c r="K119" s="608">
        <f>IF($AL$10=0,0,$AL$10)</f>
        <v>0</v>
      </c>
      <c r="L119" s="609"/>
      <c r="M119" s="608">
        <f>IF($AM$10=0,0,$AM$10)</f>
        <v>0</v>
      </c>
      <c r="N119" s="609"/>
      <c r="O119" s="608">
        <f>IF($AN$10=0,0,$AN$10)</f>
        <v>0</v>
      </c>
      <c r="P119" s="609"/>
      <c r="Q119" s="608">
        <f>IF($AO$10=0,0,$AO$10)</f>
        <v>0</v>
      </c>
      <c r="R119" s="609"/>
      <c r="S119" s="608">
        <f>IF($AP$10=0,0,$AP$10)</f>
        <v>0</v>
      </c>
      <c r="T119" s="609"/>
      <c r="U119" s="608">
        <f>IF($AQ$10=0,0,$AQ$10)</f>
        <v>0</v>
      </c>
      <c r="V119" s="609"/>
      <c r="W119" s="608">
        <f>IF($AR$10=0,0,$AR$10)</f>
        <v>0</v>
      </c>
      <c r="X119" s="609"/>
      <c r="Y119" s="608">
        <f>IF($AS$10=0,0,$AS$10)</f>
        <v>0</v>
      </c>
      <c r="Z119" s="609"/>
      <c r="AA119" s="608">
        <f>IF($AT$10=0,0,$AT$10)</f>
        <v>0</v>
      </c>
      <c r="AB119" s="609"/>
      <c r="AC119" s="608">
        <f>IF($AU$10=0,0,$AU$10)</f>
        <v>0</v>
      </c>
      <c r="AD119" s="609"/>
      <c r="AE119" s="610">
        <f>IF($AV$10=0,0,$AV$10)</f>
        <v>0</v>
      </c>
      <c r="AF119" s="611"/>
      <c r="AG119" s="137"/>
      <c r="AH119" s="62"/>
      <c r="AI119" s="39"/>
      <c r="AJ119" s="39"/>
      <c r="AM119" s="39"/>
      <c r="AN119" s="39"/>
      <c r="AO119" s="39"/>
      <c r="AP119" s="39"/>
      <c r="AQ119" s="39"/>
      <c r="AR119" s="39"/>
      <c r="AS119" s="46"/>
    </row>
    <row r="120" spans="1:47" ht="12" customHeight="1" x14ac:dyDescent="0.2">
      <c r="A120" s="265" t="str">
        <f>$A$57</f>
        <v>Kompensations-Std</v>
      </c>
      <c r="B120" s="612" t="str">
        <f>$B$57</f>
        <v>aus Vorjahr</v>
      </c>
      <c r="C120" s="612"/>
      <c r="D120" s="612"/>
      <c r="E120" s="612"/>
      <c r="F120" s="266" t="str">
        <f>$F$57</f>
        <v>kv</v>
      </c>
      <c r="G120" s="604">
        <f>IF($AJ$12=0,0,$AJ$12)</f>
        <v>0</v>
      </c>
      <c r="H120" s="605"/>
      <c r="I120" s="727">
        <f>IF($AK$12=0,0,$AK$12)</f>
        <v>0</v>
      </c>
      <c r="J120" s="614"/>
      <c r="K120" s="604">
        <f>IF($AL$12=0,0,$AL$12)</f>
        <v>0</v>
      </c>
      <c r="L120" s="605"/>
      <c r="M120" s="604">
        <f>IF($AM$12=0,0,$AM$12)</f>
        <v>0</v>
      </c>
      <c r="N120" s="605"/>
      <c r="O120" s="604">
        <f>IF($AN$12=0,0,$AN$12)</f>
        <v>0</v>
      </c>
      <c r="P120" s="605"/>
      <c r="Q120" s="604">
        <f>IF($AO$12=0,0,$AO$12)</f>
        <v>0</v>
      </c>
      <c r="R120" s="605"/>
      <c r="S120" s="604">
        <f>IF($AP$12=0,0,$AP$12)</f>
        <v>0</v>
      </c>
      <c r="T120" s="605"/>
      <c r="U120" s="604">
        <f>IF($AQ$12=0,0,$AQ$12)</f>
        <v>0</v>
      </c>
      <c r="V120" s="605"/>
      <c r="W120" s="604">
        <f>IF($AR$12=0,0,$AR$12)</f>
        <v>0</v>
      </c>
      <c r="X120" s="605"/>
      <c r="Y120" s="604"/>
      <c r="Z120" s="605"/>
      <c r="AA120" s="604"/>
      <c r="AB120" s="605"/>
      <c r="AC120" s="604"/>
      <c r="AD120" s="605"/>
      <c r="AE120" s="606">
        <f>IF($AV$12=0,0,$AV$12)</f>
        <v>0</v>
      </c>
      <c r="AF120" s="607"/>
      <c r="AG120" s="137"/>
      <c r="AH120" s="62"/>
      <c r="AI120" s="39"/>
      <c r="AJ120" s="39"/>
      <c r="AM120" s="39"/>
      <c r="AN120" s="39"/>
      <c r="AO120" s="39"/>
      <c r="AP120" s="39"/>
      <c r="AQ120" s="39"/>
      <c r="AR120" s="39"/>
      <c r="AS120" s="46"/>
    </row>
    <row r="121" spans="1:47" ht="12" customHeight="1" x14ac:dyDescent="0.2">
      <c r="A121" s="269"/>
      <c r="B121" s="632" t="str">
        <f>$B$58</f>
        <v>aus laufendem Jahr (Kontrolle)</v>
      </c>
      <c r="C121" s="632"/>
      <c r="D121" s="632"/>
      <c r="E121" s="632"/>
      <c r="F121" s="270" t="str">
        <f>$F$58</f>
        <v>kj</v>
      </c>
      <c r="G121" s="627">
        <f>IF($AJ$14=0,0,$AJ$14)</f>
        <v>0</v>
      </c>
      <c r="H121" s="628"/>
      <c r="I121" s="726">
        <f>IF($AK$14=0,0,$AK$14)</f>
        <v>0</v>
      </c>
      <c r="J121" s="634"/>
      <c r="K121" s="627">
        <f>IF($AL$14=0,0,$AL$14)</f>
        <v>0</v>
      </c>
      <c r="L121" s="628"/>
      <c r="M121" s="627">
        <f>IF($AM$14=0,0,$AM$14)</f>
        <v>0</v>
      </c>
      <c r="N121" s="628"/>
      <c r="O121" s="627">
        <f>IF($AN$14=0,0,$AN$14)</f>
        <v>0</v>
      </c>
      <c r="P121" s="628"/>
      <c r="Q121" s="627">
        <f>IF($AO$14=0,0,$AO$14)</f>
        <v>0</v>
      </c>
      <c r="R121" s="628"/>
      <c r="S121" s="627">
        <f>IF($AP$14=0,0,$AP$14)</f>
        <v>0</v>
      </c>
      <c r="T121" s="628"/>
      <c r="U121" s="627">
        <f>IF($AQ$14=0,0,$AQ$14)</f>
        <v>0</v>
      </c>
      <c r="V121" s="628"/>
      <c r="W121" s="627">
        <f>IF($AR$14=0,0,$AR$14)</f>
        <v>0</v>
      </c>
      <c r="X121" s="628"/>
      <c r="Y121" s="627">
        <f>IF($AS$14=0,0,$AS$14)</f>
        <v>0</v>
      </c>
      <c r="Z121" s="628"/>
      <c r="AA121" s="627">
        <f>IF($AT$14=0,0,$AT$14)</f>
        <v>0</v>
      </c>
      <c r="AB121" s="628"/>
      <c r="AC121" s="627">
        <f>IF($AU$14=0,0,$AU$14)</f>
        <v>0</v>
      </c>
      <c r="AD121" s="628"/>
      <c r="AE121" s="629">
        <f>IF($AV$14=0,0,$AV$14)</f>
        <v>0</v>
      </c>
      <c r="AF121" s="630"/>
      <c r="AG121" s="137"/>
      <c r="AH121" s="62"/>
      <c r="AI121" s="39"/>
      <c r="AJ121" s="39"/>
      <c r="AM121" s="39"/>
      <c r="AN121" s="39"/>
      <c r="AO121" s="39"/>
      <c r="AP121" s="39"/>
      <c r="AQ121" s="39"/>
      <c r="AR121" s="39"/>
      <c r="AS121" s="46"/>
    </row>
    <row r="122" spans="1:47" ht="12" customHeight="1" x14ac:dyDescent="0.2">
      <c r="A122" s="265" t="str">
        <f>$A$59</f>
        <v>Auszahlung</v>
      </c>
      <c r="B122" s="612" t="str">
        <f>$B$59</f>
        <v>Stunden Vorjahressaldo</v>
      </c>
      <c r="C122" s="612"/>
      <c r="D122" s="612"/>
      <c r="E122" s="612"/>
      <c r="F122" s="631"/>
      <c r="G122" s="604">
        <f>IF($AJ$18=0,0,$AJ$18)</f>
        <v>0</v>
      </c>
      <c r="H122" s="605"/>
      <c r="I122" s="727">
        <f>IF($AK$18=0,0,$AK$18)</f>
        <v>0</v>
      </c>
      <c r="J122" s="614"/>
      <c r="K122" s="604">
        <f>IF($AL$18=0,0,$AL$18)</f>
        <v>0</v>
      </c>
      <c r="L122" s="605"/>
      <c r="M122" s="604">
        <f>IF($AM$18=0,0,$AM$18)</f>
        <v>0</v>
      </c>
      <c r="N122" s="605"/>
      <c r="O122" s="604">
        <f>IF($AN$18=0,0,$AN$18)</f>
        <v>0</v>
      </c>
      <c r="P122" s="605"/>
      <c r="Q122" s="604">
        <f>IF($AO$18=0,0,$AO$18)</f>
        <v>0</v>
      </c>
      <c r="R122" s="605"/>
      <c r="S122" s="604">
        <f>IF($AP$18=0,0,$AP$18)</f>
        <v>0</v>
      </c>
      <c r="T122" s="605"/>
      <c r="U122" s="604">
        <f>IF($AQ$18=0,0,$AQ$18)</f>
        <v>0</v>
      </c>
      <c r="V122" s="605"/>
      <c r="W122" s="604">
        <f>IF($AR$18=0,0,$AR$18)</f>
        <v>0</v>
      </c>
      <c r="X122" s="605"/>
      <c r="Y122" s="619"/>
      <c r="Z122" s="620"/>
      <c r="AA122" s="620"/>
      <c r="AB122" s="620"/>
      <c r="AC122" s="620"/>
      <c r="AD122" s="621"/>
      <c r="AE122" s="606">
        <f>IF($AV$18=0,0,$AV$18)</f>
        <v>0</v>
      </c>
      <c r="AF122" s="607"/>
      <c r="AG122" s="137"/>
      <c r="AH122" s="62"/>
      <c r="AI122" s="39"/>
      <c r="AJ122" s="39"/>
      <c r="AM122" s="39"/>
      <c r="AN122" s="39"/>
      <c r="AO122" s="39"/>
      <c r="AP122" s="39"/>
      <c r="AQ122" s="39"/>
      <c r="AR122" s="39"/>
      <c r="AS122" s="46"/>
    </row>
    <row r="123" spans="1:47" ht="12" customHeight="1" x14ac:dyDescent="0.2">
      <c r="A123" s="169" t="str">
        <f>$A$60</f>
        <v>Differenz</v>
      </c>
      <c r="B123" s="586" t="str">
        <f>$B$60</f>
        <v>nach Kompensation und Auszahlung</v>
      </c>
      <c r="C123" s="586"/>
      <c r="D123" s="586"/>
      <c r="E123" s="586"/>
      <c r="F123" s="622"/>
      <c r="G123" s="589">
        <f>IF(ROUND($P$4,3)=0,0,$P$4-SUM(G120+G122))</f>
        <v>0</v>
      </c>
      <c r="H123" s="590"/>
      <c r="I123" s="723">
        <f>IF(ROUND(G123,3)=0,0,G123-(SUM(I122+I120)))</f>
        <v>0</v>
      </c>
      <c r="J123" s="588"/>
      <c r="K123" s="623">
        <f>IF(ROUND(I123,3)=0,0,I123-(SUM(K122+K120)))</f>
        <v>0</v>
      </c>
      <c r="L123" s="624"/>
      <c r="M123" s="623">
        <f t="shared" ref="M123" si="44">IF(ROUND(K123,3)=0,0,K123-(SUM(M122+M120)))</f>
        <v>0</v>
      </c>
      <c r="N123" s="624"/>
      <c r="O123" s="623">
        <f t="shared" ref="O123" si="45">IF(ROUND(M123,3)=0,0,M123-(SUM(O122+O120)))</f>
        <v>0</v>
      </c>
      <c r="P123" s="624"/>
      <c r="Q123" s="623">
        <f t="shared" ref="Q123" si="46">IF(ROUND(O123,3)=0,0,O123-(SUM(Q122+Q120)))</f>
        <v>0</v>
      </c>
      <c r="R123" s="624"/>
      <c r="S123" s="623">
        <f t="shared" ref="S123" si="47">IF(ROUND(Q123,3)=0,0,Q123-(SUM(S122+S120)))</f>
        <v>0</v>
      </c>
      <c r="T123" s="624"/>
      <c r="U123" s="623">
        <f t="shared" ref="U123" si="48">IF(ROUND(S123,3)=0,0,S123-(SUM(U122+U120)))</f>
        <v>0</v>
      </c>
      <c r="V123" s="624"/>
      <c r="W123" s="623">
        <f t="shared" ref="W123" si="49">IF(ROUND(U123,3)=0,0,U123-(SUM(W122+W120)))</f>
        <v>0</v>
      </c>
      <c r="X123" s="624"/>
      <c r="Y123" s="636" t="str">
        <f>$Y$60</f>
        <v/>
      </c>
      <c r="Z123" s="637"/>
      <c r="AA123" s="637"/>
      <c r="AB123" s="637"/>
      <c r="AC123" s="637"/>
      <c r="AD123" s="637"/>
      <c r="AE123" s="637"/>
      <c r="AF123" s="638"/>
      <c r="AG123" s="137"/>
      <c r="AH123" s="62"/>
      <c r="AI123" s="39"/>
      <c r="AJ123" s="39"/>
      <c r="AM123" s="39"/>
      <c r="AN123" s="39"/>
      <c r="AO123" s="39"/>
      <c r="AP123" s="39"/>
      <c r="AQ123" s="39"/>
      <c r="AR123" s="39"/>
      <c r="AS123" s="46"/>
    </row>
    <row r="124" spans="1:47" ht="12" customHeight="1" x14ac:dyDescent="0.2">
      <c r="A124" s="169" t="str">
        <f>$A$61</f>
        <v>Auszahlung</v>
      </c>
      <c r="B124" s="639" t="str">
        <f>$B$61</f>
        <v>Stunden laufendes Jahr</v>
      </c>
      <c r="C124" s="639"/>
      <c r="D124" s="639"/>
      <c r="E124" s="639"/>
      <c r="F124" s="640"/>
      <c r="G124" s="589">
        <f>IF($AJ$19=0,0,$AJ$19)</f>
        <v>0</v>
      </c>
      <c r="H124" s="590"/>
      <c r="I124" s="723">
        <f>IF($AK$19=0,0,$AK$19)</f>
        <v>0</v>
      </c>
      <c r="J124" s="588"/>
      <c r="K124" s="589">
        <f>IF($AL$19=0,0,$AL$19)</f>
        <v>0</v>
      </c>
      <c r="L124" s="590"/>
      <c r="M124" s="589">
        <f>IF($AM$19=0,0,$AM$19)</f>
        <v>0</v>
      </c>
      <c r="N124" s="590"/>
      <c r="O124" s="589">
        <f>IF($AN$19=0,0,$AN$19)</f>
        <v>0</v>
      </c>
      <c r="P124" s="590"/>
      <c r="Q124" s="589">
        <f>IF($AO$19=0,0,$AO$19)</f>
        <v>0</v>
      </c>
      <c r="R124" s="590"/>
      <c r="S124" s="589">
        <f>IF($AP$19=0,0,$AP$19)</f>
        <v>0</v>
      </c>
      <c r="T124" s="590"/>
      <c r="U124" s="589">
        <f>IF($AQ$19=0,0,$AQ$19)</f>
        <v>0</v>
      </c>
      <c r="V124" s="590"/>
      <c r="W124" s="589">
        <f>IF($AR$19=0,0,$AR$19)</f>
        <v>0</v>
      </c>
      <c r="X124" s="590"/>
      <c r="Y124" s="589">
        <f>IF($AS$19=0,0,$AS$19)</f>
        <v>0</v>
      </c>
      <c r="Z124" s="590"/>
      <c r="AA124" s="589">
        <f>IF($AT$19=0,0,$AT$19)</f>
        <v>0</v>
      </c>
      <c r="AB124" s="590"/>
      <c r="AC124" s="589">
        <f>IF($AU$19=0,0,$AU$19)</f>
        <v>0</v>
      </c>
      <c r="AD124" s="590"/>
      <c r="AE124" s="599">
        <f>IF($AV$19=0,0,$AV$19)</f>
        <v>0</v>
      </c>
      <c r="AF124" s="600"/>
      <c r="AG124" s="137"/>
      <c r="AH124" s="62"/>
      <c r="AI124" s="39"/>
      <c r="AJ124" s="39"/>
      <c r="AM124" s="39"/>
      <c r="AN124" s="39"/>
      <c r="AO124" s="39"/>
      <c r="AP124" s="39"/>
      <c r="AQ124" s="39"/>
      <c r="AR124" s="39"/>
      <c r="AS124" s="46"/>
    </row>
    <row r="125" spans="1:47" ht="12" customHeight="1" x14ac:dyDescent="0.2">
      <c r="A125" s="170" t="str">
        <f>$A$62</f>
        <v>Fehlstunden</v>
      </c>
      <c r="B125" s="635" t="str">
        <f>$B$62</f>
        <v>laufendes Jahr (Kontrolle)</v>
      </c>
      <c r="C125" s="635"/>
      <c r="D125" s="635"/>
      <c r="E125" s="635"/>
      <c r="F125" s="267" t="str">
        <f>$F$62</f>
        <v>fe</v>
      </c>
      <c r="G125" s="627">
        <f>IF($AJ$13=0,0,$AJ$13)</f>
        <v>0</v>
      </c>
      <c r="H125" s="628"/>
      <c r="I125" s="726">
        <f>IF($AK$13=0,0,$AK$13)</f>
        <v>0</v>
      </c>
      <c r="J125" s="634"/>
      <c r="K125" s="627">
        <f>IF($AL$13=0,0,$AL$13)</f>
        <v>0</v>
      </c>
      <c r="L125" s="628"/>
      <c r="M125" s="627">
        <f>IF($AM$13=0,0,$AM$13)</f>
        <v>0</v>
      </c>
      <c r="N125" s="628"/>
      <c r="O125" s="627">
        <f>IF($AN$13=0,0,$AN$13)</f>
        <v>0</v>
      </c>
      <c r="P125" s="628"/>
      <c r="Q125" s="627">
        <f>IF($AO$13=0,0,$AO$13)</f>
        <v>0</v>
      </c>
      <c r="R125" s="628"/>
      <c r="S125" s="627">
        <f>IF($AP$13=0,0,$AP$13)</f>
        <v>0</v>
      </c>
      <c r="T125" s="628"/>
      <c r="U125" s="627">
        <f>IF($AQ$13=0,0,$AQ$13)</f>
        <v>0</v>
      </c>
      <c r="V125" s="628"/>
      <c r="W125" s="627">
        <f>IF($AR$13=0,0,$AR$13)</f>
        <v>0</v>
      </c>
      <c r="X125" s="628"/>
      <c r="Y125" s="627">
        <f>IF($AS$13=0,0,$AS$13)</f>
        <v>0</v>
      </c>
      <c r="Z125" s="628"/>
      <c r="AA125" s="627">
        <f>IF($AT$13=0,0,$AT$13)</f>
        <v>0</v>
      </c>
      <c r="AB125" s="628"/>
      <c r="AC125" s="627">
        <f>IF($AU$13=0,0,$AU$13)</f>
        <v>0</v>
      </c>
      <c r="AD125" s="628"/>
      <c r="AE125" s="629">
        <f>IF($AV$13=0,0,$AV$13)</f>
        <v>0</v>
      </c>
      <c r="AF125" s="630"/>
      <c r="AG125" s="137"/>
      <c r="AH125" s="62"/>
      <c r="AI125" s="39"/>
      <c r="AJ125" s="39"/>
      <c r="AM125" s="39"/>
      <c r="AN125" s="39"/>
      <c r="AO125" s="39"/>
      <c r="AP125" s="39"/>
      <c r="AQ125" s="39"/>
      <c r="AR125" s="39"/>
      <c r="AS125" s="46"/>
    </row>
    <row r="126" spans="1:47" ht="12" customHeight="1" x14ac:dyDescent="0.2">
      <c r="A126" s="171" t="str">
        <f>$A$63</f>
        <v>Total inkl. Zeitzuschläge</v>
      </c>
      <c r="B126" s="651" t="str">
        <f>$B$63</f>
        <v>Stunden produktiv und unproduktiv</v>
      </c>
      <c r="C126" s="651"/>
      <c r="D126" s="651"/>
      <c r="E126" s="651"/>
      <c r="F126" s="731"/>
      <c r="G126" s="732">
        <f>IF($AG$36=0,0,$AG$36)</f>
        <v>0</v>
      </c>
      <c r="H126" s="657"/>
      <c r="I126" s="733">
        <f>IF($AG$99=0,0,$AG$99)</f>
        <v>0</v>
      </c>
      <c r="J126" s="655"/>
      <c r="K126" s="641">
        <f>IF($AG$162=0,0,$AG$162)</f>
        <v>0</v>
      </c>
      <c r="L126" s="642"/>
      <c r="M126" s="641">
        <f>IF($AG$225=0,0,$AG$225)</f>
        <v>0</v>
      </c>
      <c r="N126" s="642"/>
      <c r="O126" s="641">
        <f>IF($AG$288=0,0,$AG$288)</f>
        <v>0</v>
      </c>
      <c r="P126" s="642"/>
      <c r="Q126" s="641">
        <f>IF($AG$351=0,0,$AG$351)</f>
        <v>0</v>
      </c>
      <c r="R126" s="642"/>
      <c r="S126" s="641">
        <f>IF($AG$414=0,0,$AG$414)</f>
        <v>0</v>
      </c>
      <c r="T126" s="642"/>
      <c r="U126" s="641">
        <f>IF($AG$477=0,0,$AG$477)</f>
        <v>0</v>
      </c>
      <c r="V126" s="642"/>
      <c r="W126" s="641">
        <f>IF($AG$540=0,0,$AG$540)</f>
        <v>0</v>
      </c>
      <c r="X126" s="642"/>
      <c r="Y126" s="641">
        <f>IF($AG$603=0,0,$AG$603)</f>
        <v>0</v>
      </c>
      <c r="Z126" s="642"/>
      <c r="AA126" s="641">
        <f>IF($AG$666=0,0,$AG$666)</f>
        <v>0</v>
      </c>
      <c r="AB126" s="642"/>
      <c r="AC126" s="641">
        <f>IF($AG$729=0,0,$AG$729)</f>
        <v>0</v>
      </c>
      <c r="AD126" s="642"/>
      <c r="AE126" s="570">
        <f>SUM($G$63:$AD$63)</f>
        <v>0</v>
      </c>
      <c r="AF126" s="571"/>
      <c r="AG126" s="137"/>
      <c r="AH126" s="62"/>
      <c r="AI126" s="39"/>
      <c r="AJ126" s="39"/>
      <c r="AM126" s="39"/>
      <c r="AN126" s="39"/>
      <c r="AO126" s="39"/>
      <c r="AP126" s="39"/>
      <c r="AQ126" s="39"/>
      <c r="AR126" s="39"/>
      <c r="AS126" s="149"/>
      <c r="AT126" s="150"/>
      <c r="AU126" s="150"/>
    </row>
    <row r="127" spans="1:47" ht="24.95" customHeight="1" x14ac:dyDescent="0.2">
      <c r="A127" s="173" t="str">
        <f>$A$64</f>
        <v>Vergleich</v>
      </c>
      <c r="B127" s="643" t="str">
        <f>$B$64</f>
        <v>Stunden zu Soll-Stunden (inkl. allfälli-
ge Minusstunden Vorjahr)</v>
      </c>
      <c r="C127" s="643"/>
      <c r="D127" s="643"/>
      <c r="E127" s="643"/>
      <c r="F127" s="644"/>
      <c r="G127" s="728">
        <f>$G$64</f>
        <v>-172.82999999999998</v>
      </c>
      <c r="H127" s="650"/>
      <c r="I127" s="729">
        <f>$I$64</f>
        <v>-164.6</v>
      </c>
      <c r="J127" s="730"/>
      <c r="K127" s="649">
        <f>$K$64</f>
        <v>-189.28999999999996</v>
      </c>
      <c r="L127" s="650"/>
      <c r="M127" s="649">
        <f>$M$64</f>
        <v>-181.05999999999997</v>
      </c>
      <c r="N127" s="650"/>
      <c r="O127" s="649">
        <f>$O$64</f>
        <v>-172.82999999999998</v>
      </c>
      <c r="P127" s="650"/>
      <c r="Q127" s="649">
        <f>$Q$64</f>
        <v>-181.05999999999997</v>
      </c>
      <c r="R127" s="650"/>
      <c r="S127" s="649">
        <f>$S$64</f>
        <v>-181.05999999999997</v>
      </c>
      <c r="T127" s="650"/>
      <c r="U127" s="649">
        <f>$U$64</f>
        <v>-181.05999999999997</v>
      </c>
      <c r="V127" s="650"/>
      <c r="W127" s="649">
        <f>$W$64</f>
        <v>-181.05999999999997</v>
      </c>
      <c r="X127" s="650"/>
      <c r="Y127" s="649">
        <f>$Y$64</f>
        <v>-172.82999999999998</v>
      </c>
      <c r="Z127" s="650"/>
      <c r="AA127" s="649">
        <f>$AA$64</f>
        <v>-181.05999999999997</v>
      </c>
      <c r="AB127" s="650"/>
      <c r="AC127" s="649">
        <f>$AC$64</f>
        <v>-189.28999999999996</v>
      </c>
      <c r="AD127" s="650"/>
      <c r="AE127" s="683">
        <f>$AE$64</f>
        <v>-2148.0299999999997</v>
      </c>
      <c r="AF127" s="684"/>
      <c r="AG127" s="137"/>
      <c r="AH127" s="62"/>
      <c r="AI127" s="39"/>
      <c r="AJ127" s="39"/>
      <c r="AM127" s="39"/>
      <c r="AN127" s="39"/>
      <c r="AO127" s="39"/>
      <c r="AP127" s="39"/>
      <c r="AQ127" s="39"/>
      <c r="AR127" s="39"/>
      <c r="AS127" s="149"/>
      <c r="AT127" s="150"/>
      <c r="AU127" s="150"/>
    </row>
    <row r="128" spans="1:47" s="150" customFormat="1" ht="12" customHeight="1" x14ac:dyDescent="0.2">
      <c r="A128" s="172"/>
      <c r="B128" s="685" t="str">
        <f>$B$65</f>
        <v>Stunden zu Soll-Stunden (kumuliert)</v>
      </c>
      <c r="C128" s="685"/>
      <c r="D128" s="685"/>
      <c r="E128" s="685"/>
      <c r="F128" s="686"/>
      <c r="G128" s="717">
        <f>$G$65</f>
        <v>-172.82999999999998</v>
      </c>
      <c r="H128" s="718"/>
      <c r="I128" s="719">
        <f>$I$65</f>
        <v>-337.42999999999995</v>
      </c>
      <c r="J128" s="575"/>
      <c r="K128" s="566">
        <f>$K$65</f>
        <v>-526.71999999999991</v>
      </c>
      <c r="L128" s="567"/>
      <c r="M128" s="566">
        <f>$M$65</f>
        <v>-707.77999999999986</v>
      </c>
      <c r="N128" s="567"/>
      <c r="O128" s="566">
        <f>$O$65</f>
        <v>-880.6099999999999</v>
      </c>
      <c r="P128" s="567"/>
      <c r="Q128" s="566">
        <f>$Q$65</f>
        <v>-1061.6699999999998</v>
      </c>
      <c r="R128" s="567"/>
      <c r="S128" s="566">
        <f>$S$65</f>
        <v>-1242.7299999999998</v>
      </c>
      <c r="T128" s="567"/>
      <c r="U128" s="566">
        <f>$U$65</f>
        <v>-1423.7899999999997</v>
      </c>
      <c r="V128" s="567"/>
      <c r="W128" s="566">
        <f>$W$65</f>
        <v>-1604.8499999999997</v>
      </c>
      <c r="X128" s="567"/>
      <c r="Y128" s="566">
        <f>$Y$65</f>
        <v>-1777.6799999999996</v>
      </c>
      <c r="Z128" s="567"/>
      <c r="AA128" s="566">
        <f>$AA$65</f>
        <v>-1958.7399999999996</v>
      </c>
      <c r="AB128" s="567"/>
      <c r="AC128" s="566">
        <f>$AC$65</f>
        <v>-2148.0299999999997</v>
      </c>
      <c r="AD128" s="567"/>
      <c r="AE128" s="568">
        <f>$AE$65</f>
        <v>0</v>
      </c>
      <c r="AF128" s="569"/>
      <c r="AG128" s="137"/>
      <c r="AH128" s="62"/>
      <c r="AI128" s="39"/>
      <c r="AJ128" s="39"/>
      <c r="AM128" s="39"/>
      <c r="AN128" s="39"/>
      <c r="AO128" s="39"/>
      <c r="AP128" s="39"/>
      <c r="AQ128" s="39"/>
      <c r="AR128" s="39"/>
      <c r="AS128" s="149"/>
    </row>
    <row r="129" spans="1:48" s="150" customFormat="1" ht="12.75" customHeight="1" x14ac:dyDescent="0.2">
      <c r="A129" s="658" t="str">
        <f>$A$66</f>
        <v>Ferienkontrolle</v>
      </c>
      <c r="B129" s="660" t="str">
        <f>$B$66</f>
        <v>Ferienguthaben Vorjahr</v>
      </c>
      <c r="C129" s="660"/>
      <c r="D129" s="660"/>
      <c r="E129" s="660"/>
      <c r="F129" s="661"/>
      <c r="G129" s="681">
        <f>IF($AA$4=0,0,$AA$4)</f>
        <v>0</v>
      </c>
      <c r="H129" s="665"/>
      <c r="I129" s="576" t="str">
        <f>$I$66</f>
        <v>Ferienguthaben nach 
Art. 12.1 GAV</v>
      </c>
      <c r="J129" s="577"/>
      <c r="K129" s="577"/>
      <c r="L129" s="578"/>
      <c r="M129" s="671">
        <f>IF($AA$5=0,0,$AA$5)</f>
        <v>0</v>
      </c>
      <c r="N129" s="672"/>
      <c r="O129" s="675" t="str">
        <f>$O$66</f>
        <v>Ferienguthaben total</v>
      </c>
      <c r="P129" s="676"/>
      <c r="Q129" s="676"/>
      <c r="R129" s="677"/>
      <c r="S129" s="681">
        <f>SUM(G129+M129)</f>
        <v>0</v>
      </c>
      <c r="T129" s="665"/>
      <c r="U129" s="675" t="str">
        <f>$U$66</f>
        <v>Ferien bezogen</v>
      </c>
      <c r="V129" s="676"/>
      <c r="W129" s="676"/>
      <c r="X129" s="677"/>
      <c r="Y129" s="681">
        <f>IF($AV$4=0,0,$AV$4)</f>
        <v>0</v>
      </c>
      <c r="Z129" s="665"/>
      <c r="AA129" s="576" t="str">
        <f>$AA$66</f>
        <v>Aktuelles Ferienguthaben</v>
      </c>
      <c r="AB129" s="577"/>
      <c r="AC129" s="577"/>
      <c r="AD129" s="578"/>
      <c r="AE129" s="681">
        <f>IF(S129=0,0,S129-Y129)</f>
        <v>0</v>
      </c>
      <c r="AF129" s="665"/>
      <c r="AG129" s="147"/>
      <c r="AH129" s="12"/>
      <c r="AI129" s="12"/>
      <c r="AJ129" s="12"/>
      <c r="AM129" s="12"/>
      <c r="AN129" s="12"/>
      <c r="AO129" s="12"/>
      <c r="AP129" s="12"/>
      <c r="AQ129" s="12"/>
      <c r="AR129" s="12"/>
      <c r="AS129" s="12"/>
      <c r="AT129" s="12"/>
      <c r="AU129" s="12"/>
    </row>
    <row r="130" spans="1:48" s="151" customFormat="1" ht="12.75" customHeight="1" x14ac:dyDescent="0.2">
      <c r="A130" s="659"/>
      <c r="B130" s="662"/>
      <c r="C130" s="662"/>
      <c r="D130" s="662"/>
      <c r="E130" s="662"/>
      <c r="F130" s="663"/>
      <c r="G130" s="682"/>
      <c r="H130" s="667"/>
      <c r="I130" s="668"/>
      <c r="J130" s="669"/>
      <c r="K130" s="669"/>
      <c r="L130" s="670"/>
      <c r="M130" s="673"/>
      <c r="N130" s="674"/>
      <c r="O130" s="678"/>
      <c r="P130" s="679"/>
      <c r="Q130" s="679"/>
      <c r="R130" s="680"/>
      <c r="S130" s="682"/>
      <c r="T130" s="667"/>
      <c r="U130" s="678"/>
      <c r="V130" s="679"/>
      <c r="W130" s="679"/>
      <c r="X130" s="680"/>
      <c r="Y130" s="682"/>
      <c r="Z130" s="667"/>
      <c r="AA130" s="668"/>
      <c r="AB130" s="669"/>
      <c r="AC130" s="669"/>
      <c r="AD130" s="670"/>
      <c r="AE130" s="682"/>
      <c r="AF130" s="667"/>
      <c r="AG130" s="137"/>
      <c r="AH130" s="12"/>
      <c r="AI130" s="12"/>
      <c r="AJ130" s="12"/>
      <c r="AM130" s="12"/>
      <c r="AN130" s="12"/>
      <c r="AO130" s="12"/>
      <c r="AP130" s="12"/>
      <c r="AQ130" s="12"/>
      <c r="AR130" s="12"/>
      <c r="AS130" s="12"/>
      <c r="AT130" s="12"/>
      <c r="AU130" s="12"/>
    </row>
    <row r="131" spans="1:48" ht="12" customHeight="1" x14ac:dyDescent="0.25">
      <c r="A131" s="76"/>
      <c r="B131" s="76"/>
      <c r="C131" s="76"/>
      <c r="D131" s="76"/>
      <c r="E131" s="77"/>
      <c r="F131" s="77"/>
      <c r="G131" s="76"/>
      <c r="H131" s="697"/>
      <c r="I131" s="697"/>
      <c r="J131" s="697"/>
      <c r="K131" s="697"/>
      <c r="L131" s="697"/>
      <c r="M131" s="697"/>
      <c r="N131" s="697"/>
      <c r="O131" s="697"/>
      <c r="P131" s="697"/>
      <c r="Q131" s="697"/>
      <c r="R131" s="697"/>
      <c r="S131" s="697"/>
      <c r="T131" s="697"/>
      <c r="U131" s="697"/>
      <c r="V131" s="697"/>
      <c r="W131" s="697"/>
      <c r="X131" s="697"/>
      <c r="Y131" s="697"/>
      <c r="Z131" s="697"/>
      <c r="AA131" s="697"/>
      <c r="AB131" s="697"/>
      <c r="AC131" s="697"/>
      <c r="AD131" s="697"/>
      <c r="AE131" s="697"/>
      <c r="AF131" s="697"/>
      <c r="AG131" s="27"/>
    </row>
    <row r="132" spans="1:48" ht="20.100000000000001" customHeight="1" x14ac:dyDescent="0.2">
      <c r="A132" s="212" t="str">
        <f>$A$3</f>
        <v>Mitarbeiter/In</v>
      </c>
      <c r="B132" s="734" t="str">
        <f>IF($B$3="","",$B$3)</f>
        <v>Muster Peter</v>
      </c>
      <c r="C132" s="735"/>
      <c r="D132" s="735"/>
      <c r="E132" s="735"/>
      <c r="F132" s="735"/>
      <c r="G132" s="736"/>
      <c r="H132" s="737"/>
      <c r="I132" s="231"/>
      <c r="J132" s="739"/>
      <c r="K132" s="739"/>
      <c r="L132" s="739"/>
      <c r="M132" s="739"/>
      <c r="N132" s="231"/>
      <c r="O132" s="739"/>
      <c r="P132" s="739"/>
      <c r="Q132" s="739"/>
      <c r="R132" s="739"/>
      <c r="S132" s="231"/>
      <c r="T132" s="276"/>
      <c r="U132" s="276"/>
      <c r="V132" s="276"/>
      <c r="W132" s="276"/>
      <c r="X132" s="231"/>
      <c r="Y132" s="462"/>
      <c r="Z132" s="462"/>
      <c r="AA132" s="462"/>
      <c r="AB132" s="462"/>
      <c r="AC132" s="231"/>
      <c r="AD132" s="462"/>
      <c r="AE132" s="462"/>
      <c r="AF132" s="461">
        <f>AF3</f>
        <v>0</v>
      </c>
      <c r="AG132" s="28"/>
      <c r="AH132" s="6"/>
      <c r="AI132" s="5"/>
      <c r="AJ132" s="5"/>
      <c r="AO132" s="5"/>
      <c r="AP132" s="5"/>
      <c r="AQ132" s="5"/>
      <c r="AR132" s="5"/>
      <c r="AS132" s="5"/>
      <c r="AT132" s="5"/>
      <c r="AU132" s="5"/>
    </row>
    <row r="133" spans="1:48" ht="12" customHeight="1" x14ac:dyDescent="0.25">
      <c r="A133" s="212" t="str">
        <f>$A$4</f>
        <v>Anstellung %</v>
      </c>
      <c r="B133" s="701">
        <v>100</v>
      </c>
      <c r="C133" s="702"/>
      <c r="D133" s="703" t="str">
        <f>Labels!B91</f>
        <v>im März</v>
      </c>
      <c r="E133" s="704"/>
      <c r="F133" s="704"/>
      <c r="G133" s="705"/>
      <c r="H133" s="738"/>
      <c r="I133" s="146"/>
      <c r="J133" s="743"/>
      <c r="K133" s="743"/>
      <c r="L133" s="743"/>
      <c r="M133" s="743"/>
      <c r="N133" s="146"/>
      <c r="O133" s="743"/>
      <c r="P133" s="743"/>
      <c r="Q133" s="743"/>
      <c r="R133" s="743"/>
      <c r="S133" s="464"/>
      <c r="T133" s="744"/>
      <c r="U133" s="744"/>
      <c r="V133" s="744"/>
      <c r="W133" s="744"/>
      <c r="X133" s="146"/>
      <c r="Y133" s="745"/>
      <c r="Z133" s="745"/>
      <c r="AA133" s="745"/>
      <c r="AB133" s="745"/>
      <c r="AC133" s="745"/>
      <c r="AD133" s="745"/>
      <c r="AE133" s="745"/>
      <c r="AF133" s="746"/>
      <c r="AG133" s="27"/>
      <c r="AH133" s="16"/>
      <c r="AI133" s="16"/>
      <c r="AJ133" s="16"/>
      <c r="AM133" s="3"/>
      <c r="AN133" s="3"/>
      <c r="AO133" s="16"/>
      <c r="AP133" s="16"/>
      <c r="AQ133" s="16"/>
      <c r="AR133" s="16"/>
      <c r="AS133" s="16"/>
      <c r="AT133" s="16"/>
      <c r="AU133" s="16"/>
    </row>
    <row r="134" spans="1:48" ht="12" customHeight="1" x14ac:dyDescent="0.25">
      <c r="A134" s="220" t="str">
        <f>$A$5</f>
        <v>Saldo für das Jahr</v>
      </c>
      <c r="B134" s="134"/>
      <c r="C134" s="135"/>
      <c r="D134" s="501">
        <f>IF($AE$64=0,0,$AE$64)</f>
        <v>-2148.0299999999997</v>
      </c>
      <c r="E134" s="502"/>
      <c r="F134" s="502"/>
      <c r="G134" s="503"/>
      <c r="H134" s="738"/>
      <c r="I134" s="146"/>
      <c r="J134" s="745"/>
      <c r="K134" s="745"/>
      <c r="L134" s="745"/>
      <c r="M134" s="745"/>
      <c r="N134" s="146"/>
      <c r="O134" s="747"/>
      <c r="P134" s="747"/>
      <c r="Q134" s="747"/>
      <c r="R134" s="747"/>
      <c r="S134" s="464"/>
      <c r="T134" s="745"/>
      <c r="U134" s="745"/>
      <c r="V134" s="745"/>
      <c r="W134" s="745"/>
      <c r="X134" s="146"/>
      <c r="Y134" s="745"/>
      <c r="Z134" s="745"/>
      <c r="AA134" s="745"/>
      <c r="AB134" s="745"/>
      <c r="AC134" s="745"/>
      <c r="AD134" s="745"/>
      <c r="AE134" s="745"/>
      <c r="AF134" s="746"/>
      <c r="AG134" s="28"/>
      <c r="AH134" s="16"/>
      <c r="AI134" s="16"/>
      <c r="AJ134" s="16"/>
      <c r="AM134" s="16"/>
      <c r="AN134" s="16"/>
      <c r="AO134" s="16"/>
      <c r="AP134" s="16"/>
      <c r="AQ134" s="16"/>
      <c r="AR134" s="16"/>
      <c r="AS134" s="16"/>
      <c r="AT134" s="16"/>
      <c r="AU134" s="16"/>
    </row>
    <row r="135" spans="1:48" s="3" customFormat="1" ht="21" customHeight="1" x14ac:dyDescent="0.25">
      <c r="A135" s="284" t="str">
        <f>TEXT(DATE(YEAR(AP28),MONTH(AP28)+2,1),"MMMM"&amp;Labels!B13)</f>
        <v>März</v>
      </c>
      <c r="B135" s="506" t="str">
        <f>$B$9</f>
        <v>Saldo Monat + / -</v>
      </c>
      <c r="C135" s="507"/>
      <c r="D135" s="507"/>
      <c r="E135" s="508"/>
      <c r="F135" s="509">
        <f>(AG138-(SUM(AG139:AG153)-AE160))*-1</f>
        <v>-189.28999999999996</v>
      </c>
      <c r="G135" s="510"/>
      <c r="H135" s="78"/>
      <c r="I135" s="79"/>
      <c r="J135" s="13"/>
      <c r="K135" s="45" t="str">
        <f>$K$9</f>
        <v xml:space="preserve"> = </v>
      </c>
      <c r="L135" s="43" t="str">
        <f>$L$9</f>
        <v>Gelbe Felder müssen ausgefüllt werden (die übrigen werden automatisch berechnet)</v>
      </c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511"/>
      <c r="AC135" s="511"/>
      <c r="AD135" s="511"/>
      <c r="AE135" s="511"/>
      <c r="AF135" s="512"/>
      <c r="AG135" s="311"/>
      <c r="AH135" s="740"/>
      <c r="AI135" s="741"/>
      <c r="AJ135" s="16"/>
      <c r="AM135" s="16"/>
      <c r="AN135" s="16"/>
      <c r="AO135" s="16"/>
      <c r="AP135" s="16"/>
      <c r="AQ135" s="16"/>
      <c r="AR135" s="16"/>
      <c r="AS135" s="16"/>
      <c r="AT135" s="16"/>
      <c r="AU135" s="16"/>
    </row>
    <row r="136" spans="1:48" s="16" customFormat="1" ht="16.5" x14ac:dyDescent="0.3">
      <c r="A136" s="436" t="str">
        <f>$A$10</f>
        <v>Tag</v>
      </c>
      <c r="B136" s="214">
        <f>IF(MOD($AE$95,4)&gt;=1,$AC$73+1,$AC$73+2)</f>
        <v>44256</v>
      </c>
      <c r="C136" s="214">
        <f t="shared" ref="C136:AF136" si="50">B136+1</f>
        <v>44257</v>
      </c>
      <c r="D136" s="214">
        <f t="shared" si="50"/>
        <v>44258</v>
      </c>
      <c r="E136" s="214">
        <f t="shared" si="50"/>
        <v>44259</v>
      </c>
      <c r="F136" s="214">
        <f t="shared" si="50"/>
        <v>44260</v>
      </c>
      <c r="G136" s="214">
        <f t="shared" si="50"/>
        <v>44261</v>
      </c>
      <c r="H136" s="216">
        <f t="shared" si="50"/>
        <v>44262</v>
      </c>
      <c r="I136" s="216">
        <f t="shared" si="50"/>
        <v>44263</v>
      </c>
      <c r="J136" s="216">
        <f t="shared" si="50"/>
        <v>44264</v>
      </c>
      <c r="K136" s="216">
        <f t="shared" si="50"/>
        <v>44265</v>
      </c>
      <c r="L136" s="216">
        <f t="shared" si="50"/>
        <v>44266</v>
      </c>
      <c r="M136" s="216">
        <f t="shared" si="50"/>
        <v>44267</v>
      </c>
      <c r="N136" s="216">
        <f t="shared" si="50"/>
        <v>44268</v>
      </c>
      <c r="O136" s="216">
        <f t="shared" si="50"/>
        <v>44269</v>
      </c>
      <c r="P136" s="216">
        <f t="shared" si="50"/>
        <v>44270</v>
      </c>
      <c r="Q136" s="216">
        <f t="shared" si="50"/>
        <v>44271</v>
      </c>
      <c r="R136" s="216">
        <f t="shared" si="50"/>
        <v>44272</v>
      </c>
      <c r="S136" s="216">
        <f t="shared" si="50"/>
        <v>44273</v>
      </c>
      <c r="T136" s="216">
        <f t="shared" si="50"/>
        <v>44274</v>
      </c>
      <c r="U136" s="216">
        <f t="shared" si="50"/>
        <v>44275</v>
      </c>
      <c r="V136" s="216">
        <f t="shared" si="50"/>
        <v>44276</v>
      </c>
      <c r="W136" s="216">
        <f t="shared" si="50"/>
        <v>44277</v>
      </c>
      <c r="X136" s="216">
        <f t="shared" si="50"/>
        <v>44278</v>
      </c>
      <c r="Y136" s="216">
        <f t="shared" si="50"/>
        <v>44279</v>
      </c>
      <c r="Z136" s="216">
        <f t="shared" si="50"/>
        <v>44280</v>
      </c>
      <c r="AA136" s="216">
        <f t="shared" si="50"/>
        <v>44281</v>
      </c>
      <c r="AB136" s="216">
        <f t="shared" si="50"/>
        <v>44282</v>
      </c>
      <c r="AC136" s="216">
        <f t="shared" si="50"/>
        <v>44283</v>
      </c>
      <c r="AD136" s="216">
        <f t="shared" si="50"/>
        <v>44284</v>
      </c>
      <c r="AE136" s="216">
        <f t="shared" si="50"/>
        <v>44285</v>
      </c>
      <c r="AF136" s="216">
        <f t="shared" si="50"/>
        <v>44286</v>
      </c>
      <c r="AG136" s="430" t="str">
        <f>COUNT(B138:AF138)&amp;" "&amp;Labels!$B$63</f>
        <v>23 Tage</v>
      </c>
      <c r="AJ136" s="118"/>
      <c r="AO136" s="116"/>
      <c r="AP136" s="117"/>
      <c r="AQ136" s="117"/>
      <c r="AR136" s="117"/>
      <c r="AS136" s="117"/>
      <c r="AT136" s="117"/>
      <c r="AU136" s="33"/>
    </row>
    <row r="137" spans="1:48" s="16" customFormat="1" hidden="1" x14ac:dyDescent="0.2">
      <c r="A137" s="177" t="str">
        <f>$A$11</f>
        <v>Kalenderwoche</v>
      </c>
      <c r="B137" s="309">
        <f t="shared" ref="B137:AF137" si="51">IF(B136="","",TRUNC((B136-DATE(YEAR(B136+3-MOD(B136-2,7)),1,MOD(B136-2,7)-9))/7))</f>
        <v>9</v>
      </c>
      <c r="C137" s="293">
        <f t="shared" si="51"/>
        <v>9</v>
      </c>
      <c r="D137" s="293">
        <f t="shared" si="51"/>
        <v>9</v>
      </c>
      <c r="E137" s="293">
        <f t="shared" si="51"/>
        <v>9</v>
      </c>
      <c r="F137" s="293">
        <f t="shared" si="51"/>
        <v>9</v>
      </c>
      <c r="G137" s="293">
        <f t="shared" si="51"/>
        <v>9</v>
      </c>
      <c r="H137" s="293">
        <f t="shared" si="51"/>
        <v>9</v>
      </c>
      <c r="I137" s="293">
        <f t="shared" si="51"/>
        <v>10</v>
      </c>
      <c r="J137" s="293">
        <f t="shared" si="51"/>
        <v>10</v>
      </c>
      <c r="K137" s="293">
        <f t="shared" si="51"/>
        <v>10</v>
      </c>
      <c r="L137" s="293">
        <f t="shared" si="51"/>
        <v>10</v>
      </c>
      <c r="M137" s="293">
        <f t="shared" si="51"/>
        <v>10</v>
      </c>
      <c r="N137" s="293">
        <f t="shared" si="51"/>
        <v>10</v>
      </c>
      <c r="O137" s="293">
        <f t="shared" si="51"/>
        <v>10</v>
      </c>
      <c r="P137" s="293">
        <f t="shared" si="51"/>
        <v>11</v>
      </c>
      <c r="Q137" s="293">
        <f t="shared" si="51"/>
        <v>11</v>
      </c>
      <c r="R137" s="293">
        <f t="shared" si="51"/>
        <v>11</v>
      </c>
      <c r="S137" s="293">
        <f t="shared" si="51"/>
        <v>11</v>
      </c>
      <c r="T137" s="293">
        <f t="shared" si="51"/>
        <v>11</v>
      </c>
      <c r="U137" s="293">
        <f t="shared" si="51"/>
        <v>11</v>
      </c>
      <c r="V137" s="293">
        <f t="shared" si="51"/>
        <v>11</v>
      </c>
      <c r="W137" s="293">
        <f t="shared" si="51"/>
        <v>12</v>
      </c>
      <c r="X137" s="293">
        <f t="shared" si="51"/>
        <v>12</v>
      </c>
      <c r="Y137" s="293">
        <f t="shared" si="51"/>
        <v>12</v>
      </c>
      <c r="Z137" s="293">
        <f t="shared" si="51"/>
        <v>12</v>
      </c>
      <c r="AA137" s="293">
        <f t="shared" si="51"/>
        <v>12</v>
      </c>
      <c r="AB137" s="293">
        <f t="shared" si="51"/>
        <v>12</v>
      </c>
      <c r="AC137" s="293">
        <f t="shared" si="51"/>
        <v>12</v>
      </c>
      <c r="AD137" s="293">
        <f t="shared" si="51"/>
        <v>13</v>
      </c>
      <c r="AE137" s="293">
        <f t="shared" si="51"/>
        <v>13</v>
      </c>
      <c r="AF137" s="293">
        <f t="shared" si="51"/>
        <v>13</v>
      </c>
      <c r="AG137" s="85"/>
      <c r="AH137" s="742"/>
      <c r="AI137" s="687"/>
      <c r="AV137" s="38"/>
    </row>
    <row r="138" spans="1:48" s="16" customFormat="1" ht="12" customHeight="1" thickBot="1" x14ac:dyDescent="0.25">
      <c r="A138" s="177" t="str">
        <f>$A$12</f>
        <v>Sollstunden</v>
      </c>
      <c r="B138" s="210">
        <f t="shared" ref="B138:AF138" si="52">IF(MOD(B136,7)&gt;=2,$J$7*$B$133%,"")</f>
        <v>8.23</v>
      </c>
      <c r="C138" s="210">
        <f t="shared" si="52"/>
        <v>8.23</v>
      </c>
      <c r="D138" s="210">
        <f t="shared" si="52"/>
        <v>8.23</v>
      </c>
      <c r="E138" s="210">
        <f t="shared" si="52"/>
        <v>8.23</v>
      </c>
      <c r="F138" s="210">
        <f t="shared" si="52"/>
        <v>8.23</v>
      </c>
      <c r="G138" s="210" t="str">
        <f t="shared" si="52"/>
        <v/>
      </c>
      <c r="H138" s="210" t="str">
        <f t="shared" si="52"/>
        <v/>
      </c>
      <c r="I138" s="210">
        <f t="shared" si="52"/>
        <v>8.23</v>
      </c>
      <c r="J138" s="210">
        <f t="shared" si="52"/>
        <v>8.23</v>
      </c>
      <c r="K138" s="210">
        <f t="shared" si="52"/>
        <v>8.23</v>
      </c>
      <c r="L138" s="210">
        <f t="shared" si="52"/>
        <v>8.23</v>
      </c>
      <c r="M138" s="210">
        <f t="shared" si="52"/>
        <v>8.23</v>
      </c>
      <c r="N138" s="210" t="str">
        <f t="shared" si="52"/>
        <v/>
      </c>
      <c r="O138" s="210" t="str">
        <f t="shared" si="52"/>
        <v/>
      </c>
      <c r="P138" s="210">
        <f t="shared" si="52"/>
        <v>8.23</v>
      </c>
      <c r="Q138" s="210">
        <f t="shared" si="52"/>
        <v>8.23</v>
      </c>
      <c r="R138" s="210">
        <f t="shared" si="52"/>
        <v>8.23</v>
      </c>
      <c r="S138" s="210">
        <f t="shared" si="52"/>
        <v>8.23</v>
      </c>
      <c r="T138" s="210">
        <f t="shared" si="52"/>
        <v>8.23</v>
      </c>
      <c r="U138" s="210" t="str">
        <f t="shared" si="52"/>
        <v/>
      </c>
      <c r="V138" s="210" t="str">
        <f t="shared" si="52"/>
        <v/>
      </c>
      <c r="W138" s="210">
        <f t="shared" si="52"/>
        <v>8.23</v>
      </c>
      <c r="X138" s="210">
        <f t="shared" si="52"/>
        <v>8.23</v>
      </c>
      <c r="Y138" s="210">
        <f t="shared" si="52"/>
        <v>8.23</v>
      </c>
      <c r="Z138" s="210">
        <f t="shared" si="52"/>
        <v>8.23</v>
      </c>
      <c r="AA138" s="210">
        <f t="shared" si="52"/>
        <v>8.23</v>
      </c>
      <c r="AB138" s="210" t="str">
        <f t="shared" si="52"/>
        <v/>
      </c>
      <c r="AC138" s="210" t="str">
        <f t="shared" si="52"/>
        <v/>
      </c>
      <c r="AD138" s="210">
        <f t="shared" si="52"/>
        <v>8.23</v>
      </c>
      <c r="AE138" s="210">
        <f t="shared" si="52"/>
        <v>8.23</v>
      </c>
      <c r="AF138" s="210">
        <f t="shared" si="52"/>
        <v>8.23</v>
      </c>
      <c r="AG138" s="89">
        <f>SUM(B138:AF138)</f>
        <v>189.28999999999996</v>
      </c>
      <c r="AH138" s="468"/>
      <c r="AI138" s="467"/>
    </row>
    <row r="139" spans="1:48" s="16" customFormat="1" ht="12" customHeight="1" x14ac:dyDescent="0.2">
      <c r="A139" s="177" t="str">
        <f>$A$13</f>
        <v>Absenz in Std</v>
      </c>
      <c r="B139" s="340">
        <f>B865</f>
        <v>0</v>
      </c>
      <c r="C139" s="340">
        <f t="shared" ref="C139:AF139" si="53">C865</f>
        <v>0</v>
      </c>
      <c r="D139" s="340">
        <f t="shared" si="53"/>
        <v>0</v>
      </c>
      <c r="E139" s="340">
        <f t="shared" si="53"/>
        <v>0</v>
      </c>
      <c r="F139" s="340">
        <f t="shared" si="53"/>
        <v>0</v>
      </c>
      <c r="G139" s="340">
        <f t="shared" si="53"/>
        <v>0</v>
      </c>
      <c r="H139" s="340">
        <f t="shared" si="53"/>
        <v>0</v>
      </c>
      <c r="I139" s="340">
        <f t="shared" si="53"/>
        <v>0</v>
      </c>
      <c r="J139" s="340">
        <f t="shared" si="53"/>
        <v>0</v>
      </c>
      <c r="K139" s="340">
        <f t="shared" si="53"/>
        <v>0</v>
      </c>
      <c r="L139" s="340">
        <f t="shared" si="53"/>
        <v>0</v>
      </c>
      <c r="M139" s="340">
        <f t="shared" si="53"/>
        <v>0</v>
      </c>
      <c r="N139" s="340">
        <f t="shared" si="53"/>
        <v>0</v>
      </c>
      <c r="O139" s="340">
        <f t="shared" si="53"/>
        <v>0</v>
      </c>
      <c r="P139" s="340">
        <f t="shared" si="53"/>
        <v>0</v>
      </c>
      <c r="Q139" s="340">
        <f t="shared" si="53"/>
        <v>0</v>
      </c>
      <c r="R139" s="340">
        <f t="shared" si="53"/>
        <v>0</v>
      </c>
      <c r="S139" s="340">
        <f t="shared" si="53"/>
        <v>0</v>
      </c>
      <c r="T139" s="340">
        <f t="shared" si="53"/>
        <v>0</v>
      </c>
      <c r="U139" s="340">
        <f t="shared" si="53"/>
        <v>0</v>
      </c>
      <c r="V139" s="340">
        <f t="shared" si="53"/>
        <v>0</v>
      </c>
      <c r="W139" s="340">
        <f t="shared" si="53"/>
        <v>0</v>
      </c>
      <c r="X139" s="340">
        <f t="shared" si="53"/>
        <v>0</v>
      </c>
      <c r="Y139" s="340">
        <f t="shared" si="53"/>
        <v>0</v>
      </c>
      <c r="Z139" s="340">
        <f t="shared" si="53"/>
        <v>0</v>
      </c>
      <c r="AA139" s="340">
        <f t="shared" si="53"/>
        <v>0</v>
      </c>
      <c r="AB139" s="340">
        <f t="shared" si="53"/>
        <v>0</v>
      </c>
      <c r="AC139" s="340">
        <f t="shared" si="53"/>
        <v>0</v>
      </c>
      <c r="AD139" s="340">
        <f t="shared" si="53"/>
        <v>0</v>
      </c>
      <c r="AE139" s="340">
        <f t="shared" si="53"/>
        <v>0</v>
      </c>
      <c r="AF139" s="340">
        <f t="shared" si="53"/>
        <v>0</v>
      </c>
      <c r="AG139" s="87">
        <f>SUM(AL3:AL12)</f>
        <v>0</v>
      </c>
      <c r="AH139" s="67"/>
      <c r="AI139" s="68"/>
    </row>
    <row r="140" spans="1:48" s="16" customFormat="1" ht="12" customHeight="1" thickBot="1" x14ac:dyDescent="0.25">
      <c r="A140" s="178" t="str">
        <f>$A$14</f>
        <v>Code</v>
      </c>
      <c r="B140" s="324" t="str">
        <f>IF(B865&lt;&gt;0,IF(MAX(B852:B864)&lt;B865,Labels!$B$163,INDEX($AH$852:$AH$864,MATCH(MAX(B852:B864),B852:B864,0))),"")</f>
        <v/>
      </c>
      <c r="C140" s="324" t="str">
        <f>IF(C865&lt;&gt;0,IF(MAX(C852:C864)&lt;C865,Labels!$B$163,INDEX($AH$852:$AH$864,MATCH(MAX(C852:C864),C852:C864,0))),"")</f>
        <v/>
      </c>
      <c r="D140" s="324" t="str">
        <f>IF(D865&lt;&gt;0,IF(MAX(D852:D864)&lt;D865,Labels!$B$163,INDEX($AH$852:$AH$864,MATCH(MAX(D852:D864),D852:D864,0))),"")</f>
        <v/>
      </c>
      <c r="E140" s="324" t="str">
        <f>IF(E865&lt;&gt;0,IF(MAX(E852:E864)&lt;E865,Labels!$B$163,INDEX($AH$852:$AH$864,MATCH(MAX(E852:E864),E852:E864,0))),"")</f>
        <v/>
      </c>
      <c r="F140" s="324" t="str">
        <f>IF(F865&lt;&gt;0,IF(MAX(F852:F864)&lt;F865,Labels!$B$163,INDEX($AH$852:$AH$864,MATCH(MAX(F852:F864),F852:F864,0))),"")</f>
        <v/>
      </c>
      <c r="G140" s="324" t="str">
        <f>IF(G865&lt;&gt;0,IF(MAX(G852:G864)&lt;G865,Labels!$B$163,INDEX($AH$852:$AH$864,MATCH(MAX(G852:G864),G852:G864,0))),"")</f>
        <v/>
      </c>
      <c r="H140" s="324" t="str">
        <f>IF(H865&lt;&gt;0,IF(MAX(H852:H864)&lt;H865,Labels!$B$163,INDEX($AH$852:$AH$864,MATCH(MAX(H852:H864),H852:H864,0))),"")</f>
        <v/>
      </c>
      <c r="I140" s="324" t="str">
        <f>IF(I865&lt;&gt;0,IF(MAX(I852:I864)&lt;I865,Labels!$B$163,INDEX($AH$852:$AH$864,MATCH(MAX(I852:I864),I852:I864,0))),"")</f>
        <v/>
      </c>
      <c r="J140" s="324" t="str">
        <f>IF(J865&lt;&gt;0,IF(MAX(J852:J864)&lt;J865,Labels!$B$163,INDEX($AH$852:$AH$864,MATCH(MAX(J852:J864),J852:J864,0))),"")</f>
        <v/>
      </c>
      <c r="K140" s="324" t="str">
        <f>IF(K865&lt;&gt;0,IF(MAX(K852:K864)&lt;K865,Labels!$B$163,INDEX($AH$852:$AH$864,MATCH(MAX(K852:K864),K852:K864,0))),"")</f>
        <v/>
      </c>
      <c r="L140" s="324" t="str">
        <f>IF(L865&lt;&gt;0,IF(MAX(L852:L864)&lt;L865,Labels!$B$163,INDEX($AH$852:$AH$864,MATCH(MAX(L852:L864),L852:L864,0))),"")</f>
        <v/>
      </c>
      <c r="M140" s="324" t="str">
        <f>IF(M865&lt;&gt;0,IF(MAX(M852:M864)&lt;M865,Labels!$B$163,INDEX($AH$852:$AH$864,MATCH(MAX(M852:M864),M852:M864,0))),"")</f>
        <v/>
      </c>
      <c r="N140" s="324" t="str">
        <f>IF(N865&lt;&gt;0,IF(MAX(N852:N864)&lt;N865,Labels!$B$163,INDEX($AH$852:$AH$864,MATCH(MAX(N852:N864),N852:N864,0))),"")</f>
        <v/>
      </c>
      <c r="O140" s="324" t="str">
        <f>IF(O865&lt;&gt;0,IF(MAX(O852:O864)&lt;O865,Labels!$B$163,INDEX($AH$852:$AH$864,MATCH(MAX(O852:O864),O852:O864,0))),"")</f>
        <v/>
      </c>
      <c r="P140" s="324" t="str">
        <f>IF(P865&lt;&gt;0,IF(MAX(P852:P864)&lt;P865,Labels!$B$163,INDEX($AH$852:$AH$864,MATCH(MAX(P852:P864),P852:P864,0))),"")</f>
        <v/>
      </c>
      <c r="Q140" s="324" t="str">
        <f>IF(Q865&lt;&gt;0,IF(MAX(Q852:Q864)&lt;Q865,Labels!$B$163,INDEX($AH$852:$AH$864,MATCH(MAX(Q852:Q864),Q852:Q864,0))),"")</f>
        <v/>
      </c>
      <c r="R140" s="324" t="str">
        <f>IF(R865&lt;&gt;0,IF(MAX(R852:R864)&lt;R865,Labels!$B$163,INDEX($AH$852:$AH$864,MATCH(MAX(R852:R864),R852:R864,0))),"")</f>
        <v/>
      </c>
      <c r="S140" s="324" t="str">
        <f>IF(S865&lt;&gt;0,IF(MAX(S852:S864)&lt;S865,Labels!$B$163,INDEX($AH$852:$AH$864,MATCH(MAX(S852:S864),S852:S864,0))),"")</f>
        <v/>
      </c>
      <c r="T140" s="324" t="str">
        <f>IF(T865&lt;&gt;0,IF(MAX(T852:T864)&lt;T865,Labels!$B$163,INDEX($AH$852:$AH$864,MATCH(MAX(T852:T864),T852:T864,0))),"")</f>
        <v/>
      </c>
      <c r="U140" s="324" t="str">
        <f>IF(U865&lt;&gt;0,IF(MAX(U852:U864)&lt;U865,Labels!$B$163,INDEX($AH$852:$AH$864,MATCH(MAX(U852:U864),U852:U864,0))),"")</f>
        <v/>
      </c>
      <c r="V140" s="324" t="str">
        <f>IF(V865&lt;&gt;0,IF(MAX(V852:V864)&lt;V865,Labels!$B$163,INDEX($AH$852:$AH$864,MATCH(MAX(V852:V864),V852:V864,0))),"")</f>
        <v/>
      </c>
      <c r="W140" s="324" t="str">
        <f>IF(W865&lt;&gt;0,IF(MAX(W852:W864)&lt;W865,Labels!$B$163,INDEX($AH$852:$AH$864,MATCH(MAX(W852:W864),W852:W864,0))),"")</f>
        <v/>
      </c>
      <c r="X140" s="324" t="str">
        <f>IF(X865&lt;&gt;0,IF(MAX(X852:X864)&lt;X865,Labels!$B$163,INDEX($AH$852:$AH$864,MATCH(MAX(X852:X864),X852:X864,0))),"")</f>
        <v/>
      </c>
      <c r="Y140" s="324" t="str">
        <f>IF(Y865&lt;&gt;0,IF(MAX(Y852:Y864)&lt;Y865,Labels!$B$163,INDEX($AH$852:$AH$864,MATCH(MAX(Y852:Y864),Y852:Y864,0))),"")</f>
        <v/>
      </c>
      <c r="Z140" s="324" t="str">
        <f>IF(Z865&lt;&gt;0,IF(MAX(Z852:Z864)&lt;Z865,Labels!$B$163,INDEX($AH$852:$AH$864,MATCH(MAX(Z852:Z864),Z852:Z864,0))),"")</f>
        <v/>
      </c>
      <c r="AA140" s="324" t="str">
        <f>IF(AA865&lt;&gt;0,IF(MAX(AA852:AA864)&lt;AA865,Labels!$B$163,INDEX($AH$852:$AH$864,MATCH(MAX(AA852:AA864),AA852:AA864,0))),"")</f>
        <v/>
      </c>
      <c r="AB140" s="324" t="str">
        <f>IF(AB865&lt;&gt;0,IF(MAX(AB852:AB864)&lt;AB865,Labels!$B$163,INDEX($AH$852:$AH$864,MATCH(MAX(AB852:AB864),AB852:AB864,0))),"")</f>
        <v/>
      </c>
      <c r="AC140" s="324" t="str">
        <f>IF(AC865&lt;&gt;0,IF(MAX(AC852:AC864)&lt;AC865,Labels!$B$163,INDEX($AH$852:$AH$864,MATCH(MAX(AC852:AC864),AC852:AC864,0))),"")</f>
        <v/>
      </c>
      <c r="AD140" s="324" t="str">
        <f>IF(AD865&lt;&gt;0,IF(MAX(AD852:AD864)&lt;AD865,Labels!$B$163,INDEX($AH$852:$AH$864,MATCH(MAX(AD852:AD864),AD852:AD864,0))),"")</f>
        <v/>
      </c>
      <c r="AE140" s="324" t="str">
        <f>IF(AE865&lt;&gt;0,IF(MAX(AE852:AE864)&lt;AE865,Labels!$B$163,INDEX($AH$852:$AH$864,MATCH(MAX(AE852:AE864),AE852:AE864,0))),"")</f>
        <v/>
      </c>
      <c r="AF140" s="324" t="str">
        <f>IF(AF865&lt;&gt;0,IF(MAX(AF852:AF864)&lt;AF865,Labels!$B$163,INDEX($AH$852:$AH$864,MATCH(MAX(AF852:AF864),AF852:AF864,0))),"")</f>
        <v/>
      </c>
      <c r="AG140" s="84"/>
      <c r="AH140" s="67"/>
      <c r="AI140" s="68"/>
      <c r="AJ140" s="17"/>
      <c r="AO140" s="17"/>
      <c r="AP140" s="17"/>
      <c r="AQ140" s="17"/>
      <c r="AR140" s="17"/>
      <c r="AS140" s="17"/>
      <c r="AT140" s="17"/>
      <c r="AU140" s="17"/>
    </row>
    <row r="141" spans="1:48" s="16" customFormat="1" ht="12" customHeight="1" x14ac:dyDescent="0.2">
      <c r="A141" s="179" t="str">
        <f>$A$15</f>
        <v>00.00-06.00h</v>
      </c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87">
        <f>SUM(B141:AF141)</f>
        <v>0</v>
      </c>
      <c r="AH141" s="67"/>
      <c r="AI141" s="68"/>
      <c r="AJ141" s="17"/>
      <c r="AO141" s="17"/>
      <c r="AP141" s="17"/>
      <c r="AQ141" s="17"/>
      <c r="AR141" s="17"/>
      <c r="AS141" s="17"/>
      <c r="AT141" s="17"/>
      <c r="AU141" s="17"/>
    </row>
    <row r="142" spans="1:48" s="16" customFormat="1" ht="12" customHeight="1" x14ac:dyDescent="0.2">
      <c r="A142" s="180" t="str">
        <f>$A$16</f>
        <v>06.00-20.00h</v>
      </c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88">
        <f>SUM(B142:AF142)</f>
        <v>0</v>
      </c>
      <c r="AH142" s="67"/>
      <c r="AI142" s="68"/>
      <c r="AJ142" s="17"/>
      <c r="AO142" s="17"/>
      <c r="AP142" s="17"/>
      <c r="AQ142" s="17"/>
      <c r="AR142" s="17"/>
      <c r="AS142" s="17"/>
      <c r="AT142" s="17"/>
      <c r="AU142" s="17"/>
    </row>
    <row r="143" spans="1:48" s="16" customFormat="1" ht="12" customHeight="1" x14ac:dyDescent="0.2">
      <c r="A143" s="179" t="str">
        <f>$A$17</f>
        <v>20.00-24.00h</v>
      </c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86">
        <f>SUM(B143:AF143)</f>
        <v>0</v>
      </c>
      <c r="AH143" s="65" t="s">
        <v>414</v>
      </c>
      <c r="AI143" s="68"/>
      <c r="AJ143" s="17"/>
      <c r="AM143" s="17"/>
      <c r="AN143" s="17"/>
      <c r="AO143" s="17"/>
      <c r="AP143" s="17"/>
      <c r="AQ143" s="17"/>
      <c r="AR143" s="17"/>
      <c r="AS143" s="17"/>
      <c r="AT143" s="17"/>
      <c r="AU143" s="17"/>
    </row>
    <row r="144" spans="1:48" s="16" customFormat="1" ht="12" customHeight="1" x14ac:dyDescent="0.2">
      <c r="A144" s="180" t="str">
        <f>$A$18</f>
        <v>Feiertag "ft"</v>
      </c>
      <c r="B144" s="181" t="str">
        <f>IF(WEEKDAY(B136,2)&lt;=6,IF(KALENDER!E7="x",Labels!$B$118,""),"")</f>
        <v/>
      </c>
      <c r="C144" s="181" t="str">
        <f>IF(WEEKDAY(C136,2)&lt;=6,IF(KALENDER!F7="x",Labels!$B$118,""),"")</f>
        <v/>
      </c>
      <c r="D144" s="181" t="str">
        <f>IF(WEEKDAY(D136,2)&lt;=6,IF(KALENDER!G7="x",Labels!$B$118,""),"")</f>
        <v/>
      </c>
      <c r="E144" s="181" t="str">
        <f>IF(WEEKDAY(E136,2)&lt;=6,IF(KALENDER!H7="x",Labels!$B$118,""),"")</f>
        <v/>
      </c>
      <c r="F144" s="181" t="str">
        <f>IF(WEEKDAY(F136,2)&lt;=6,IF(KALENDER!I7="x",Labels!$B$118,""),"")</f>
        <v/>
      </c>
      <c r="G144" s="181" t="str">
        <f>IF(WEEKDAY(G136,2)&lt;=6,IF(KALENDER!J7="x",Labels!$B$118,""),"")</f>
        <v/>
      </c>
      <c r="H144" s="181" t="str">
        <f>IF(WEEKDAY(H136,2)&lt;=6,IF(KALENDER!K7="x",Labels!$B$118,""),"")</f>
        <v/>
      </c>
      <c r="I144" s="181" t="str">
        <f>IF(WEEKDAY(I136,2)&lt;=6,IF(KALENDER!L7="x",Labels!$B$118,""),"")</f>
        <v/>
      </c>
      <c r="J144" s="181" t="str">
        <f>IF(WEEKDAY(J136,2)&lt;=6,IF(KALENDER!M7="x",Labels!$B$118,""),"")</f>
        <v/>
      </c>
      <c r="K144" s="181" t="str">
        <f>IF(WEEKDAY(K136,2)&lt;=6,IF(KALENDER!N7="x",Labels!$B$118,""),"")</f>
        <v/>
      </c>
      <c r="L144" s="181" t="str">
        <f>IF(WEEKDAY(L136,2)&lt;=6,IF(KALENDER!O7="x",Labels!$B$118,""),"")</f>
        <v/>
      </c>
      <c r="M144" s="181" t="str">
        <f>IF(WEEKDAY(M136,2)&lt;=6,IF(KALENDER!P7="x",Labels!$B$118,""),"")</f>
        <v/>
      </c>
      <c r="N144" s="181" t="str">
        <f>IF(WEEKDAY(N136,2)&lt;=6,IF(KALENDER!Q7="x",Labels!$B$118,""),"")</f>
        <v/>
      </c>
      <c r="O144" s="181" t="str">
        <f>IF(WEEKDAY(O136,2)&lt;=6,IF(KALENDER!R7="x",Labels!$B$118,""),"")</f>
        <v/>
      </c>
      <c r="P144" s="181" t="str">
        <f>IF(WEEKDAY(P136,2)&lt;=6,IF(KALENDER!S7="x",Labels!$B$118,""),"")</f>
        <v/>
      </c>
      <c r="Q144" s="181" t="str">
        <f>IF(WEEKDAY(Q136,2)&lt;=6,IF(KALENDER!T7="x",Labels!$B$118,""),"")</f>
        <v/>
      </c>
      <c r="R144" s="181" t="str">
        <f>IF(WEEKDAY(R136,2)&lt;=6,IF(KALENDER!U7="x",Labels!$B$118,""),"")</f>
        <v/>
      </c>
      <c r="S144" s="181" t="str">
        <f>IF(WEEKDAY(S136,2)&lt;=6,IF(KALENDER!V7="x",Labels!$B$118,""),"")</f>
        <v/>
      </c>
      <c r="T144" s="181" t="str">
        <f>IF(WEEKDAY(T136,2)&lt;=6,IF(KALENDER!W7="x",Labels!$B$118,""),"")</f>
        <v/>
      </c>
      <c r="U144" s="181" t="str">
        <f>IF(WEEKDAY(U136,2)&lt;=6,IF(KALENDER!X7="x",Labels!$B$118,""),"")</f>
        <v/>
      </c>
      <c r="V144" s="181" t="str">
        <f>IF(WEEKDAY(V136,2)&lt;=6,IF(KALENDER!Y7="x",Labels!$B$118,""),"")</f>
        <v/>
      </c>
      <c r="W144" s="181" t="str">
        <f>IF(WEEKDAY(W136,2)&lt;=6,IF(KALENDER!Z7="x",Labels!$B$118,""),"")</f>
        <v/>
      </c>
      <c r="X144" s="181" t="str">
        <f>IF(WEEKDAY(X136,2)&lt;=6,IF(KALENDER!AA7="x",Labels!$B$118,""),"")</f>
        <v/>
      </c>
      <c r="Y144" s="181" t="str">
        <f>IF(WEEKDAY(Y136,2)&lt;=6,IF(KALENDER!AB7="x",Labels!$B$118,""),"")</f>
        <v/>
      </c>
      <c r="Z144" s="181" t="str">
        <f>IF(WEEKDAY(Z136,2)&lt;=6,IF(KALENDER!AC7="x",Labels!$B$118,""),"")</f>
        <v/>
      </c>
      <c r="AA144" s="181" t="str">
        <f>IF(WEEKDAY(AA136,2)&lt;=6,IF(KALENDER!AD7="x",Labels!$B$118,""),"")</f>
        <v/>
      </c>
      <c r="AB144" s="181" t="str">
        <f>IF(WEEKDAY(AB136,2)&lt;=6,IF(KALENDER!AE7="x",Labels!$B$118,""),"")</f>
        <v/>
      </c>
      <c r="AC144" s="181" t="str">
        <f>IF(WEEKDAY(AC136,2)&lt;=6,IF(KALENDER!AF7="x",Labels!$B$118,""),"")</f>
        <v/>
      </c>
      <c r="AD144" s="181" t="str">
        <f>IF(WEEKDAY(AD136,2)&lt;=6,IF(KALENDER!AG7="x",Labels!$B$118,""),"")</f>
        <v/>
      </c>
      <c r="AE144" s="181" t="str">
        <f>IF(WEEKDAY(AE136,2)&lt;=6,IF(KALENDER!AH7="x",Labels!$B$118,""),"")</f>
        <v/>
      </c>
      <c r="AF144" s="181" t="str">
        <f>IF(WEEKDAY(AF136,2)&lt;=6,IF(KALENDER!AI7="x",Labels!$B$118,""),"")</f>
        <v/>
      </c>
      <c r="AG144" s="86"/>
      <c r="AH144" s="132"/>
      <c r="AI144" s="133"/>
    </row>
    <row r="145" spans="1:47" s="16" customFormat="1" ht="12" customHeight="1" x14ac:dyDescent="0.2">
      <c r="A145" s="182" t="str">
        <f>$A$19</f>
        <v>Gutschrift "ft"</v>
      </c>
      <c r="B145" s="185" t="str">
        <f>IF(AND(B144=Labels!$B$118,WEEKDAY(B136,2)&lt;6),$J$7*$B$133%,"")</f>
        <v/>
      </c>
      <c r="C145" s="185" t="str">
        <f>IF(AND(C144=Labels!$B$118,WEEKDAY(C136,2)&lt;6),$J$7*$B$133%,"")</f>
        <v/>
      </c>
      <c r="D145" s="185" t="str">
        <f>IF(AND(D144=Labels!$B$118,WEEKDAY(D136,2)&lt;6),$J$7*$B$133%,"")</f>
        <v/>
      </c>
      <c r="E145" s="185" t="str">
        <f>IF(AND(E144=Labels!$B$118,WEEKDAY(E136,2)&lt;6),$J$7*$B$133%,"")</f>
        <v/>
      </c>
      <c r="F145" s="185" t="str">
        <f>IF(AND(F144=Labels!$B$118,WEEKDAY(F136,2)&lt;6),$J$7*$B$133%,"")</f>
        <v/>
      </c>
      <c r="G145" s="185" t="str">
        <f>IF(AND(G144=Labels!$B$118,WEEKDAY(G136,2)&lt;6),$J$7*$B$133%,"")</f>
        <v/>
      </c>
      <c r="H145" s="185" t="str">
        <f>IF(AND(H144=Labels!$B$118,WEEKDAY(H136,2)&lt;6),$J$7*$B$133%,"")</f>
        <v/>
      </c>
      <c r="I145" s="185" t="str">
        <f>IF(AND(I144=Labels!$B$118,WEEKDAY(I136,2)&lt;6),$J$7*$B$133%,"")</f>
        <v/>
      </c>
      <c r="J145" s="185" t="str">
        <f>IF(AND(J144=Labels!$B$118,WEEKDAY(J136,2)&lt;6),$J$7*$B$133%,"")</f>
        <v/>
      </c>
      <c r="K145" s="185" t="str">
        <f>IF(AND(K144=Labels!$B$118,WEEKDAY(K136,2)&lt;6),$J$7*$B$133%,"")</f>
        <v/>
      </c>
      <c r="L145" s="185" t="str">
        <f>IF(AND(L144=Labels!$B$118,WEEKDAY(L136,2)&lt;6),$J$7*$B$133%,"")</f>
        <v/>
      </c>
      <c r="M145" s="185" t="str">
        <f>IF(AND(M144=Labels!$B$118,WEEKDAY(M136,2)&lt;6),$J$7*$B$133%,"")</f>
        <v/>
      </c>
      <c r="N145" s="185" t="str">
        <f>IF(AND(N144=Labels!$B$118,WEEKDAY(N136,2)&lt;6),$J$7*$B$133%,"")</f>
        <v/>
      </c>
      <c r="O145" s="185" t="str">
        <f>IF(AND(O144=Labels!$B$118,WEEKDAY(O136,2)&lt;6),$J$7*$B$133%,"")</f>
        <v/>
      </c>
      <c r="P145" s="185" t="str">
        <f>IF(AND(P144=Labels!$B$118,WEEKDAY(P136,2)&lt;6),$J$7*$B$133%,"")</f>
        <v/>
      </c>
      <c r="Q145" s="185" t="str">
        <f>IF(AND(Q144=Labels!$B$118,WEEKDAY(Q136,2)&lt;6),$J$7*$B$133%,"")</f>
        <v/>
      </c>
      <c r="R145" s="185" t="str">
        <f>IF(AND(R144=Labels!$B$118,WEEKDAY(R136,2)&lt;6),$J$7*$B$133%,"")</f>
        <v/>
      </c>
      <c r="S145" s="185" t="str">
        <f>IF(AND(S144=Labels!$B$118,WEEKDAY(S136,2)&lt;6),$J$7*$B$133%,"")</f>
        <v/>
      </c>
      <c r="T145" s="185" t="str">
        <f>IF(AND(T144=Labels!$B$118,WEEKDAY(T136,2)&lt;6),$J$7*$B$133%,"")</f>
        <v/>
      </c>
      <c r="U145" s="185" t="str">
        <f>IF(AND(U144=Labels!$B$118,WEEKDAY(U136,2)&lt;6),$J$7*$B$133%,"")</f>
        <v/>
      </c>
      <c r="V145" s="185" t="str">
        <f>IF(AND(V144=Labels!$B$118,WEEKDAY(V136,2)&lt;6),$J$7*$B$133%,"")</f>
        <v/>
      </c>
      <c r="W145" s="185" t="str">
        <f>IF(AND(W144=Labels!$B$118,WEEKDAY(W136,2)&lt;6),$J$7*$B$133%,"")</f>
        <v/>
      </c>
      <c r="X145" s="185" t="str">
        <f>IF(AND(X144=Labels!$B$118,WEEKDAY(X136,2)&lt;6),$J$7*$B$133%,"")</f>
        <v/>
      </c>
      <c r="Y145" s="185" t="str">
        <f>IF(AND(Y144=Labels!$B$118,WEEKDAY(Y136,2)&lt;6),$J$7*$B$133%,"")</f>
        <v/>
      </c>
      <c r="Z145" s="185" t="str">
        <f>IF(AND(Z144=Labels!$B$118,WEEKDAY(Z136,2)&lt;6),$J$7*$B$133%,"")</f>
        <v/>
      </c>
      <c r="AA145" s="185" t="str">
        <f>IF(AND(AA144=Labels!$B$118,WEEKDAY(AA136,2)&lt;6),$J$7*$B$133%,"")</f>
        <v/>
      </c>
      <c r="AB145" s="185" t="str">
        <f>IF(AND(AB144=Labels!$B$118,WEEKDAY(AB136,2)&lt;6),$J$7*$B$133%,"")</f>
        <v/>
      </c>
      <c r="AC145" s="185" t="str">
        <f>IF(AND(AC144=Labels!$B$118,WEEKDAY(AC136,2)&lt;6),$J$7*$B$133%,"")</f>
        <v/>
      </c>
      <c r="AD145" s="185" t="str">
        <f>IF(AND(AD144=Labels!$B$118,WEEKDAY(AD136,2)&lt;6),$J$7*$B$133%,"")</f>
        <v/>
      </c>
      <c r="AE145" s="185" t="str">
        <f>IF(AND(AE144=Labels!$B$118,WEEKDAY(AE136,2)&lt;6),$J$7*$B$133%,"")</f>
        <v/>
      </c>
      <c r="AF145" s="185" t="str">
        <f>IF(AND(AF144=Labels!$B$118,WEEKDAY(AF136,2)&lt;6),$J$7*$B$133%,"")</f>
        <v/>
      </c>
      <c r="AG145" s="86">
        <f>SUM(B145:AF145)</f>
        <v>0</v>
      </c>
      <c r="AH145" s="132"/>
      <c r="AI145" s="133"/>
    </row>
    <row r="146" spans="1:47" s="16" customFormat="1" ht="12" hidden="1" customHeight="1" x14ac:dyDescent="0.2">
      <c r="A146" s="182" t="str">
        <f>$A$20</f>
        <v>Tagestotal</v>
      </c>
      <c r="B146" s="183">
        <f>SUM(B141:B143)</f>
        <v>0</v>
      </c>
      <c r="C146" s="183">
        <f t="shared" ref="C146:AF146" si="54">SUM(C141:C143)</f>
        <v>0</v>
      </c>
      <c r="D146" s="183">
        <f t="shared" si="54"/>
        <v>0</v>
      </c>
      <c r="E146" s="183">
        <f t="shared" si="54"/>
        <v>0</v>
      </c>
      <c r="F146" s="183">
        <f t="shared" si="54"/>
        <v>0</v>
      </c>
      <c r="G146" s="183">
        <f t="shared" si="54"/>
        <v>0</v>
      </c>
      <c r="H146" s="183">
        <f t="shared" si="54"/>
        <v>0</v>
      </c>
      <c r="I146" s="183">
        <f t="shared" si="54"/>
        <v>0</v>
      </c>
      <c r="J146" s="183">
        <f t="shared" si="54"/>
        <v>0</v>
      </c>
      <c r="K146" s="183">
        <f t="shared" si="54"/>
        <v>0</v>
      </c>
      <c r="L146" s="183">
        <f t="shared" si="54"/>
        <v>0</v>
      </c>
      <c r="M146" s="183">
        <f t="shared" si="54"/>
        <v>0</v>
      </c>
      <c r="N146" s="183">
        <f t="shared" si="54"/>
        <v>0</v>
      </c>
      <c r="O146" s="183">
        <f t="shared" si="54"/>
        <v>0</v>
      </c>
      <c r="P146" s="183">
        <f t="shared" si="54"/>
        <v>0</v>
      </c>
      <c r="Q146" s="183">
        <f t="shared" si="54"/>
        <v>0</v>
      </c>
      <c r="R146" s="183">
        <f t="shared" si="54"/>
        <v>0</v>
      </c>
      <c r="S146" s="183">
        <f t="shared" si="54"/>
        <v>0</v>
      </c>
      <c r="T146" s="183">
        <f t="shared" si="54"/>
        <v>0</v>
      </c>
      <c r="U146" s="183">
        <f t="shared" si="54"/>
        <v>0</v>
      </c>
      <c r="V146" s="183">
        <f t="shared" si="54"/>
        <v>0</v>
      </c>
      <c r="W146" s="183">
        <f t="shared" si="54"/>
        <v>0</v>
      </c>
      <c r="X146" s="183">
        <f t="shared" si="54"/>
        <v>0</v>
      </c>
      <c r="Y146" s="183">
        <f t="shared" si="54"/>
        <v>0</v>
      </c>
      <c r="Z146" s="183">
        <f t="shared" si="54"/>
        <v>0</v>
      </c>
      <c r="AA146" s="183">
        <f t="shared" si="54"/>
        <v>0</v>
      </c>
      <c r="AB146" s="183">
        <f t="shared" si="54"/>
        <v>0</v>
      </c>
      <c r="AC146" s="183">
        <f t="shared" si="54"/>
        <v>0</v>
      </c>
      <c r="AD146" s="183">
        <f t="shared" si="54"/>
        <v>0</v>
      </c>
      <c r="AE146" s="183">
        <f t="shared" si="54"/>
        <v>0</v>
      </c>
      <c r="AF146" s="183">
        <f t="shared" si="54"/>
        <v>0</v>
      </c>
      <c r="AG146" s="86"/>
      <c r="AH146" s="132"/>
      <c r="AI146" s="133"/>
    </row>
    <row r="147" spans="1:47" s="16" customFormat="1" ht="12" hidden="1" customHeight="1" x14ac:dyDescent="0.2">
      <c r="A147" s="180" t="str">
        <f>$A$21</f>
        <v>.</v>
      </c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299"/>
      <c r="AH147" s="19"/>
      <c r="AI147" s="19"/>
      <c r="AJ147" s="19"/>
      <c r="AM147" s="19"/>
      <c r="AN147" s="19"/>
      <c r="AO147" s="19"/>
      <c r="AP147" s="19"/>
      <c r="AQ147" s="19"/>
      <c r="AR147" s="19"/>
      <c r="AS147" s="19"/>
      <c r="AT147" s="19"/>
      <c r="AU147" s="19"/>
    </row>
    <row r="148" spans="1:47" s="16" customFormat="1" ht="12" hidden="1" customHeight="1" x14ac:dyDescent="0.2">
      <c r="A148" s="180" t="str">
        <f>$A$22</f>
        <v>.</v>
      </c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299"/>
      <c r="AH148" s="19"/>
      <c r="AI148" s="19"/>
      <c r="AJ148" s="19"/>
      <c r="AM148" s="19"/>
      <c r="AN148" s="19"/>
      <c r="AO148" s="19"/>
      <c r="AP148" s="19"/>
      <c r="AQ148" s="19"/>
      <c r="AR148" s="19"/>
      <c r="AS148" s="19"/>
      <c r="AT148" s="19"/>
      <c r="AU148" s="19"/>
    </row>
    <row r="149" spans="1:47" s="16" customFormat="1" ht="12" hidden="1" customHeight="1" x14ac:dyDescent="0.2">
      <c r="A149" s="180" t="str">
        <f>$A$23</f>
        <v>Monatsübergang</v>
      </c>
      <c r="B149" s="181" t="str">
        <f>IF(WEEKDAY(B136)=1,TEXT(B136-1,"MMM"&amp;Labels!B13),"")</f>
        <v/>
      </c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  <c r="AA149" s="181"/>
      <c r="AB149" s="181"/>
      <c r="AC149" s="181"/>
      <c r="AD149" s="181"/>
      <c r="AE149" s="181"/>
      <c r="AF149" s="181" t="str">
        <f>IF(AND(WEEKDAY(AF136)&gt;1,WEEKDAY(AF136)&lt;7),TEXT(DATE($B$5,MONTH(AF136)+1,1),"MMM"&amp;Labels!B13),"")</f>
        <v>Apr</v>
      </c>
      <c r="AG149" s="299"/>
      <c r="AH149" s="19"/>
      <c r="AI149" s="19"/>
      <c r="AJ149" s="19"/>
      <c r="AM149" s="19"/>
      <c r="AN149" s="19"/>
      <c r="AO149" s="19"/>
      <c r="AP149" s="19"/>
      <c r="AQ149" s="19"/>
      <c r="AR149" s="19"/>
      <c r="AS149" s="19"/>
      <c r="AT149" s="19"/>
      <c r="AU149" s="19"/>
    </row>
    <row r="150" spans="1:47" s="16" customFormat="1" ht="12" customHeight="1" x14ac:dyDescent="0.2">
      <c r="A150" s="177" t="str">
        <f>$A$24</f>
        <v>Wochentotal</v>
      </c>
      <c r="B150" s="296" t="str">
        <f>IF(WEEKDAY(B136)=7,SUMIF($B74:$AF74,B137,$B83:$AF83)+SUMIF($B137:$AF137,B137,$B146:$AF146)+SUMIF($B200:$AF200,B137,$B209:$AF209),B149)</f>
        <v/>
      </c>
      <c r="C150" s="297" t="str">
        <f t="shared" ref="C150:AE150" si="55">IF(WEEKDAY(C136)=7,SUMIF($B74:$AF74,C137,$B83:$AF83)+SUMIF($B137:$AF137,C137,$B146:$AF146)+SUMIF($B200:$AF200,C137,$B209:$AF209),"")</f>
        <v/>
      </c>
      <c r="D150" s="297" t="str">
        <f t="shared" si="55"/>
        <v/>
      </c>
      <c r="E150" s="297" t="str">
        <f t="shared" si="55"/>
        <v/>
      </c>
      <c r="F150" s="297" t="str">
        <f t="shared" si="55"/>
        <v/>
      </c>
      <c r="G150" s="297">
        <f t="shared" si="55"/>
        <v>0</v>
      </c>
      <c r="H150" s="297" t="str">
        <f t="shared" si="55"/>
        <v/>
      </c>
      <c r="I150" s="297" t="str">
        <f t="shared" si="55"/>
        <v/>
      </c>
      <c r="J150" s="297" t="str">
        <f t="shared" si="55"/>
        <v/>
      </c>
      <c r="K150" s="297" t="str">
        <f t="shared" si="55"/>
        <v/>
      </c>
      <c r="L150" s="297" t="str">
        <f t="shared" si="55"/>
        <v/>
      </c>
      <c r="M150" s="297" t="str">
        <f t="shared" si="55"/>
        <v/>
      </c>
      <c r="N150" s="297">
        <f t="shared" si="55"/>
        <v>0</v>
      </c>
      <c r="O150" s="297" t="str">
        <f t="shared" si="55"/>
        <v/>
      </c>
      <c r="P150" s="297" t="str">
        <f t="shared" si="55"/>
        <v/>
      </c>
      <c r="Q150" s="297" t="str">
        <f t="shared" si="55"/>
        <v/>
      </c>
      <c r="R150" s="297" t="str">
        <f t="shared" si="55"/>
        <v/>
      </c>
      <c r="S150" s="297" t="str">
        <f t="shared" si="55"/>
        <v/>
      </c>
      <c r="T150" s="297" t="str">
        <f t="shared" si="55"/>
        <v/>
      </c>
      <c r="U150" s="297">
        <f t="shared" si="55"/>
        <v>0</v>
      </c>
      <c r="V150" s="297" t="str">
        <f t="shared" si="55"/>
        <v/>
      </c>
      <c r="W150" s="297" t="str">
        <f t="shared" si="55"/>
        <v/>
      </c>
      <c r="X150" s="297" t="str">
        <f t="shared" si="55"/>
        <v/>
      </c>
      <c r="Y150" s="297" t="str">
        <f t="shared" si="55"/>
        <v/>
      </c>
      <c r="Z150" s="297" t="str">
        <f t="shared" si="55"/>
        <v/>
      </c>
      <c r="AA150" s="297" t="str">
        <f t="shared" si="55"/>
        <v/>
      </c>
      <c r="AB150" s="297">
        <f t="shared" si="55"/>
        <v>0</v>
      </c>
      <c r="AC150" s="297" t="str">
        <f t="shared" si="55"/>
        <v/>
      </c>
      <c r="AD150" s="297" t="str">
        <f t="shared" si="55"/>
        <v/>
      </c>
      <c r="AE150" s="297" t="str">
        <f t="shared" si="55"/>
        <v/>
      </c>
      <c r="AF150" s="298" t="str">
        <f>IF(WEEKDAY(AF136)=7,SUMIF($B74:$AF74,AF137,$B83:$AF83)+SUMIF($B137:$AF137,AF137,$B146:$AF146)+SUMIF($B200:$AF200,AF137,$B209:$AF209),AF149)</f>
        <v>Apr</v>
      </c>
      <c r="AG150" s="86"/>
      <c r="AH150" s="742"/>
      <c r="AI150" s="687"/>
      <c r="AJ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s="16" customFormat="1" ht="12" customHeight="1" x14ac:dyDescent="0.25">
      <c r="A151" s="182" t="str">
        <f>$A$25</f>
        <v>Zeitzuschlag 1)</v>
      </c>
      <c r="B151" s="296" t="str">
        <f>IF(B158="FALSCH","",B158)</f>
        <v/>
      </c>
      <c r="C151" s="297" t="str">
        <f t="shared" ref="C151:AF151" si="56">IF(C158="FALSCH","",C158)</f>
        <v/>
      </c>
      <c r="D151" s="297" t="str">
        <f t="shared" si="56"/>
        <v/>
      </c>
      <c r="E151" s="297" t="str">
        <f t="shared" si="56"/>
        <v/>
      </c>
      <c r="F151" s="297" t="str">
        <f t="shared" si="56"/>
        <v/>
      </c>
      <c r="G151" s="297" t="str">
        <f t="shared" si="56"/>
        <v/>
      </c>
      <c r="H151" s="297" t="str">
        <f t="shared" si="56"/>
        <v/>
      </c>
      <c r="I151" s="297" t="str">
        <f t="shared" si="56"/>
        <v/>
      </c>
      <c r="J151" s="297" t="str">
        <f t="shared" si="56"/>
        <v/>
      </c>
      <c r="K151" s="297" t="str">
        <f t="shared" si="56"/>
        <v/>
      </c>
      <c r="L151" s="297" t="str">
        <f t="shared" si="56"/>
        <v/>
      </c>
      <c r="M151" s="297" t="str">
        <f t="shared" si="56"/>
        <v/>
      </c>
      <c r="N151" s="297" t="str">
        <f t="shared" si="56"/>
        <v/>
      </c>
      <c r="O151" s="297" t="str">
        <f t="shared" si="56"/>
        <v/>
      </c>
      <c r="P151" s="297" t="str">
        <f t="shared" si="56"/>
        <v/>
      </c>
      <c r="Q151" s="297" t="str">
        <f t="shared" si="56"/>
        <v/>
      </c>
      <c r="R151" s="297" t="str">
        <f t="shared" si="56"/>
        <v/>
      </c>
      <c r="S151" s="297" t="str">
        <f t="shared" si="56"/>
        <v/>
      </c>
      <c r="T151" s="297" t="str">
        <f t="shared" si="56"/>
        <v/>
      </c>
      <c r="U151" s="297" t="str">
        <f t="shared" si="56"/>
        <v/>
      </c>
      <c r="V151" s="297" t="str">
        <f t="shared" si="56"/>
        <v/>
      </c>
      <c r="W151" s="297" t="str">
        <f t="shared" si="56"/>
        <v/>
      </c>
      <c r="X151" s="297" t="str">
        <f t="shared" si="56"/>
        <v/>
      </c>
      <c r="Y151" s="297" t="str">
        <f t="shared" si="56"/>
        <v/>
      </c>
      <c r="Z151" s="297" t="str">
        <f t="shared" si="56"/>
        <v/>
      </c>
      <c r="AA151" s="297" t="str">
        <f t="shared" si="56"/>
        <v/>
      </c>
      <c r="AB151" s="297" t="str">
        <f t="shared" si="56"/>
        <v/>
      </c>
      <c r="AC151" s="297" t="str">
        <f t="shared" si="56"/>
        <v/>
      </c>
      <c r="AD151" s="297" t="str">
        <f t="shared" si="56"/>
        <v/>
      </c>
      <c r="AE151" s="297" t="str">
        <f t="shared" si="56"/>
        <v/>
      </c>
      <c r="AF151" s="298" t="str">
        <f t="shared" si="56"/>
        <v/>
      </c>
      <c r="AG151" s="86">
        <f t="shared" ref="AG151:AG157" si="57">SUM(B151:AF151)</f>
        <v>0</v>
      </c>
      <c r="AH151" s="69"/>
      <c r="AI151" s="69"/>
      <c r="AJ151" s="12"/>
      <c r="AM151" s="12"/>
      <c r="AN151" s="12"/>
      <c r="AO151" s="12"/>
      <c r="AP151" s="12"/>
      <c r="AQ151" s="12"/>
      <c r="AR151" s="12"/>
      <c r="AS151" s="12"/>
      <c r="AT151" s="12"/>
      <c r="AU151" s="12"/>
    </row>
    <row r="152" spans="1:47" s="16" customFormat="1" ht="12" customHeight="1" x14ac:dyDescent="0.2">
      <c r="A152" s="182" t="str">
        <f>$A$26</f>
        <v>Zeitzuschlag 2)</v>
      </c>
      <c r="B152" s="183" t="str">
        <f>IF((B141+B143)=0,"",SUM(B141,B143))</f>
        <v/>
      </c>
      <c r="C152" s="184" t="str">
        <f t="shared" ref="C152:AF152" si="58">IF((C141+C143)=0,"",SUM(C141,C143))</f>
        <v/>
      </c>
      <c r="D152" s="184" t="str">
        <f t="shared" si="58"/>
        <v/>
      </c>
      <c r="E152" s="184" t="str">
        <f t="shared" si="58"/>
        <v/>
      </c>
      <c r="F152" s="184" t="str">
        <f t="shared" si="58"/>
        <v/>
      </c>
      <c r="G152" s="184" t="str">
        <f t="shared" si="58"/>
        <v/>
      </c>
      <c r="H152" s="184" t="str">
        <f t="shared" si="58"/>
        <v/>
      </c>
      <c r="I152" s="184" t="str">
        <f t="shared" si="58"/>
        <v/>
      </c>
      <c r="J152" s="184" t="str">
        <f t="shared" si="58"/>
        <v/>
      </c>
      <c r="K152" s="184" t="str">
        <f t="shared" si="58"/>
        <v/>
      </c>
      <c r="L152" s="184" t="str">
        <f t="shared" si="58"/>
        <v/>
      </c>
      <c r="M152" s="184" t="str">
        <f t="shared" si="58"/>
        <v/>
      </c>
      <c r="N152" s="184" t="str">
        <f t="shared" si="58"/>
        <v/>
      </c>
      <c r="O152" s="184" t="str">
        <f t="shared" si="58"/>
        <v/>
      </c>
      <c r="P152" s="184" t="str">
        <f t="shared" si="58"/>
        <v/>
      </c>
      <c r="Q152" s="184" t="str">
        <f t="shared" si="58"/>
        <v/>
      </c>
      <c r="R152" s="184" t="str">
        <f t="shared" si="58"/>
        <v/>
      </c>
      <c r="S152" s="184" t="str">
        <f t="shared" si="58"/>
        <v/>
      </c>
      <c r="T152" s="184" t="str">
        <f t="shared" si="58"/>
        <v/>
      </c>
      <c r="U152" s="184" t="str">
        <f t="shared" si="58"/>
        <v/>
      </c>
      <c r="V152" s="184" t="str">
        <f t="shared" si="58"/>
        <v/>
      </c>
      <c r="W152" s="184" t="str">
        <f t="shared" si="58"/>
        <v/>
      </c>
      <c r="X152" s="184" t="str">
        <f t="shared" si="58"/>
        <v/>
      </c>
      <c r="Y152" s="184" t="str">
        <f t="shared" si="58"/>
        <v/>
      </c>
      <c r="Z152" s="184" t="str">
        <f t="shared" si="58"/>
        <v/>
      </c>
      <c r="AA152" s="184" t="str">
        <f t="shared" si="58"/>
        <v/>
      </c>
      <c r="AB152" s="184" t="str">
        <f t="shared" si="58"/>
        <v/>
      </c>
      <c r="AC152" s="184" t="str">
        <f t="shared" si="58"/>
        <v/>
      </c>
      <c r="AD152" s="184" t="str">
        <f t="shared" si="58"/>
        <v/>
      </c>
      <c r="AE152" s="184" t="str">
        <f t="shared" si="58"/>
        <v/>
      </c>
      <c r="AF152" s="184" t="str">
        <f t="shared" si="58"/>
        <v/>
      </c>
      <c r="AG152" s="86">
        <f t="shared" si="57"/>
        <v>0</v>
      </c>
      <c r="AH152" s="12" t="s">
        <v>403</v>
      </c>
      <c r="AI152" s="56"/>
      <c r="AJ152" s="2"/>
      <c r="AM152" s="2"/>
      <c r="AN152" s="2"/>
      <c r="AO152" s="2"/>
      <c r="AP152" s="12"/>
      <c r="AQ152" s="12"/>
      <c r="AR152" s="12"/>
      <c r="AS152" s="12"/>
      <c r="AT152" s="12"/>
      <c r="AU152" s="12"/>
    </row>
    <row r="153" spans="1:47" s="2" customFormat="1" ht="12" customHeight="1" x14ac:dyDescent="0.2">
      <c r="A153" s="182" t="str">
        <f>$A$27</f>
        <v>Zeitzuschlag 3)</v>
      </c>
      <c r="B153" s="183">
        <f>SUM(B154:B157)</f>
        <v>0</v>
      </c>
      <c r="C153" s="184">
        <f t="shared" ref="C153:AF153" si="59">SUM(C154:C157)</f>
        <v>0</v>
      </c>
      <c r="D153" s="184">
        <f t="shared" si="59"/>
        <v>0</v>
      </c>
      <c r="E153" s="184">
        <f t="shared" si="59"/>
        <v>0</v>
      </c>
      <c r="F153" s="184">
        <f t="shared" si="59"/>
        <v>0</v>
      </c>
      <c r="G153" s="184">
        <f t="shared" si="59"/>
        <v>0</v>
      </c>
      <c r="H153" s="184">
        <f t="shared" si="59"/>
        <v>0</v>
      </c>
      <c r="I153" s="184">
        <f t="shared" si="59"/>
        <v>0</v>
      </c>
      <c r="J153" s="184">
        <f t="shared" si="59"/>
        <v>0</v>
      </c>
      <c r="K153" s="184">
        <f t="shared" si="59"/>
        <v>0</v>
      </c>
      <c r="L153" s="184">
        <f t="shared" si="59"/>
        <v>0</v>
      </c>
      <c r="M153" s="184">
        <f t="shared" si="59"/>
        <v>0</v>
      </c>
      <c r="N153" s="184">
        <f t="shared" si="59"/>
        <v>0</v>
      </c>
      <c r="O153" s="184">
        <f t="shared" si="59"/>
        <v>0</v>
      </c>
      <c r="P153" s="184">
        <f t="shared" si="59"/>
        <v>0</v>
      </c>
      <c r="Q153" s="184">
        <f t="shared" si="59"/>
        <v>0</v>
      </c>
      <c r="R153" s="184">
        <f t="shared" si="59"/>
        <v>0</v>
      </c>
      <c r="S153" s="184">
        <f t="shared" si="59"/>
        <v>0</v>
      </c>
      <c r="T153" s="184">
        <f t="shared" si="59"/>
        <v>0</v>
      </c>
      <c r="U153" s="184">
        <f t="shared" si="59"/>
        <v>0</v>
      </c>
      <c r="V153" s="184">
        <f t="shared" si="59"/>
        <v>0</v>
      </c>
      <c r="W153" s="184">
        <f t="shared" si="59"/>
        <v>0</v>
      </c>
      <c r="X153" s="184">
        <f t="shared" si="59"/>
        <v>0</v>
      </c>
      <c r="Y153" s="184">
        <f t="shared" si="59"/>
        <v>0</v>
      </c>
      <c r="Z153" s="184">
        <f t="shared" si="59"/>
        <v>0</v>
      </c>
      <c r="AA153" s="184">
        <f t="shared" si="59"/>
        <v>0</v>
      </c>
      <c r="AB153" s="184">
        <f t="shared" si="59"/>
        <v>0</v>
      </c>
      <c r="AC153" s="184">
        <f t="shared" si="59"/>
        <v>0</v>
      </c>
      <c r="AD153" s="184">
        <f t="shared" si="59"/>
        <v>0</v>
      </c>
      <c r="AE153" s="184">
        <f t="shared" si="59"/>
        <v>0</v>
      </c>
      <c r="AF153" s="184">
        <f t="shared" si="59"/>
        <v>0</v>
      </c>
      <c r="AG153" s="86">
        <f>SUM(B153:AF153)</f>
        <v>0</v>
      </c>
      <c r="AH153" s="12" t="s">
        <v>404</v>
      </c>
      <c r="AI153" s="56"/>
      <c r="AP153" s="12"/>
      <c r="AQ153" s="12"/>
      <c r="AR153" s="12"/>
      <c r="AS153" s="12"/>
      <c r="AT153" s="12"/>
      <c r="AU153" s="12"/>
    </row>
    <row r="154" spans="1:47" s="2" customFormat="1" ht="12" hidden="1" customHeight="1" x14ac:dyDescent="0.2">
      <c r="A154" s="182" t="str">
        <f>$A$28</f>
        <v>Sonntag Tag</v>
      </c>
      <c r="B154" s="183" t="str">
        <f>IF(WEEKDAY(B136)=1,B142,"")</f>
        <v/>
      </c>
      <c r="C154" s="184" t="str">
        <f t="shared" ref="C154:AF154" si="60">IF(WEEKDAY(C136)=1,C142,"")</f>
        <v/>
      </c>
      <c r="D154" s="184" t="str">
        <f t="shared" si="60"/>
        <v/>
      </c>
      <c r="E154" s="184" t="str">
        <f t="shared" si="60"/>
        <v/>
      </c>
      <c r="F154" s="184" t="str">
        <f t="shared" si="60"/>
        <v/>
      </c>
      <c r="G154" s="184" t="str">
        <f t="shared" si="60"/>
        <v/>
      </c>
      <c r="H154" s="184">
        <f t="shared" si="60"/>
        <v>0</v>
      </c>
      <c r="I154" s="184" t="str">
        <f t="shared" si="60"/>
        <v/>
      </c>
      <c r="J154" s="184" t="str">
        <f t="shared" si="60"/>
        <v/>
      </c>
      <c r="K154" s="184" t="str">
        <f t="shared" si="60"/>
        <v/>
      </c>
      <c r="L154" s="184" t="str">
        <f t="shared" si="60"/>
        <v/>
      </c>
      <c r="M154" s="184" t="str">
        <f t="shared" si="60"/>
        <v/>
      </c>
      <c r="N154" s="184" t="str">
        <f t="shared" si="60"/>
        <v/>
      </c>
      <c r="O154" s="184">
        <f t="shared" si="60"/>
        <v>0</v>
      </c>
      <c r="P154" s="184" t="str">
        <f t="shared" si="60"/>
        <v/>
      </c>
      <c r="Q154" s="184" t="str">
        <f t="shared" si="60"/>
        <v/>
      </c>
      <c r="R154" s="184" t="str">
        <f t="shared" si="60"/>
        <v/>
      </c>
      <c r="S154" s="184" t="str">
        <f t="shared" si="60"/>
        <v/>
      </c>
      <c r="T154" s="184" t="str">
        <f t="shared" si="60"/>
        <v/>
      </c>
      <c r="U154" s="184" t="str">
        <f t="shared" si="60"/>
        <v/>
      </c>
      <c r="V154" s="184">
        <f t="shared" si="60"/>
        <v>0</v>
      </c>
      <c r="W154" s="184" t="str">
        <f t="shared" si="60"/>
        <v/>
      </c>
      <c r="X154" s="184" t="str">
        <f t="shared" si="60"/>
        <v/>
      </c>
      <c r="Y154" s="184" t="str">
        <f t="shared" si="60"/>
        <v/>
      </c>
      <c r="Z154" s="184" t="str">
        <f t="shared" si="60"/>
        <v/>
      </c>
      <c r="AA154" s="184" t="str">
        <f t="shared" si="60"/>
        <v/>
      </c>
      <c r="AB154" s="184" t="str">
        <f t="shared" si="60"/>
        <v/>
      </c>
      <c r="AC154" s="184">
        <f t="shared" si="60"/>
        <v>0</v>
      </c>
      <c r="AD154" s="184" t="str">
        <f t="shared" si="60"/>
        <v/>
      </c>
      <c r="AE154" s="184" t="str">
        <f t="shared" si="60"/>
        <v/>
      </c>
      <c r="AF154" s="184" t="str">
        <f t="shared" si="60"/>
        <v/>
      </c>
      <c r="AG154" s="86">
        <f t="shared" si="57"/>
        <v>0</v>
      </c>
      <c r="AH154" s="12" t="s">
        <v>405</v>
      </c>
      <c r="AP154" s="12"/>
      <c r="AQ154" s="12"/>
      <c r="AR154" s="12"/>
      <c r="AS154" s="12"/>
      <c r="AT154" s="12"/>
      <c r="AU154" s="12"/>
    </row>
    <row r="155" spans="1:47" s="2" customFormat="1" ht="12" hidden="1" customHeight="1" x14ac:dyDescent="0.2">
      <c r="A155" s="182" t="str">
        <f>$A$29</f>
        <v>Sonntag Nacht</v>
      </c>
      <c r="B155" s="183" t="str">
        <f>IF(WEEKDAY(B136)=1,SUM(B141+B143),"")</f>
        <v/>
      </c>
      <c r="C155" s="184" t="str">
        <f t="shared" ref="C155:AF155" si="61">IF(WEEKDAY(C136)=1,SUM(C141+C143),"")</f>
        <v/>
      </c>
      <c r="D155" s="184" t="str">
        <f t="shared" si="61"/>
        <v/>
      </c>
      <c r="E155" s="184" t="str">
        <f t="shared" si="61"/>
        <v/>
      </c>
      <c r="F155" s="184" t="str">
        <f t="shared" si="61"/>
        <v/>
      </c>
      <c r="G155" s="184" t="str">
        <f t="shared" si="61"/>
        <v/>
      </c>
      <c r="H155" s="184">
        <f t="shared" si="61"/>
        <v>0</v>
      </c>
      <c r="I155" s="184" t="str">
        <f t="shared" si="61"/>
        <v/>
      </c>
      <c r="J155" s="184" t="str">
        <f t="shared" si="61"/>
        <v/>
      </c>
      <c r="K155" s="184" t="str">
        <f t="shared" si="61"/>
        <v/>
      </c>
      <c r="L155" s="184" t="str">
        <f t="shared" si="61"/>
        <v/>
      </c>
      <c r="M155" s="184" t="str">
        <f t="shared" si="61"/>
        <v/>
      </c>
      <c r="N155" s="184" t="str">
        <f t="shared" si="61"/>
        <v/>
      </c>
      <c r="O155" s="184">
        <f t="shared" si="61"/>
        <v>0</v>
      </c>
      <c r="P155" s="184" t="str">
        <f t="shared" si="61"/>
        <v/>
      </c>
      <c r="Q155" s="184" t="str">
        <f t="shared" si="61"/>
        <v/>
      </c>
      <c r="R155" s="184" t="str">
        <f t="shared" si="61"/>
        <v/>
      </c>
      <c r="S155" s="184" t="str">
        <f t="shared" si="61"/>
        <v/>
      </c>
      <c r="T155" s="184" t="str">
        <f t="shared" si="61"/>
        <v/>
      </c>
      <c r="U155" s="184" t="str">
        <f t="shared" si="61"/>
        <v/>
      </c>
      <c r="V155" s="184">
        <f t="shared" si="61"/>
        <v>0</v>
      </c>
      <c r="W155" s="184" t="str">
        <f t="shared" si="61"/>
        <v/>
      </c>
      <c r="X155" s="184" t="str">
        <f t="shared" si="61"/>
        <v/>
      </c>
      <c r="Y155" s="184" t="str">
        <f t="shared" si="61"/>
        <v/>
      </c>
      <c r="Z155" s="184" t="str">
        <f t="shared" si="61"/>
        <v/>
      </c>
      <c r="AA155" s="184" t="str">
        <f t="shared" si="61"/>
        <v/>
      </c>
      <c r="AB155" s="184" t="str">
        <f t="shared" si="61"/>
        <v/>
      </c>
      <c r="AC155" s="184">
        <f t="shared" si="61"/>
        <v>0</v>
      </c>
      <c r="AD155" s="184" t="str">
        <f t="shared" si="61"/>
        <v/>
      </c>
      <c r="AE155" s="184" t="str">
        <f t="shared" si="61"/>
        <v/>
      </c>
      <c r="AF155" s="184" t="str">
        <f t="shared" si="61"/>
        <v/>
      </c>
      <c r="AG155" s="86">
        <f t="shared" si="57"/>
        <v>0</v>
      </c>
      <c r="AH155" s="12" t="s">
        <v>406</v>
      </c>
      <c r="AP155" s="12"/>
      <c r="AQ155" s="12"/>
      <c r="AR155" s="12"/>
      <c r="AS155" s="12"/>
      <c r="AT155" s="12"/>
      <c r="AU155" s="12"/>
    </row>
    <row r="156" spans="1:47" s="2" customFormat="1" ht="12" hidden="1" customHeight="1" x14ac:dyDescent="0.2">
      <c r="A156" s="182" t="str">
        <f>$A$30</f>
        <v>ft-Tazuschlag</v>
      </c>
      <c r="B156" s="183" t="str">
        <f>IF(B144=Labels!$B$118,B142,"")</f>
        <v/>
      </c>
      <c r="C156" s="184" t="str">
        <f>IF(C144=Labels!$B$118,C142,"")</f>
        <v/>
      </c>
      <c r="D156" s="184" t="str">
        <f>IF(D144=Labels!$B$118,D142,"")</f>
        <v/>
      </c>
      <c r="E156" s="184" t="str">
        <f>IF(E144=Labels!$B$118,E142,"")</f>
        <v/>
      </c>
      <c r="F156" s="184" t="str">
        <f>IF(F144=Labels!$B$118,F142,"")</f>
        <v/>
      </c>
      <c r="G156" s="184" t="str">
        <f>IF(G144=Labels!$B$118,G142,"")</f>
        <v/>
      </c>
      <c r="H156" s="184" t="str">
        <f>IF(H144=Labels!$B$118,H142,"")</f>
        <v/>
      </c>
      <c r="I156" s="184" t="str">
        <f>IF(I144=Labels!$B$118,I142,"")</f>
        <v/>
      </c>
      <c r="J156" s="184" t="str">
        <f>IF(J144=Labels!$B$118,J142,"")</f>
        <v/>
      </c>
      <c r="K156" s="184" t="str">
        <f>IF(K144=Labels!$B$118,K142,"")</f>
        <v/>
      </c>
      <c r="L156" s="184" t="str">
        <f>IF(L144=Labels!$B$118,L142,"")</f>
        <v/>
      </c>
      <c r="M156" s="184" t="str">
        <f>IF(M144=Labels!$B$118,M142,"")</f>
        <v/>
      </c>
      <c r="N156" s="184" t="str">
        <f>IF(N144=Labels!$B$118,N142,"")</f>
        <v/>
      </c>
      <c r="O156" s="184" t="str">
        <f>IF(O144=Labels!$B$118,O142,"")</f>
        <v/>
      </c>
      <c r="P156" s="184" t="str">
        <f>IF(P144=Labels!$B$118,P142,"")</f>
        <v/>
      </c>
      <c r="Q156" s="184" t="str">
        <f>IF(Q144=Labels!$B$118,Q142,"")</f>
        <v/>
      </c>
      <c r="R156" s="184" t="str">
        <f>IF(R144=Labels!$B$118,R142,"")</f>
        <v/>
      </c>
      <c r="S156" s="184" t="str">
        <f>IF(S144=Labels!$B$118,S142,"")</f>
        <v/>
      </c>
      <c r="T156" s="184" t="str">
        <f>IF(T144=Labels!$B$118,T142,"")</f>
        <v/>
      </c>
      <c r="U156" s="184" t="str">
        <f>IF(U144=Labels!$B$118,U142,"")</f>
        <v/>
      </c>
      <c r="V156" s="184" t="str">
        <f>IF(V144=Labels!$B$118,V142,"")</f>
        <v/>
      </c>
      <c r="W156" s="184" t="str">
        <f>IF(W144=Labels!$B$118,W142,"")</f>
        <v/>
      </c>
      <c r="X156" s="184" t="str">
        <f>IF(X144=Labels!$B$118,X142,"")</f>
        <v/>
      </c>
      <c r="Y156" s="184" t="str">
        <f>IF(Y144=Labels!$B$118,Y142,"")</f>
        <v/>
      </c>
      <c r="Z156" s="184" t="str">
        <f>IF(Z144=Labels!$B$118,Z142,"")</f>
        <v/>
      </c>
      <c r="AA156" s="184" t="str">
        <f>IF(AA144=Labels!$B$118,AA142,"")</f>
        <v/>
      </c>
      <c r="AB156" s="184" t="str">
        <f>IF(AB144=Labels!$B$118,AB142,"")</f>
        <v/>
      </c>
      <c r="AC156" s="184" t="str">
        <f>IF(AC144=Labels!$B$118,AC142,"")</f>
        <v/>
      </c>
      <c r="AD156" s="184" t="str">
        <f>IF(AD144=Labels!$B$118,AD142,"")</f>
        <v/>
      </c>
      <c r="AE156" s="184" t="str">
        <f>IF(AE144=Labels!$B$118,AE142,"")</f>
        <v/>
      </c>
      <c r="AF156" s="184" t="str">
        <f>IF(AF144=Labels!$B$118,AF142,"")</f>
        <v/>
      </c>
      <c r="AG156" s="86">
        <f t="shared" si="57"/>
        <v>0</v>
      </c>
      <c r="AH156" s="12" t="s">
        <v>407</v>
      </c>
      <c r="AP156" s="12"/>
      <c r="AQ156" s="12"/>
      <c r="AR156" s="12"/>
      <c r="AS156" s="12"/>
      <c r="AT156" s="12"/>
      <c r="AU156" s="12"/>
    </row>
    <row r="157" spans="1:47" s="2" customFormat="1" ht="12" hidden="1" customHeight="1" x14ac:dyDescent="0.2">
      <c r="A157" s="182" t="str">
        <f>$A$31</f>
        <v>ft-Nazuschlag</v>
      </c>
      <c r="B157" s="183" t="str">
        <f>IF(B144=Labels!$B$118,SUM(B141,B143),"")</f>
        <v/>
      </c>
      <c r="C157" s="184" t="str">
        <f>IF(C144=Labels!$B$118,SUM(C141,C143),"")</f>
        <v/>
      </c>
      <c r="D157" s="184" t="str">
        <f>IF(D144=Labels!$B$118,SUM(D141,D143),"")</f>
        <v/>
      </c>
      <c r="E157" s="184" t="str">
        <f>IF(E144=Labels!$B$118,SUM(E141,E143),"")</f>
        <v/>
      </c>
      <c r="F157" s="184" t="str">
        <f>IF(F144=Labels!$B$118,SUM(F141,F143),"")</f>
        <v/>
      </c>
      <c r="G157" s="184" t="str">
        <f>IF(G144=Labels!$B$118,SUM(G141,G143),"")</f>
        <v/>
      </c>
      <c r="H157" s="184" t="str">
        <f>IF(H144=Labels!$B$118,SUM(H141,H143),"")</f>
        <v/>
      </c>
      <c r="I157" s="184" t="str">
        <f>IF(I144=Labels!$B$118,SUM(I141,I143),"")</f>
        <v/>
      </c>
      <c r="J157" s="184" t="str">
        <f>IF(J144=Labels!$B$118,SUM(J141,J143),"")</f>
        <v/>
      </c>
      <c r="K157" s="184" t="str">
        <f>IF(K144=Labels!$B$118,SUM(K141,K143),"")</f>
        <v/>
      </c>
      <c r="L157" s="184" t="str">
        <f>IF(L144=Labels!$B$118,SUM(L141,L143),"")</f>
        <v/>
      </c>
      <c r="M157" s="184" t="str">
        <f>IF(M144=Labels!$B$118,SUM(M141,M143),"")</f>
        <v/>
      </c>
      <c r="N157" s="184" t="str">
        <f>IF(N144=Labels!$B$118,SUM(N141,N143),"")</f>
        <v/>
      </c>
      <c r="O157" s="184" t="str">
        <f>IF(O144=Labels!$B$118,SUM(O141,O143),"")</f>
        <v/>
      </c>
      <c r="P157" s="184" t="str">
        <f>IF(P144=Labels!$B$118,SUM(P141,P143),"")</f>
        <v/>
      </c>
      <c r="Q157" s="184" t="str">
        <f>IF(Q144=Labels!$B$118,SUM(Q141,Q143),"")</f>
        <v/>
      </c>
      <c r="R157" s="184" t="str">
        <f>IF(R144=Labels!$B$118,SUM(R141,R143),"")</f>
        <v/>
      </c>
      <c r="S157" s="184" t="str">
        <f>IF(S144=Labels!$B$118,SUM(S141,S143),"")</f>
        <v/>
      </c>
      <c r="T157" s="184" t="str">
        <f>IF(T144=Labels!$B$118,SUM(T141,T143),"")</f>
        <v/>
      </c>
      <c r="U157" s="184" t="str">
        <f>IF(U144=Labels!$B$118,SUM(U141,U143),"")</f>
        <v/>
      </c>
      <c r="V157" s="184" t="str">
        <f>IF(V144=Labels!$B$118,SUM(V141,V143),"")</f>
        <v/>
      </c>
      <c r="W157" s="184" t="str">
        <f>IF(W144=Labels!$B$118,SUM(W141,W143),"")</f>
        <v/>
      </c>
      <c r="X157" s="184" t="str">
        <f>IF(X144=Labels!$B$118,SUM(X141,X143),"")</f>
        <v/>
      </c>
      <c r="Y157" s="184" t="str">
        <f>IF(Y144=Labels!$B$118,SUM(Y141,Y143),"")</f>
        <v/>
      </c>
      <c r="Z157" s="184" t="str">
        <f>IF(Z144=Labels!$B$118,SUM(Z141,Z143),"")</f>
        <v/>
      </c>
      <c r="AA157" s="184" t="str">
        <f>IF(AA144=Labels!$B$118,SUM(AA141,AA143),"")</f>
        <v/>
      </c>
      <c r="AB157" s="184" t="str">
        <f>IF(AB144=Labels!$B$118,SUM(AB141,AB143),"")</f>
        <v/>
      </c>
      <c r="AC157" s="184" t="str">
        <f>IF(AC144=Labels!$B$118,SUM(AC141,AC143),"")</f>
        <v/>
      </c>
      <c r="AD157" s="184" t="str">
        <f>IF(AD144=Labels!$B$118,SUM(AD141,AD143),"")</f>
        <v/>
      </c>
      <c r="AE157" s="184" t="str">
        <f>IF(AE144=Labels!$B$118,SUM(AE141,AE143),"")</f>
        <v/>
      </c>
      <c r="AF157" s="184" t="str">
        <f>IF(AF144=Labels!$B$118,SUM(AF141,AF143),"")</f>
        <v/>
      </c>
      <c r="AG157" s="86">
        <f t="shared" si="57"/>
        <v>0</v>
      </c>
      <c r="AH157" s="12" t="s">
        <v>408</v>
      </c>
      <c r="AI157" s="39"/>
      <c r="AJ157" s="39"/>
      <c r="AM157" s="39"/>
      <c r="AN157" s="39"/>
      <c r="AO157" s="39"/>
      <c r="AP157" s="39"/>
      <c r="AQ157" s="39"/>
      <c r="AR157" s="39"/>
      <c r="AS157" s="46"/>
      <c r="AT157" s="12"/>
      <c r="AU157" s="12"/>
    </row>
    <row r="158" spans="1:47" s="2" customFormat="1" ht="12" hidden="1" customHeight="1" x14ac:dyDescent="0.2">
      <c r="A158" s="182" t="str">
        <f>$A$32</f>
        <v>Zuschlag  blind (Wochentotal)</v>
      </c>
      <c r="B158" s="296" t="str">
        <f>IF(OR(ISTEXT(B150),B150="",B150&lt;$B$7),"",ROUND(((B150-$B$7)*25%)/25,4)*25)</f>
        <v/>
      </c>
      <c r="C158" s="297" t="str">
        <f t="shared" ref="C158:AF158" si="62">IF(OR(ISTEXT(C150),C150="",C150&lt;$B$7),"",ROUND(((C150-$B$7)*25%)/25,4)*25)</f>
        <v/>
      </c>
      <c r="D158" s="297" t="str">
        <f t="shared" si="62"/>
        <v/>
      </c>
      <c r="E158" s="297" t="str">
        <f t="shared" si="62"/>
        <v/>
      </c>
      <c r="F158" s="297" t="str">
        <f t="shared" si="62"/>
        <v/>
      </c>
      <c r="G158" s="297" t="str">
        <f t="shared" si="62"/>
        <v/>
      </c>
      <c r="H158" s="297" t="str">
        <f t="shared" si="62"/>
        <v/>
      </c>
      <c r="I158" s="297" t="str">
        <f t="shared" si="62"/>
        <v/>
      </c>
      <c r="J158" s="297" t="str">
        <f t="shared" si="62"/>
        <v/>
      </c>
      <c r="K158" s="297" t="str">
        <f t="shared" si="62"/>
        <v/>
      </c>
      <c r="L158" s="297" t="str">
        <f t="shared" si="62"/>
        <v/>
      </c>
      <c r="M158" s="297" t="str">
        <f t="shared" si="62"/>
        <v/>
      </c>
      <c r="N158" s="297" t="str">
        <f t="shared" si="62"/>
        <v/>
      </c>
      <c r="O158" s="297" t="str">
        <f t="shared" si="62"/>
        <v/>
      </c>
      <c r="P158" s="297" t="str">
        <f t="shared" si="62"/>
        <v/>
      </c>
      <c r="Q158" s="297" t="str">
        <f t="shared" si="62"/>
        <v/>
      </c>
      <c r="R158" s="297" t="str">
        <f t="shared" si="62"/>
        <v/>
      </c>
      <c r="S158" s="297" t="str">
        <f t="shared" si="62"/>
        <v/>
      </c>
      <c r="T158" s="297" t="str">
        <f t="shared" si="62"/>
        <v/>
      </c>
      <c r="U158" s="297" t="str">
        <f t="shared" si="62"/>
        <v/>
      </c>
      <c r="V158" s="297" t="str">
        <f t="shared" si="62"/>
        <v/>
      </c>
      <c r="W158" s="297" t="str">
        <f t="shared" si="62"/>
        <v/>
      </c>
      <c r="X158" s="297" t="str">
        <f t="shared" si="62"/>
        <v/>
      </c>
      <c r="Y158" s="297" t="str">
        <f t="shared" si="62"/>
        <v/>
      </c>
      <c r="Z158" s="297" t="str">
        <f t="shared" si="62"/>
        <v/>
      </c>
      <c r="AA158" s="297" t="str">
        <f t="shared" si="62"/>
        <v/>
      </c>
      <c r="AB158" s="297" t="str">
        <f t="shared" si="62"/>
        <v/>
      </c>
      <c r="AC158" s="297" t="str">
        <f t="shared" si="62"/>
        <v/>
      </c>
      <c r="AD158" s="297" t="str">
        <f t="shared" si="62"/>
        <v/>
      </c>
      <c r="AE158" s="297" t="str">
        <f t="shared" si="62"/>
        <v/>
      </c>
      <c r="AF158" s="298" t="str">
        <f t="shared" si="62"/>
        <v/>
      </c>
      <c r="AG158" s="86">
        <f>AG142</f>
        <v>0</v>
      </c>
      <c r="AH158" s="12" t="s">
        <v>409</v>
      </c>
      <c r="AI158" s="48"/>
      <c r="AJ158" s="48"/>
      <c r="AM158" s="48"/>
      <c r="AN158" s="48"/>
      <c r="AO158" s="39"/>
      <c r="AP158" s="39"/>
      <c r="AQ158" s="39"/>
      <c r="AR158" s="39"/>
      <c r="AS158" s="46"/>
      <c r="AT158" s="12"/>
      <c r="AU158" s="12"/>
    </row>
    <row r="159" spans="1:47" ht="12" customHeight="1" x14ac:dyDescent="0.25">
      <c r="A159" s="186"/>
      <c r="B159" s="187" t="str">
        <f>$B$33</f>
        <v>1)   25% Zeitzuschlag für Überschreitung Wochentotal</v>
      </c>
      <c r="C159" s="187"/>
      <c r="D159" s="187"/>
      <c r="E159" s="187"/>
      <c r="F159" s="187"/>
      <c r="G159" s="187"/>
      <c r="H159" s="187"/>
      <c r="I159" s="187"/>
      <c r="J159" s="187"/>
      <c r="K159" s="58"/>
      <c r="L159" s="188" t="str">
        <f>$L$33</f>
        <v>2) 100% Zeitzuschlag für Nachtarbeit</v>
      </c>
      <c r="M159" s="187"/>
      <c r="N159" s="187"/>
      <c r="O159" s="187"/>
      <c r="P159" s="187"/>
      <c r="Q159" s="58"/>
      <c r="R159" s="187"/>
      <c r="S159" s="58"/>
      <c r="T159" s="187" t="str">
        <f>$T$33</f>
        <v>Eingabe der ausbezahlten Stunden Vorjahressaldo</v>
      </c>
      <c r="U159" s="58"/>
      <c r="V159" s="58"/>
      <c r="W159" s="189"/>
      <c r="X159" s="189"/>
      <c r="Y159" s="189"/>
      <c r="Z159" s="189"/>
      <c r="AA159" s="189"/>
      <c r="AB159" s="189"/>
      <c r="AC159" s="189"/>
      <c r="AD159" s="189"/>
      <c r="AE159" s="489"/>
      <c r="AF159" s="490"/>
      <c r="AG159" s="86">
        <f>SUM(AG141+AG143)</f>
        <v>0</v>
      </c>
      <c r="AH159" s="12" t="s">
        <v>410</v>
      </c>
      <c r="AO159" s="48"/>
      <c r="AP159" s="48"/>
      <c r="AQ159" s="48"/>
      <c r="AR159" s="48"/>
      <c r="AS159" s="46"/>
    </row>
    <row r="160" spans="1:47" ht="12" customHeight="1" x14ac:dyDescent="0.25">
      <c r="A160" s="190"/>
      <c r="B160" s="202" t="str">
        <f>$B$34</f>
        <v>3) 100% Zeitzuschlag für Sonn- und Feiertagsarbeit</v>
      </c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58"/>
      <c r="P160" s="58"/>
      <c r="Q160" s="202"/>
      <c r="R160" s="202"/>
      <c r="S160" s="203"/>
      <c r="T160" s="202" t="str">
        <f>$T$34</f>
        <v>Eingabe der ausbezahlten Stunden laufendes Jahr (Überstunden)</v>
      </c>
      <c r="U160" s="58"/>
      <c r="V160" s="58"/>
      <c r="W160" s="202"/>
      <c r="X160" s="202"/>
      <c r="Y160" s="202"/>
      <c r="Z160" s="202"/>
      <c r="AA160" s="145"/>
      <c r="AB160" s="145"/>
      <c r="AC160" s="145"/>
      <c r="AD160" s="145"/>
      <c r="AE160" s="491"/>
      <c r="AF160" s="492"/>
      <c r="AG160" s="86">
        <f>SUM(AG141:AG143)</f>
        <v>0</v>
      </c>
      <c r="AH160" s="12" t="s">
        <v>411</v>
      </c>
      <c r="AI160" s="48"/>
      <c r="AJ160" s="48"/>
      <c r="AM160" s="48"/>
      <c r="AN160" s="48"/>
      <c r="AO160" s="48"/>
      <c r="AP160" s="48"/>
      <c r="AQ160" s="48"/>
      <c r="AR160" s="48"/>
      <c r="AS160" s="46"/>
    </row>
    <row r="161" spans="1:45" ht="12" customHeight="1" x14ac:dyDescent="0.25">
      <c r="A161" s="192" t="str">
        <f>$A$35</f>
        <v>Bemerkungen</v>
      </c>
      <c r="B161" s="493"/>
      <c r="C161" s="494"/>
      <c r="D161" s="494"/>
      <c r="E161" s="494"/>
      <c r="F161" s="494"/>
      <c r="G161" s="494"/>
      <c r="H161" s="494"/>
      <c r="I161" s="494"/>
      <c r="J161" s="494"/>
      <c r="K161" s="494"/>
      <c r="L161" s="494"/>
      <c r="M161" s="494"/>
      <c r="N161" s="494"/>
      <c r="O161" s="494"/>
      <c r="P161" s="494"/>
      <c r="Q161" s="494"/>
      <c r="R161" s="494"/>
      <c r="S161" s="494"/>
      <c r="T161" s="494"/>
      <c r="U161" s="494"/>
      <c r="V161" s="494"/>
      <c r="W161" s="494"/>
      <c r="X161" s="494"/>
      <c r="Y161" s="494"/>
      <c r="Z161" s="494"/>
      <c r="AA161" s="494"/>
      <c r="AB161" s="494"/>
      <c r="AC161" s="494"/>
      <c r="AD161" s="494"/>
      <c r="AE161" s="494"/>
      <c r="AF161" s="495"/>
      <c r="AG161" s="86">
        <f>SUM(AG139+AG145)</f>
        <v>0</v>
      </c>
      <c r="AH161" s="12" t="s">
        <v>412</v>
      </c>
      <c r="AI161" s="39"/>
      <c r="AJ161" s="39"/>
      <c r="AM161" s="39"/>
      <c r="AN161" s="39"/>
      <c r="AO161" s="39"/>
      <c r="AP161" s="39"/>
      <c r="AQ161" s="39"/>
      <c r="AR161" s="39"/>
      <c r="AS161" s="46"/>
    </row>
    <row r="162" spans="1:45" ht="12" customHeight="1" x14ac:dyDescent="0.25">
      <c r="A162" s="193"/>
      <c r="B162" s="496"/>
      <c r="C162" s="497"/>
      <c r="D162" s="497"/>
      <c r="E162" s="497"/>
      <c r="F162" s="497"/>
      <c r="G162" s="497"/>
      <c r="H162" s="497"/>
      <c r="I162" s="497"/>
      <c r="J162" s="497"/>
      <c r="K162" s="497"/>
      <c r="L162" s="497"/>
      <c r="M162" s="497"/>
      <c r="N162" s="497"/>
      <c r="O162" s="497"/>
      <c r="P162" s="497"/>
      <c r="Q162" s="497"/>
      <c r="R162" s="497"/>
      <c r="S162" s="497"/>
      <c r="T162" s="497"/>
      <c r="U162" s="497"/>
      <c r="V162" s="497"/>
      <c r="W162" s="497"/>
      <c r="X162" s="497"/>
      <c r="Y162" s="497"/>
      <c r="Z162" s="497"/>
      <c r="AA162" s="497"/>
      <c r="AB162" s="497"/>
      <c r="AC162" s="497"/>
      <c r="AD162" s="497"/>
      <c r="AE162" s="497"/>
      <c r="AF162" s="498"/>
      <c r="AG162" s="86">
        <f>SUM(AG139:AG153)</f>
        <v>0</v>
      </c>
      <c r="AH162" s="12" t="s">
        <v>413</v>
      </c>
      <c r="AI162" s="39"/>
      <c r="AJ162" s="39"/>
      <c r="AM162" s="39"/>
      <c r="AN162" s="39"/>
      <c r="AO162" s="39"/>
      <c r="AP162" s="39"/>
      <c r="AQ162" s="39"/>
      <c r="AR162" s="39"/>
      <c r="AS162" s="46"/>
    </row>
    <row r="163" spans="1:45" ht="12" customHeight="1" x14ac:dyDescent="0.25">
      <c r="A163" s="193"/>
      <c r="B163" s="541"/>
      <c r="C163" s="542"/>
      <c r="D163" s="542"/>
      <c r="E163" s="542"/>
      <c r="F163" s="542"/>
      <c r="G163" s="542"/>
      <c r="H163" s="542"/>
      <c r="I163" s="542"/>
      <c r="J163" s="542"/>
      <c r="K163" s="542"/>
      <c r="L163" s="542"/>
      <c r="M163" s="542"/>
      <c r="N163" s="542"/>
      <c r="O163" s="542"/>
      <c r="P163" s="542"/>
      <c r="Q163" s="542"/>
      <c r="R163" s="542"/>
      <c r="S163" s="542"/>
      <c r="T163" s="542"/>
      <c r="U163" s="542"/>
      <c r="V163" s="542"/>
      <c r="W163" s="542"/>
      <c r="X163" s="542"/>
      <c r="Y163" s="542"/>
      <c r="Z163" s="542"/>
      <c r="AA163" s="542"/>
      <c r="AB163" s="542"/>
      <c r="AC163" s="542"/>
      <c r="AD163" s="542"/>
      <c r="AE163" s="542"/>
      <c r="AF163" s="543"/>
      <c r="AG163" s="86">
        <f>AG138</f>
        <v>189.28999999999996</v>
      </c>
      <c r="AH163" s="62"/>
      <c r="AI163" s="39"/>
      <c r="AJ163" s="39"/>
      <c r="AM163" s="39"/>
      <c r="AN163" s="39"/>
      <c r="AO163" s="39"/>
      <c r="AP163" s="39"/>
      <c r="AQ163" s="39"/>
      <c r="AR163" s="39"/>
      <c r="AS163" s="46"/>
    </row>
    <row r="164" spans="1:45" ht="12" customHeight="1" x14ac:dyDescent="0.2">
      <c r="A164" s="232"/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  <c r="AA164" s="138"/>
      <c r="AB164" s="138"/>
      <c r="AC164" s="138"/>
      <c r="AD164" s="138"/>
      <c r="AE164" s="138"/>
      <c r="AF164" s="229"/>
      <c r="AG164" s="160">
        <f>SUM(AG162-AG138)</f>
        <v>-189.28999999999996</v>
      </c>
      <c r="AH164" s="62"/>
      <c r="AI164" s="39"/>
      <c r="AJ164" s="39"/>
      <c r="AM164" s="39"/>
      <c r="AN164" s="39"/>
      <c r="AO164" s="39"/>
      <c r="AP164" s="39"/>
      <c r="AQ164" s="39"/>
      <c r="AR164" s="39"/>
      <c r="AS164" s="46"/>
    </row>
    <row r="165" spans="1:45" ht="15" customHeight="1" x14ac:dyDescent="0.2">
      <c r="A165" s="709" t="str">
        <f>$A$39</f>
        <v>Zusammenstellung</v>
      </c>
      <c r="B165" s="545"/>
      <c r="C165" s="545"/>
      <c r="D165" s="545"/>
      <c r="E165" s="545"/>
      <c r="F165" s="546"/>
      <c r="G165" s="710" t="str">
        <f>$G$39</f>
        <v>Jan</v>
      </c>
      <c r="H165" s="710"/>
      <c r="I165" s="531" t="str">
        <f>$I$39</f>
        <v>Feb</v>
      </c>
      <c r="J165" s="531"/>
      <c r="K165" s="548" t="str">
        <f>$K$39</f>
        <v>Mrz</v>
      </c>
      <c r="L165" s="548"/>
      <c r="M165" s="531" t="str">
        <f>$M$39</f>
        <v>Apr</v>
      </c>
      <c r="N165" s="531"/>
      <c r="O165" s="531" t="str">
        <f>$O$39</f>
        <v>Mai</v>
      </c>
      <c r="P165" s="531"/>
      <c r="Q165" s="531" t="str">
        <f>$Q$39</f>
        <v>Jun</v>
      </c>
      <c r="R165" s="531"/>
      <c r="S165" s="531" t="str">
        <f>$S$39</f>
        <v>Jul</v>
      </c>
      <c r="T165" s="531"/>
      <c r="U165" s="531" t="str">
        <f>$U$39</f>
        <v>Aug</v>
      </c>
      <c r="V165" s="531"/>
      <c r="W165" s="531" t="str">
        <f>$W$39</f>
        <v>Sep</v>
      </c>
      <c r="X165" s="531"/>
      <c r="Y165" s="531" t="str">
        <f>$Y$39</f>
        <v>Okt</v>
      </c>
      <c r="Z165" s="531"/>
      <c r="AA165" s="531" t="str">
        <f>$AA$39</f>
        <v>Nov</v>
      </c>
      <c r="AB165" s="531"/>
      <c r="AC165" s="531" t="str">
        <f>$AC$39</f>
        <v>Dez</v>
      </c>
      <c r="AD165" s="531"/>
      <c r="AE165" s="532" t="str">
        <f>$AE$39</f>
        <v>Jahr</v>
      </c>
      <c r="AF165" s="533"/>
      <c r="AG165" s="137"/>
      <c r="AH165" s="62"/>
      <c r="AI165" s="39"/>
      <c r="AJ165" s="39"/>
      <c r="AM165" s="39"/>
      <c r="AN165" s="39"/>
      <c r="AO165" s="39"/>
      <c r="AP165" s="39"/>
      <c r="AQ165" s="39"/>
      <c r="AR165" s="39"/>
      <c r="AS165" s="46"/>
    </row>
    <row r="166" spans="1:45" ht="12" customHeight="1" x14ac:dyDescent="0.2">
      <c r="A166" s="534" t="str">
        <f>$A$40</f>
        <v>Anstellung %</v>
      </c>
      <c r="B166" s="535"/>
      <c r="C166" s="535"/>
      <c r="D166" s="535"/>
      <c r="E166" s="535"/>
      <c r="F166" s="536"/>
      <c r="G166" s="706">
        <f>IF($B$4=0,0,$B$4)</f>
        <v>100</v>
      </c>
      <c r="H166" s="707"/>
      <c r="I166" s="539">
        <f>IF($B$70=0,0,$B$70)</f>
        <v>100</v>
      </c>
      <c r="J166" s="540"/>
      <c r="K166" s="708">
        <f>IF($B$133=0,0,$B$133)</f>
        <v>100</v>
      </c>
      <c r="L166" s="538"/>
      <c r="M166" s="539">
        <f>IF($B$196=0,0,$B$196)</f>
        <v>100</v>
      </c>
      <c r="N166" s="540"/>
      <c r="O166" s="539">
        <f>IF($B$259=0,0,$B$259)</f>
        <v>100</v>
      </c>
      <c r="P166" s="540"/>
      <c r="Q166" s="539">
        <f>IF($B$322=0,0,$B$322)</f>
        <v>100</v>
      </c>
      <c r="R166" s="540"/>
      <c r="S166" s="539">
        <f>IF($B$385=0,0,$B$385)</f>
        <v>100</v>
      </c>
      <c r="T166" s="540"/>
      <c r="U166" s="539">
        <f>IF($B$448=0,0,$B$448)</f>
        <v>100</v>
      </c>
      <c r="V166" s="540"/>
      <c r="W166" s="539">
        <f>IF($B$511=0,0,$B$511)</f>
        <v>100</v>
      </c>
      <c r="X166" s="540"/>
      <c r="Y166" s="539">
        <f>IF($B$574=0,0,$B$574)</f>
        <v>100</v>
      </c>
      <c r="Z166" s="540"/>
      <c r="AA166" s="539">
        <f>IF($B$637=0,0,$B$637)</f>
        <v>100</v>
      </c>
      <c r="AB166" s="540"/>
      <c r="AC166" s="539">
        <f>IF($B$700=0,0,$B$700)</f>
        <v>100</v>
      </c>
      <c r="AD166" s="540"/>
      <c r="AE166" s="559"/>
      <c r="AF166" s="560"/>
      <c r="AG166" s="137"/>
      <c r="AH166" s="62"/>
      <c r="AI166" s="39"/>
      <c r="AJ166" s="39"/>
      <c r="AM166" s="39"/>
      <c r="AN166" s="39"/>
      <c r="AO166" s="39"/>
      <c r="AP166" s="39"/>
      <c r="AQ166" s="39"/>
      <c r="AR166" s="39"/>
      <c r="AS166" s="46"/>
    </row>
    <row r="167" spans="1:45" ht="12" customHeight="1" x14ac:dyDescent="0.2">
      <c r="A167" s="561" t="str">
        <f>$A$41</f>
        <v>Sollstunden gemäss GAV</v>
      </c>
      <c r="B167" s="562"/>
      <c r="C167" s="562"/>
      <c r="D167" s="562"/>
      <c r="E167" s="562"/>
      <c r="F167" s="563"/>
      <c r="G167" s="714">
        <f>IF($AG$37=0,0,$AG$37)</f>
        <v>172.82999999999998</v>
      </c>
      <c r="H167" s="715"/>
      <c r="I167" s="557">
        <f>IF($AG$100=0,0,$AG$100)</f>
        <v>164.6</v>
      </c>
      <c r="J167" s="558"/>
      <c r="K167" s="716">
        <f>IF($AG$138=0,0,$AG$138)</f>
        <v>189.28999999999996</v>
      </c>
      <c r="L167" s="565"/>
      <c r="M167" s="557">
        <f>IF($AG$226=0,0,$AG$226)</f>
        <v>181.05999999999997</v>
      </c>
      <c r="N167" s="558"/>
      <c r="O167" s="557">
        <f>IF($AG$289=0,0,$AG$289)</f>
        <v>172.82999999999998</v>
      </c>
      <c r="P167" s="558"/>
      <c r="Q167" s="557">
        <f>IF($AG$352=0,0,$AG$352)</f>
        <v>181.05999999999997</v>
      </c>
      <c r="R167" s="558"/>
      <c r="S167" s="557">
        <f>IF($AG$415=0,0,$AG$415)</f>
        <v>181.05999999999997</v>
      </c>
      <c r="T167" s="558"/>
      <c r="U167" s="557">
        <f>IF($AG$478=0,0,$AG$478)</f>
        <v>181.05999999999997</v>
      </c>
      <c r="V167" s="558"/>
      <c r="W167" s="557">
        <f>IF($AG$541=0,0,$AG$541)</f>
        <v>181.05999999999997</v>
      </c>
      <c r="X167" s="558"/>
      <c r="Y167" s="557">
        <f>IF($AG$604=0,0,$AG$604)</f>
        <v>172.82999999999998</v>
      </c>
      <c r="Z167" s="558"/>
      <c r="AA167" s="557">
        <f>IF($AG$667=0,0,$AG$667)</f>
        <v>181.05999999999997</v>
      </c>
      <c r="AB167" s="558"/>
      <c r="AC167" s="557">
        <f>IF($AG$730=0,0,$AG$730)</f>
        <v>189.28999999999996</v>
      </c>
      <c r="AD167" s="558"/>
      <c r="AE167" s="549">
        <f>SUM(G167:AD167)</f>
        <v>2148.0299999999997</v>
      </c>
      <c r="AF167" s="550"/>
      <c r="AG167" s="137"/>
      <c r="AH167" s="62"/>
      <c r="AI167" s="39"/>
      <c r="AJ167" s="39"/>
      <c r="AM167" s="39"/>
      <c r="AN167" s="39"/>
      <c r="AO167" s="39"/>
      <c r="AP167" s="39"/>
      <c r="AQ167" s="39"/>
      <c r="AR167" s="39"/>
      <c r="AS167" s="46"/>
    </row>
    <row r="168" spans="1:45" ht="12" customHeight="1" x14ac:dyDescent="0.2">
      <c r="A168" s="163" t="str">
        <f>$A$42</f>
        <v>Produktive Stunden</v>
      </c>
      <c r="B168" s="551" t="str">
        <f>$B$42</f>
        <v>06.00 - 20.00 Uhr</v>
      </c>
      <c r="C168" s="551"/>
      <c r="D168" s="551"/>
      <c r="E168" s="551"/>
      <c r="F168" s="552"/>
      <c r="G168" s="711">
        <f>IF($AG$32=0,0,$AG$32)</f>
        <v>0</v>
      </c>
      <c r="H168" s="712"/>
      <c r="I168" s="555">
        <f>IF($AG$95=0,0,$AG$95)</f>
        <v>0</v>
      </c>
      <c r="J168" s="556"/>
      <c r="K168" s="713">
        <f>IF($AG$158=0,0,$AG$158)</f>
        <v>0</v>
      </c>
      <c r="L168" s="554"/>
      <c r="M168" s="555">
        <f>IF($AG$221=0,0,$AG$221)</f>
        <v>0</v>
      </c>
      <c r="N168" s="556"/>
      <c r="O168" s="555">
        <f>IF($AG$284=0,0,$AG$284)</f>
        <v>0</v>
      </c>
      <c r="P168" s="556"/>
      <c r="Q168" s="555">
        <f>IF($AG$347=0,0,$AG$347)</f>
        <v>0</v>
      </c>
      <c r="R168" s="556"/>
      <c r="S168" s="555">
        <f>IF($AG$410=0,0,$AG$410)</f>
        <v>0</v>
      </c>
      <c r="T168" s="556"/>
      <c r="U168" s="555">
        <f>IF($AG$473=0,0,$AG$473)</f>
        <v>0</v>
      </c>
      <c r="V168" s="556"/>
      <c r="W168" s="555">
        <f>IF($AG$536=0,0,$AG$536)</f>
        <v>0</v>
      </c>
      <c r="X168" s="556"/>
      <c r="Y168" s="555">
        <f>IF($AG$599=0,0,$AG$599)</f>
        <v>0</v>
      </c>
      <c r="Z168" s="556"/>
      <c r="AA168" s="555">
        <f>IF($AG$662=0,0,$AG$662)</f>
        <v>0</v>
      </c>
      <c r="AB168" s="556"/>
      <c r="AC168" s="555">
        <f>IF($AG$725=0,0,$AG$725)</f>
        <v>0</v>
      </c>
      <c r="AD168" s="556"/>
      <c r="AE168" s="570">
        <f>SUM(G168:AD168)</f>
        <v>0</v>
      </c>
      <c r="AF168" s="571"/>
      <c r="AG168" s="137"/>
      <c r="AH168" s="62"/>
      <c r="AI168" s="39"/>
      <c r="AJ168" s="39"/>
      <c r="AM168" s="39"/>
      <c r="AN168" s="39"/>
      <c r="AO168" s="39"/>
      <c r="AP168" s="39"/>
      <c r="AQ168" s="39"/>
      <c r="AR168" s="39"/>
      <c r="AS168" s="46"/>
    </row>
    <row r="169" spans="1:45" ht="12" customHeight="1" x14ac:dyDescent="0.2">
      <c r="A169" s="164"/>
      <c r="B169" s="572" t="str">
        <f>$B$43</f>
        <v>Nacht-, Sonn-, Feiertagsarbeit</v>
      </c>
      <c r="C169" s="572"/>
      <c r="D169" s="572"/>
      <c r="E169" s="572"/>
      <c r="F169" s="573"/>
      <c r="G169" s="717">
        <f>IF($AG$33=0,0,$AG$33)</f>
        <v>0</v>
      </c>
      <c r="H169" s="718"/>
      <c r="I169" s="566">
        <f>IF($AG$96=0,0,$AG$96)</f>
        <v>0</v>
      </c>
      <c r="J169" s="567"/>
      <c r="K169" s="719">
        <f>IF($AG$159=0,0,$AG$159)</f>
        <v>0</v>
      </c>
      <c r="L169" s="575"/>
      <c r="M169" s="566">
        <f>IF($AG$222=0,0,$AG$222)</f>
        <v>0</v>
      </c>
      <c r="N169" s="567"/>
      <c r="O169" s="566">
        <f>IF($AG$285=0,0,$AG$285)</f>
        <v>0</v>
      </c>
      <c r="P169" s="567"/>
      <c r="Q169" s="566">
        <f>IF($AG$348=0,0,$AG$348)</f>
        <v>0</v>
      </c>
      <c r="R169" s="567"/>
      <c r="S169" s="566">
        <f>IF($AG$411=0,0,$AG$411)</f>
        <v>0</v>
      </c>
      <c r="T169" s="567"/>
      <c r="U169" s="566">
        <f>IF($AG$474=0,0,$AG$474)</f>
        <v>0</v>
      </c>
      <c r="V169" s="567"/>
      <c r="W169" s="566">
        <f>IF($AG$537=0,0,$AG$537)</f>
        <v>0</v>
      </c>
      <c r="X169" s="567"/>
      <c r="Y169" s="566">
        <f>IF($AG$600=0,0,$AG$600)</f>
        <v>0</v>
      </c>
      <c r="Z169" s="567"/>
      <c r="AA169" s="566">
        <f>IF($AG$663=0,0,$AG$663)</f>
        <v>0</v>
      </c>
      <c r="AB169" s="567"/>
      <c r="AC169" s="566">
        <f>IF($AG$726=0,0,$AG$726)</f>
        <v>0</v>
      </c>
      <c r="AD169" s="567"/>
      <c r="AE169" s="568">
        <f>SUM(G169:AD169)</f>
        <v>0</v>
      </c>
      <c r="AF169" s="569"/>
      <c r="AG169" s="137"/>
      <c r="AH169" s="62"/>
      <c r="AI169" s="39"/>
      <c r="AJ169" s="39"/>
      <c r="AM169" s="39"/>
      <c r="AN169" s="39"/>
      <c r="AO169" s="39"/>
      <c r="AP169" s="39"/>
      <c r="AQ169" s="39"/>
      <c r="AR169" s="39"/>
      <c r="AS169" s="46"/>
    </row>
    <row r="170" spans="1:45" ht="12" customHeight="1" x14ac:dyDescent="0.2">
      <c r="A170" s="163" t="str">
        <f>$A$44</f>
        <v>Zeitzuschläge</v>
      </c>
      <c r="B170" s="551" t="str">
        <f>$B$44</f>
        <v>aus Wochentotal</v>
      </c>
      <c r="C170" s="551"/>
      <c r="D170" s="551"/>
      <c r="E170" s="551"/>
      <c r="F170" s="552"/>
      <c r="G170" s="711">
        <f>IF($AG$25=0,0,$AG$25)</f>
        <v>0</v>
      </c>
      <c r="H170" s="712"/>
      <c r="I170" s="555">
        <f>IF($AG$88=0,0,$AG$88)</f>
        <v>0</v>
      </c>
      <c r="J170" s="556"/>
      <c r="K170" s="713">
        <f>IF($AG$151=0,0,$AG$151)</f>
        <v>0</v>
      </c>
      <c r="L170" s="554"/>
      <c r="M170" s="555">
        <f>IF($AG$214=0,0,$AG$214)</f>
        <v>0</v>
      </c>
      <c r="N170" s="556"/>
      <c r="O170" s="555">
        <f>IF($AG$277=0,0,$AG$277)</f>
        <v>0</v>
      </c>
      <c r="P170" s="556"/>
      <c r="Q170" s="555">
        <f>IF($AG$340=0,0,$AG$340)</f>
        <v>0</v>
      </c>
      <c r="R170" s="556"/>
      <c r="S170" s="555">
        <f>IF($AG$403=0,0,$AG$403)</f>
        <v>0</v>
      </c>
      <c r="T170" s="556"/>
      <c r="U170" s="555">
        <f>IF($AG$466=0,0,$AG$466)</f>
        <v>0</v>
      </c>
      <c r="V170" s="556"/>
      <c r="W170" s="555">
        <f>IF($AG$529=0,0,$AG$529)</f>
        <v>0</v>
      </c>
      <c r="X170" s="556"/>
      <c r="Y170" s="555">
        <f>IF($AG$592=0,0,$AG$592)</f>
        <v>0</v>
      </c>
      <c r="Z170" s="556"/>
      <c r="AA170" s="555">
        <f>IF($AG$655=0,0,$AG$655)</f>
        <v>0</v>
      </c>
      <c r="AB170" s="556"/>
      <c r="AC170" s="555">
        <f>IF($AG$718=0,0,$AG$718)</f>
        <v>0</v>
      </c>
      <c r="AD170" s="556"/>
      <c r="AE170" s="570">
        <f>SUM(G170:AD170)</f>
        <v>0</v>
      </c>
      <c r="AF170" s="571"/>
      <c r="AG170" s="137"/>
      <c r="AH170" s="62"/>
      <c r="AI170" s="39"/>
      <c r="AJ170" s="39"/>
      <c r="AM170" s="39"/>
      <c r="AN170" s="39"/>
      <c r="AO170" s="39"/>
      <c r="AP170" s="39"/>
      <c r="AQ170" s="39"/>
      <c r="AR170" s="39"/>
      <c r="AS170" s="46"/>
    </row>
    <row r="171" spans="1:45" ht="12" customHeight="1" x14ac:dyDescent="0.2">
      <c r="A171" s="164"/>
      <c r="B171" s="572" t="str">
        <f>$B$45</f>
        <v>aus Nacht-, Sonn-, Feiertagsarbeiten</v>
      </c>
      <c r="C171" s="572"/>
      <c r="D171" s="572"/>
      <c r="E171" s="572"/>
      <c r="F171" s="573"/>
      <c r="G171" s="717">
        <f>IF($AJ$20=0,0,$AJ$20)</f>
        <v>0</v>
      </c>
      <c r="H171" s="718"/>
      <c r="I171" s="566">
        <f>IF($AK$20=0,0,$AK$20)</f>
        <v>0</v>
      </c>
      <c r="J171" s="567"/>
      <c r="K171" s="719">
        <f>IF($AL$20=0,0,$AL$20)</f>
        <v>0</v>
      </c>
      <c r="L171" s="575"/>
      <c r="M171" s="566">
        <f>IF($AM$20=0,0,$AM$20)</f>
        <v>0</v>
      </c>
      <c r="N171" s="567"/>
      <c r="O171" s="566">
        <f>IF($AN$20=0,0,$AN$20)</f>
        <v>0</v>
      </c>
      <c r="P171" s="567"/>
      <c r="Q171" s="566">
        <f>IF($AO$20=0,0,$AO$20)</f>
        <v>0</v>
      </c>
      <c r="R171" s="567"/>
      <c r="S171" s="566">
        <f>IF($AP$20=0,0,$AP$20)</f>
        <v>0</v>
      </c>
      <c r="T171" s="567"/>
      <c r="U171" s="566">
        <f>IF($AQ$20=0,0,$AQ$20)</f>
        <v>0</v>
      </c>
      <c r="V171" s="567"/>
      <c r="W171" s="566">
        <f>IF($AR$20=0,0,$AR$20)</f>
        <v>0</v>
      </c>
      <c r="X171" s="567"/>
      <c r="Y171" s="566">
        <f>IF($AS$20=0,0,$AS$20)</f>
        <v>0</v>
      </c>
      <c r="Z171" s="567"/>
      <c r="AA171" s="566">
        <f>IF($AT$20=0,0,$AT$20)</f>
        <v>0</v>
      </c>
      <c r="AB171" s="567"/>
      <c r="AC171" s="566">
        <f>IF($AU$20=0,0,$AU$20)</f>
        <v>0</v>
      </c>
      <c r="AD171" s="567"/>
      <c r="AE171" s="568">
        <f>SUM(G171:AD171)</f>
        <v>0</v>
      </c>
      <c r="AF171" s="569"/>
      <c r="AG171" s="137"/>
      <c r="AH171" s="62"/>
      <c r="AI171" s="39"/>
      <c r="AJ171" s="39"/>
      <c r="AM171" s="39"/>
      <c r="AN171" s="39"/>
      <c r="AO171" s="39"/>
      <c r="AP171" s="39"/>
      <c r="AQ171" s="39"/>
      <c r="AR171" s="39"/>
      <c r="AS171" s="46"/>
    </row>
    <row r="172" spans="1:45" ht="12" customHeight="1" x14ac:dyDescent="0.2">
      <c r="A172" s="576" t="str">
        <f>$A$46</f>
        <v>Unproduktive Stunden</v>
      </c>
      <c r="B172" s="577"/>
      <c r="C172" s="577"/>
      <c r="D172" s="577"/>
      <c r="E172" s="577"/>
      <c r="F172" s="578"/>
      <c r="G172" s="720"/>
      <c r="H172" s="721"/>
      <c r="I172" s="581"/>
      <c r="J172" s="582"/>
      <c r="K172" s="722"/>
      <c r="L172" s="580"/>
      <c r="M172" s="581"/>
      <c r="N172" s="582"/>
      <c r="O172" s="581"/>
      <c r="P172" s="582"/>
      <c r="Q172" s="581"/>
      <c r="R172" s="582"/>
      <c r="S172" s="581"/>
      <c r="T172" s="582"/>
      <c r="U172" s="581"/>
      <c r="V172" s="582"/>
      <c r="W172" s="581"/>
      <c r="X172" s="582"/>
      <c r="Y172" s="581"/>
      <c r="Z172" s="582"/>
      <c r="AA172" s="581"/>
      <c r="AB172" s="582"/>
      <c r="AC172" s="581"/>
      <c r="AD172" s="582"/>
      <c r="AE172" s="593"/>
      <c r="AF172" s="594"/>
      <c r="AG172" s="137"/>
      <c r="AH172" s="62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46"/>
    </row>
    <row r="173" spans="1:45" ht="12" customHeight="1" x14ac:dyDescent="0.2">
      <c r="A173" s="595" t="str">
        <f>$A$47</f>
        <v xml:space="preserve">   Absenzen, Kurzabsenzen Art. 11 GAV</v>
      </c>
      <c r="B173" s="596"/>
      <c r="C173" s="596"/>
      <c r="D173" s="596"/>
      <c r="E173" s="596"/>
      <c r="F173" s="165" t="str">
        <f>$F$47</f>
        <v>a</v>
      </c>
      <c r="G173" s="591">
        <f>IF($AJ$3=0,0,$AJ$3)</f>
        <v>0</v>
      </c>
      <c r="H173" s="592"/>
      <c r="I173" s="591">
        <f>IF($AK$3=0,0,$AK$3)</f>
        <v>0</v>
      </c>
      <c r="J173" s="592"/>
      <c r="K173" s="724">
        <f>IF($AL$3=0,0,$AL$3)</f>
        <v>0</v>
      </c>
      <c r="L173" s="598"/>
      <c r="M173" s="591">
        <f>IF($AM$3=0,0,$AM$3)</f>
        <v>0</v>
      </c>
      <c r="N173" s="592"/>
      <c r="O173" s="591">
        <f>IF($AN$3=0,0,$AN$3)</f>
        <v>0</v>
      </c>
      <c r="P173" s="592"/>
      <c r="Q173" s="591">
        <f>IF($AO$3=0,0,$AO$3)</f>
        <v>0</v>
      </c>
      <c r="R173" s="592"/>
      <c r="S173" s="591">
        <f>IF($AP$3=0,0,$AP$3)</f>
        <v>0</v>
      </c>
      <c r="T173" s="592"/>
      <c r="U173" s="591">
        <f>IF($AQ$3=0,0,$AQ$3)</f>
        <v>0</v>
      </c>
      <c r="V173" s="592"/>
      <c r="W173" s="591">
        <f>IF($AR$3=0,0,$AR$3)</f>
        <v>0</v>
      </c>
      <c r="X173" s="592"/>
      <c r="Y173" s="591">
        <f>IF($AS$3=0,0,$AS$3)</f>
        <v>0</v>
      </c>
      <c r="Z173" s="592"/>
      <c r="AA173" s="591">
        <f>IF(AT$3=0,0,$AT$3)</f>
        <v>0</v>
      </c>
      <c r="AB173" s="592"/>
      <c r="AC173" s="591">
        <f>IF($AU$3=0,0,$AU$3)</f>
        <v>0</v>
      </c>
      <c r="AD173" s="592"/>
      <c r="AE173" s="583">
        <f>IF($AV$3=0,0,$AV$3)</f>
        <v>0</v>
      </c>
      <c r="AF173" s="584"/>
      <c r="AG173" s="137"/>
      <c r="AH173" s="62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46"/>
    </row>
    <row r="174" spans="1:45" ht="12" customHeight="1" x14ac:dyDescent="0.2">
      <c r="A174" s="585" t="str">
        <f>$A$48</f>
        <v xml:space="preserve">   Ferien Art. 12.1 GAV</v>
      </c>
      <c r="B174" s="586"/>
      <c r="C174" s="586"/>
      <c r="D174" s="586"/>
      <c r="E174" s="586"/>
      <c r="F174" s="166" t="str">
        <f>$F$48</f>
        <v>f</v>
      </c>
      <c r="G174" s="589">
        <f>IF($AJ$4=0,0,$AJ$4)</f>
        <v>0</v>
      </c>
      <c r="H174" s="590"/>
      <c r="I174" s="589">
        <f>IF($AK$4=0,0,$AK$4)</f>
        <v>0</v>
      </c>
      <c r="J174" s="590"/>
      <c r="K174" s="723">
        <f>IF($AL$4=0,0,$AL$4)</f>
        <v>0</v>
      </c>
      <c r="L174" s="588"/>
      <c r="M174" s="589">
        <f>IF($AM$4=0,0,$AM$4)</f>
        <v>0</v>
      </c>
      <c r="N174" s="590"/>
      <c r="O174" s="589">
        <f>IF($AN$4=0,0,$AN$4)</f>
        <v>0</v>
      </c>
      <c r="P174" s="590"/>
      <c r="Q174" s="589">
        <f>IF($AO$4=0,0,$AO$4)</f>
        <v>0</v>
      </c>
      <c r="R174" s="590"/>
      <c r="S174" s="589">
        <f>IF($AP$4=0,0,$AP$4)</f>
        <v>0</v>
      </c>
      <c r="T174" s="590"/>
      <c r="U174" s="589">
        <f>IF($AQ$4=0,0,$AQ$4)</f>
        <v>0</v>
      </c>
      <c r="V174" s="590"/>
      <c r="W174" s="589">
        <f>IF($AR$4=0,0,$AR$4)</f>
        <v>0</v>
      </c>
      <c r="X174" s="590"/>
      <c r="Y174" s="589">
        <f>IF($AS$4=0,0,$AS$4)</f>
        <v>0</v>
      </c>
      <c r="Z174" s="590"/>
      <c r="AA174" s="589">
        <f>IF($AT$4=0,0,$AT$4)</f>
        <v>0</v>
      </c>
      <c r="AB174" s="590"/>
      <c r="AC174" s="589">
        <f>IF($AU$4=0,0,$AU$4)</f>
        <v>0</v>
      </c>
      <c r="AD174" s="590"/>
      <c r="AE174" s="599">
        <f>IF($AV$4=0,0,$AV$4)</f>
        <v>0</v>
      </c>
      <c r="AF174" s="600"/>
      <c r="AG174" s="137"/>
      <c r="AH174" s="62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46"/>
    </row>
    <row r="175" spans="1:45" ht="12" customHeight="1" x14ac:dyDescent="0.2">
      <c r="A175" s="601" t="str">
        <f>$A$49</f>
        <v xml:space="preserve">   Feiertage Art. 12.2 GAV</v>
      </c>
      <c r="B175" s="602"/>
      <c r="C175" s="603" t="str">
        <f>IF($AJ$17="","",$AJ$17)</f>
        <v/>
      </c>
      <c r="D175" s="603"/>
      <c r="E175" s="603"/>
      <c r="F175" s="167" t="str">
        <f>$F$49</f>
        <v>ft</v>
      </c>
      <c r="G175" s="589">
        <f>IF($AJ$15=0,0,$AJ$15)</f>
        <v>0</v>
      </c>
      <c r="H175" s="590"/>
      <c r="I175" s="589">
        <f>IF($AK$15=0,0,$AK$15)</f>
        <v>0</v>
      </c>
      <c r="J175" s="590"/>
      <c r="K175" s="723">
        <f>IF($AL$15=0,0,$AL$15)</f>
        <v>0</v>
      </c>
      <c r="L175" s="588"/>
      <c r="M175" s="589">
        <f>IF($AM$15=0,0,$AM$15)</f>
        <v>0</v>
      </c>
      <c r="N175" s="590"/>
      <c r="O175" s="589">
        <f>IF($AN$15=0,0,$AN$15)</f>
        <v>0</v>
      </c>
      <c r="P175" s="590"/>
      <c r="Q175" s="589">
        <f>IF($AO$15=0,0,$AO$15)</f>
        <v>0</v>
      </c>
      <c r="R175" s="590"/>
      <c r="S175" s="589">
        <f>IF($AP$15=0,0,$AP$15)</f>
        <v>0</v>
      </c>
      <c r="T175" s="590"/>
      <c r="U175" s="589">
        <f>IF($AQ$15=0,0,$AQ$15)</f>
        <v>0</v>
      </c>
      <c r="V175" s="590"/>
      <c r="W175" s="589">
        <f>IF($AR$15=0,0,$AR$15)</f>
        <v>0</v>
      </c>
      <c r="X175" s="590"/>
      <c r="Y175" s="589">
        <f>IF($AS$15=0,0,$AS$15)</f>
        <v>0</v>
      </c>
      <c r="Z175" s="590"/>
      <c r="AA175" s="589">
        <f>IF($AT$15=0,0,$AT$15)</f>
        <v>0</v>
      </c>
      <c r="AB175" s="590"/>
      <c r="AC175" s="589">
        <f>IF($AU$15=0,0,$AU$15)</f>
        <v>0</v>
      </c>
      <c r="AD175" s="590"/>
      <c r="AE175" s="599">
        <f>IF($AV$15=0,0,$AV$15)</f>
        <v>0</v>
      </c>
      <c r="AF175" s="600"/>
      <c r="AG175" s="137"/>
      <c r="AH175" s="62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46"/>
    </row>
    <row r="176" spans="1:45" ht="12" customHeight="1" x14ac:dyDescent="0.2">
      <c r="A176" s="601" t="str">
        <f>$A$50</f>
        <v xml:space="preserve">   Krankheit Art. 13 GAV</v>
      </c>
      <c r="B176" s="602"/>
      <c r="C176" s="602"/>
      <c r="D176" s="602"/>
      <c r="E176" s="602"/>
      <c r="F176" s="167" t="str">
        <f>$F$50</f>
        <v>k</v>
      </c>
      <c r="G176" s="589">
        <f>IF($AJ$5=0,0,$AJ$5)</f>
        <v>0</v>
      </c>
      <c r="H176" s="590"/>
      <c r="I176" s="589">
        <f>IF($AK$5=0,0,$AK$5)</f>
        <v>0</v>
      </c>
      <c r="J176" s="590"/>
      <c r="K176" s="723">
        <f>IF($AL$5=0,0,$AL$5)</f>
        <v>0</v>
      </c>
      <c r="L176" s="588"/>
      <c r="M176" s="589">
        <f>IF($AM$5=0,0,$AM$5)</f>
        <v>0</v>
      </c>
      <c r="N176" s="590"/>
      <c r="O176" s="589">
        <f>IF($AN$5=0,0,$AN$5)</f>
        <v>0</v>
      </c>
      <c r="P176" s="590"/>
      <c r="Q176" s="589">
        <f>IF($AO$5=0,0,$AO$5)</f>
        <v>0</v>
      </c>
      <c r="R176" s="590"/>
      <c r="S176" s="589">
        <f>IF($AP$5=0,0,$AP$5)</f>
        <v>0</v>
      </c>
      <c r="T176" s="590"/>
      <c r="U176" s="589">
        <f>IF($AQ$5=0,0,$AQ$5)</f>
        <v>0</v>
      </c>
      <c r="V176" s="590"/>
      <c r="W176" s="589">
        <f>IF($AR$5=0,0,$AR$5)</f>
        <v>0</v>
      </c>
      <c r="X176" s="590"/>
      <c r="Y176" s="589">
        <f>IF($AS$5=0,0,$AS$5)</f>
        <v>0</v>
      </c>
      <c r="Z176" s="590"/>
      <c r="AA176" s="589">
        <f>IF($AT$5=0,0,$AT$5)</f>
        <v>0</v>
      </c>
      <c r="AB176" s="590"/>
      <c r="AC176" s="589">
        <f>IF($AU$5=0,0,$AU$5)</f>
        <v>0</v>
      </c>
      <c r="AD176" s="590"/>
      <c r="AE176" s="599">
        <f>IF($AV$5=0,0,$AV$5)</f>
        <v>0</v>
      </c>
      <c r="AF176" s="600"/>
      <c r="AG176" s="137"/>
      <c r="AH176" s="62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46"/>
    </row>
    <row r="177" spans="1:45" ht="12" customHeight="1" x14ac:dyDescent="0.2">
      <c r="A177" s="601" t="str">
        <f>$A$51</f>
        <v xml:space="preserve">   Unfall Art. 14 GAV</v>
      </c>
      <c r="B177" s="602"/>
      <c r="C177" s="602"/>
      <c r="D177" s="602"/>
      <c r="E177" s="602"/>
      <c r="F177" s="167" t="str">
        <f>$F$51</f>
        <v>u</v>
      </c>
      <c r="G177" s="589">
        <f>IF($AJ$6=0,0,$AJ$6)</f>
        <v>0</v>
      </c>
      <c r="H177" s="590"/>
      <c r="I177" s="589">
        <f>IF($AK$6=0,0,$AK$6)</f>
        <v>0</v>
      </c>
      <c r="J177" s="590"/>
      <c r="K177" s="723">
        <f>IF($AL$6=0,0,$AL$6)</f>
        <v>0</v>
      </c>
      <c r="L177" s="588"/>
      <c r="M177" s="589">
        <f>IF($AM$6=0,0,$AM$6)</f>
        <v>0</v>
      </c>
      <c r="N177" s="590"/>
      <c r="O177" s="589">
        <f>IF($AN$6=0,0,$AN$6)</f>
        <v>0</v>
      </c>
      <c r="P177" s="590"/>
      <c r="Q177" s="589">
        <f>IF($AO$6=0,0,$AO$6)</f>
        <v>0</v>
      </c>
      <c r="R177" s="590"/>
      <c r="S177" s="589">
        <f>IF($AP$6=0,0,$AP$6)</f>
        <v>0</v>
      </c>
      <c r="T177" s="590"/>
      <c r="U177" s="589">
        <f>IF($AQ$6=0,0,$AQ$6)</f>
        <v>0</v>
      </c>
      <c r="V177" s="590"/>
      <c r="W177" s="589">
        <f>IF($AR$6=0,0,$AR$6)</f>
        <v>0</v>
      </c>
      <c r="X177" s="590"/>
      <c r="Y177" s="589">
        <f>IF($AS$6=0,0,$AS$6)</f>
        <v>0</v>
      </c>
      <c r="Z177" s="590"/>
      <c r="AA177" s="589">
        <f>IF($AT$6=0,0,$AT$6)</f>
        <v>0</v>
      </c>
      <c r="AB177" s="590"/>
      <c r="AC177" s="589">
        <f>IF($AU$6=0,0,$AU$6)</f>
        <v>0</v>
      </c>
      <c r="AD177" s="590"/>
      <c r="AE177" s="599">
        <f>IF($AV$6=0,0,$AV$6)</f>
        <v>0</v>
      </c>
      <c r="AF177" s="600"/>
      <c r="AG177" s="137"/>
      <c r="AH177" s="62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46"/>
    </row>
    <row r="178" spans="1:45" ht="12" customHeight="1" x14ac:dyDescent="0.2">
      <c r="A178" s="601" t="str">
        <f>$A$52</f>
        <v xml:space="preserve">   Schwangerschaft/Mutterschaft Art. 15 GAV</v>
      </c>
      <c r="B178" s="602"/>
      <c r="C178" s="602"/>
      <c r="D178" s="602"/>
      <c r="E178" s="602"/>
      <c r="F178" s="167" t="str">
        <f>$F$52</f>
        <v>s</v>
      </c>
      <c r="G178" s="589">
        <f>IF($AJ$7=0,0,$AJ$7)</f>
        <v>0</v>
      </c>
      <c r="H178" s="590"/>
      <c r="I178" s="589">
        <f>IF($AK$7=0,0,$AK$7)</f>
        <v>0</v>
      </c>
      <c r="J178" s="590"/>
      <c r="K178" s="723">
        <f>IF($AL$7=0,0,$AL$7)</f>
        <v>0</v>
      </c>
      <c r="L178" s="588"/>
      <c r="M178" s="589">
        <f>IF($AM$7=0,0,$AM$7)</f>
        <v>0</v>
      </c>
      <c r="N178" s="590"/>
      <c r="O178" s="589">
        <f>IF($AN$7=0,0,$AN$7)</f>
        <v>0</v>
      </c>
      <c r="P178" s="590"/>
      <c r="Q178" s="589">
        <f>IF($AO$7=0,0,$AO$7)</f>
        <v>0</v>
      </c>
      <c r="R178" s="590"/>
      <c r="S178" s="589">
        <f>IF($AP$7=0,0,$AP$7)</f>
        <v>0</v>
      </c>
      <c r="T178" s="590"/>
      <c r="U178" s="589">
        <f>IF($AQ$7=0,0,$AQ$7)</f>
        <v>0</v>
      </c>
      <c r="V178" s="590"/>
      <c r="W178" s="589">
        <f>IF($AR$7=0,0,$AR$7)</f>
        <v>0</v>
      </c>
      <c r="X178" s="590"/>
      <c r="Y178" s="589">
        <f>IF($AS$7=0,0,$AS$7)</f>
        <v>0</v>
      </c>
      <c r="Z178" s="590"/>
      <c r="AA178" s="589">
        <f>IF($AT$7=0,0,$AT$7)</f>
        <v>0</v>
      </c>
      <c r="AB178" s="590"/>
      <c r="AC178" s="589">
        <f>IF($AU$7=0,0,$AU$7)</f>
        <v>0</v>
      </c>
      <c r="AD178" s="590"/>
      <c r="AE178" s="599">
        <f>IF($AV$7=0,0,$AV$7)</f>
        <v>0</v>
      </c>
      <c r="AF178" s="600"/>
      <c r="AG178" s="137"/>
      <c r="AH178" s="62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46"/>
    </row>
    <row r="179" spans="1:45" ht="12" customHeight="1" x14ac:dyDescent="0.2">
      <c r="A179" s="601" t="str">
        <f>$A$53</f>
        <v xml:space="preserve">   Militär/Beförderung/Zivilschutz Art. 16 GAV</v>
      </c>
      <c r="B179" s="602"/>
      <c r="C179" s="602"/>
      <c r="D179" s="602"/>
      <c r="E179" s="602"/>
      <c r="F179" s="167" t="str">
        <f>$F$53</f>
        <v>m</v>
      </c>
      <c r="G179" s="589">
        <f>IF($AJ$8=0,0,$AJ$8)</f>
        <v>0</v>
      </c>
      <c r="H179" s="590"/>
      <c r="I179" s="589">
        <f>IF($AK$8=0,0,$AK$8)</f>
        <v>0</v>
      </c>
      <c r="J179" s="590"/>
      <c r="K179" s="723">
        <f>IF($AL$8=0,0,$AL$8)</f>
        <v>0</v>
      </c>
      <c r="L179" s="588"/>
      <c r="M179" s="589">
        <f>IF($AM$8=0,0,$AM$8)</f>
        <v>0</v>
      </c>
      <c r="N179" s="590"/>
      <c r="O179" s="589">
        <f>IF($AN$8=0,0,$AN$8)</f>
        <v>0</v>
      </c>
      <c r="P179" s="590"/>
      <c r="Q179" s="589">
        <f>IF($AO$8=0,0,$AO$8)</f>
        <v>0</v>
      </c>
      <c r="R179" s="590"/>
      <c r="S179" s="589">
        <f>IF($AP$8=0,0,$AP$8)</f>
        <v>0</v>
      </c>
      <c r="T179" s="590"/>
      <c r="U179" s="589">
        <f>IF($AQ$8=0,0,$AQ$8)</f>
        <v>0</v>
      </c>
      <c r="V179" s="590"/>
      <c r="W179" s="589">
        <f>IF($AR$8=0,0,$AR$8)</f>
        <v>0</v>
      </c>
      <c r="X179" s="590"/>
      <c r="Y179" s="589">
        <f>IF($AS$8=0,0,$AS$8)</f>
        <v>0</v>
      </c>
      <c r="Z179" s="590"/>
      <c r="AA179" s="589">
        <f>IF($AT$8=0,0,$AT$8)</f>
        <v>0</v>
      </c>
      <c r="AB179" s="590"/>
      <c r="AC179" s="589">
        <f>IF($AU$8=0,0,$AU$8)</f>
        <v>0</v>
      </c>
      <c r="AD179" s="590"/>
      <c r="AE179" s="599">
        <f>IF($AV$8=0,0,$AV$8)</f>
        <v>0</v>
      </c>
      <c r="AF179" s="600"/>
      <c r="AG179" s="137"/>
      <c r="AH179" s="62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46"/>
    </row>
    <row r="180" spans="1:45" ht="12" customHeight="1" x14ac:dyDescent="0.2">
      <c r="A180" s="601" t="str">
        <f>$A$54</f>
        <v xml:space="preserve">   Kurzarbeit und Schlechtwetterausfälle</v>
      </c>
      <c r="B180" s="602"/>
      <c r="C180" s="602"/>
      <c r="D180" s="602"/>
      <c r="E180" s="602"/>
      <c r="F180" s="167" t="str">
        <f>$F$54</f>
        <v>ka</v>
      </c>
      <c r="G180" s="589">
        <f>IF($AJ$11=0,0,$AJ$11)</f>
        <v>0</v>
      </c>
      <c r="H180" s="590"/>
      <c r="I180" s="589">
        <f>IF($AK$11=0,0,$AK$11)</f>
        <v>0</v>
      </c>
      <c r="J180" s="590"/>
      <c r="K180" s="723">
        <f>IF($AL$11=0,0,$AL$11)</f>
        <v>0</v>
      </c>
      <c r="L180" s="588"/>
      <c r="M180" s="589">
        <f>IF($AM$11=0,0,$AM$11)</f>
        <v>0</v>
      </c>
      <c r="N180" s="590"/>
      <c r="O180" s="589">
        <f>IF($AN$11=0,0,$AN$11)</f>
        <v>0</v>
      </c>
      <c r="P180" s="590"/>
      <c r="Q180" s="589">
        <f>IF($AO$11=0,0,$AO$11)</f>
        <v>0</v>
      </c>
      <c r="R180" s="590"/>
      <c r="S180" s="589">
        <f>IF($AP$11=0,0,$AP$11)</f>
        <v>0</v>
      </c>
      <c r="T180" s="590"/>
      <c r="U180" s="589">
        <f>IF($AQ$11=0,0,$AQ$11)</f>
        <v>0</v>
      </c>
      <c r="V180" s="590"/>
      <c r="W180" s="589">
        <f>IF($AR$11=0,0,$AR$11)</f>
        <v>0</v>
      </c>
      <c r="X180" s="590"/>
      <c r="Y180" s="589">
        <f>IF($AS$11=0,0,$AS$11)</f>
        <v>0</v>
      </c>
      <c r="Z180" s="590"/>
      <c r="AA180" s="589">
        <f>IF($AT$11=0,0,$AT$11)</f>
        <v>0</v>
      </c>
      <c r="AB180" s="590"/>
      <c r="AC180" s="589">
        <f>IF($AU$11=0,0,$AU$11)</f>
        <v>0</v>
      </c>
      <c r="AD180" s="590"/>
      <c r="AE180" s="599">
        <f>IF($AV$11=0,0,$AV$11)</f>
        <v>0</v>
      </c>
      <c r="AF180" s="600"/>
      <c r="AG180" s="137"/>
      <c r="AH180" s="62"/>
      <c r="AI180" s="39"/>
      <c r="AJ180" s="39"/>
      <c r="AM180" s="39"/>
      <c r="AN180" s="39"/>
      <c r="AO180" s="39"/>
      <c r="AP180" s="39"/>
      <c r="AQ180" s="39"/>
      <c r="AR180" s="39"/>
      <c r="AS180" s="46"/>
    </row>
    <row r="181" spans="1:45" ht="12" customHeight="1" x14ac:dyDescent="0.2">
      <c r="A181" s="601" t="str">
        <f>$A$55</f>
        <v xml:space="preserve">   Berufsschule</v>
      </c>
      <c r="B181" s="602"/>
      <c r="C181" s="602"/>
      <c r="D181" s="602"/>
      <c r="E181" s="602"/>
      <c r="F181" s="168" t="str">
        <f>$F$55</f>
        <v>bs</v>
      </c>
      <c r="G181" s="589">
        <f>IF($AJ$9=0,0,$AJ$9)</f>
        <v>0</v>
      </c>
      <c r="H181" s="590"/>
      <c r="I181" s="589">
        <f>IF($AK$9=0,0,$AK$9)</f>
        <v>0</v>
      </c>
      <c r="J181" s="590"/>
      <c r="K181" s="723">
        <f>IF($AL$9=0,0,$AL$9)</f>
        <v>0</v>
      </c>
      <c r="L181" s="588"/>
      <c r="M181" s="589">
        <f>IF($AM$9=0,0,$AM$9)</f>
        <v>0</v>
      </c>
      <c r="N181" s="590"/>
      <c r="O181" s="589">
        <f>IF($AN$9=0,0,$AN$9)</f>
        <v>0</v>
      </c>
      <c r="P181" s="590"/>
      <c r="Q181" s="589">
        <f>IF($AO$9=0,0,$AO$9)</f>
        <v>0</v>
      </c>
      <c r="R181" s="590"/>
      <c r="S181" s="589">
        <f>IF($AP$9=0,0,$AP$9)</f>
        <v>0</v>
      </c>
      <c r="T181" s="590"/>
      <c r="U181" s="589">
        <f>IF($AQ$9=0,0,$AQ$9)</f>
        <v>0</v>
      </c>
      <c r="V181" s="590"/>
      <c r="W181" s="589">
        <f>IF($AR$9=0,0,$AR$9)</f>
        <v>0</v>
      </c>
      <c r="X181" s="590"/>
      <c r="Y181" s="589">
        <f>IF($AS$9=0,0,$AS$9)</f>
        <v>0</v>
      </c>
      <c r="Z181" s="590"/>
      <c r="AA181" s="589">
        <f>IF($AT$9=0,0,$AT$9)</f>
        <v>0</v>
      </c>
      <c r="AB181" s="590"/>
      <c r="AC181" s="589">
        <f>IF($AU$9=0,0,$AU$9)</f>
        <v>0</v>
      </c>
      <c r="AD181" s="590"/>
      <c r="AE181" s="599">
        <f>IF($AV$9=0,0,$AV$9)</f>
        <v>0</v>
      </c>
      <c r="AF181" s="600"/>
      <c r="AG181" s="137"/>
      <c r="AH181" s="62"/>
      <c r="AI181" s="39"/>
      <c r="AJ181" s="39"/>
      <c r="AM181" s="39"/>
      <c r="AN181" s="39"/>
      <c r="AO181" s="39"/>
      <c r="AP181" s="39"/>
      <c r="AQ181" s="39"/>
      <c r="AR181" s="39"/>
      <c r="AS181" s="46"/>
    </row>
    <row r="182" spans="1:45" ht="12" customHeight="1" x14ac:dyDescent="0.2">
      <c r="A182" s="615" t="str">
        <f>$A$56</f>
        <v xml:space="preserve">   Kurse</v>
      </c>
      <c r="B182" s="616"/>
      <c r="C182" s="616"/>
      <c r="D182" s="616"/>
      <c r="E182" s="616"/>
      <c r="F182" s="268" t="str">
        <f>$F$56</f>
        <v>ku</v>
      </c>
      <c r="G182" s="608">
        <f>IF($AJ$10=0,0,$AJ$10)</f>
        <v>0</v>
      </c>
      <c r="H182" s="609"/>
      <c r="I182" s="608">
        <f>IF($AK$10=0,0,$AK$10)</f>
        <v>0</v>
      </c>
      <c r="J182" s="609"/>
      <c r="K182" s="725">
        <f>IF($AL$10=0,0,$AL$10)</f>
        <v>0</v>
      </c>
      <c r="L182" s="618"/>
      <c r="M182" s="608">
        <f>IF($AM$10=0,0,$AM$10)</f>
        <v>0</v>
      </c>
      <c r="N182" s="609"/>
      <c r="O182" s="608">
        <f>IF($AN$10=0,0,$AN$10)</f>
        <v>0</v>
      </c>
      <c r="P182" s="609"/>
      <c r="Q182" s="608">
        <f>IF($AO$10=0,0,$AO$10)</f>
        <v>0</v>
      </c>
      <c r="R182" s="609"/>
      <c r="S182" s="608">
        <f>IF($AP$10=0,0,$AP$10)</f>
        <v>0</v>
      </c>
      <c r="T182" s="609"/>
      <c r="U182" s="608">
        <f>IF($AQ$10=0,0,$AQ$10)</f>
        <v>0</v>
      </c>
      <c r="V182" s="609"/>
      <c r="W182" s="608">
        <f>IF($AR$10=0,0,$AR$10)</f>
        <v>0</v>
      </c>
      <c r="X182" s="609"/>
      <c r="Y182" s="608">
        <f>IF($AS$10=0,0,$AS$10)</f>
        <v>0</v>
      </c>
      <c r="Z182" s="609"/>
      <c r="AA182" s="608">
        <f>IF($AT$10=0,0,$AT$10)</f>
        <v>0</v>
      </c>
      <c r="AB182" s="609"/>
      <c r="AC182" s="608">
        <f>IF($AU$10=0,0,$AU$10)</f>
        <v>0</v>
      </c>
      <c r="AD182" s="609"/>
      <c r="AE182" s="610">
        <f>IF($AV$10=0,0,$AV$10)</f>
        <v>0</v>
      </c>
      <c r="AF182" s="611"/>
      <c r="AG182" s="137"/>
      <c r="AH182" s="62"/>
      <c r="AI182" s="39"/>
      <c r="AJ182" s="39"/>
      <c r="AM182" s="39"/>
      <c r="AN182" s="39"/>
      <c r="AO182" s="39"/>
      <c r="AP182" s="39"/>
      <c r="AQ182" s="39"/>
      <c r="AR182" s="39"/>
      <c r="AS182" s="46"/>
    </row>
    <row r="183" spans="1:45" ht="12" customHeight="1" x14ac:dyDescent="0.2">
      <c r="A183" s="265" t="str">
        <f>$A$57</f>
        <v>Kompensations-Std</v>
      </c>
      <c r="B183" s="612" t="str">
        <f>$B$57</f>
        <v>aus Vorjahr</v>
      </c>
      <c r="C183" s="612"/>
      <c r="D183" s="612"/>
      <c r="E183" s="612"/>
      <c r="F183" s="266" t="str">
        <f>$F$57</f>
        <v>kv</v>
      </c>
      <c r="G183" s="604">
        <f>IF($AJ$12=0,0,$AJ$12)</f>
        <v>0</v>
      </c>
      <c r="H183" s="605"/>
      <c r="I183" s="604">
        <f>IF($AK$12=0,0,$AK$12)</f>
        <v>0</v>
      </c>
      <c r="J183" s="605"/>
      <c r="K183" s="727">
        <f>IF($AL$12=0,0,$AL$12)</f>
        <v>0</v>
      </c>
      <c r="L183" s="614"/>
      <c r="M183" s="604">
        <f>IF($AM$12=0,0,$AM$12)</f>
        <v>0</v>
      </c>
      <c r="N183" s="605"/>
      <c r="O183" s="604">
        <f>IF($AN$12=0,0,$AN$12)</f>
        <v>0</v>
      </c>
      <c r="P183" s="605"/>
      <c r="Q183" s="604">
        <f>IF($AO$12=0,0,$AO$12)</f>
        <v>0</v>
      </c>
      <c r="R183" s="605"/>
      <c r="S183" s="604">
        <f>IF($AP$12=0,0,$AP$12)</f>
        <v>0</v>
      </c>
      <c r="T183" s="605"/>
      <c r="U183" s="604">
        <f>IF($AQ$12=0,0,$AQ$12)</f>
        <v>0</v>
      </c>
      <c r="V183" s="605"/>
      <c r="W183" s="604">
        <f>IF($AR$12=0,0,$AR$12)</f>
        <v>0</v>
      </c>
      <c r="X183" s="605"/>
      <c r="Y183" s="604"/>
      <c r="Z183" s="605"/>
      <c r="AA183" s="604"/>
      <c r="AB183" s="605"/>
      <c r="AC183" s="604"/>
      <c r="AD183" s="605"/>
      <c r="AE183" s="606">
        <f>IF($AV$12=0,0,$AV$12)</f>
        <v>0</v>
      </c>
      <c r="AF183" s="607"/>
      <c r="AG183" s="137"/>
      <c r="AH183" s="62"/>
      <c r="AI183" s="39"/>
      <c r="AJ183" s="39"/>
      <c r="AM183" s="39"/>
      <c r="AN183" s="39"/>
      <c r="AO183" s="39"/>
      <c r="AP183" s="39"/>
      <c r="AQ183" s="39"/>
      <c r="AR183" s="39"/>
      <c r="AS183" s="46"/>
    </row>
    <row r="184" spans="1:45" ht="12" customHeight="1" x14ac:dyDescent="0.2">
      <c r="A184" s="269"/>
      <c r="B184" s="632" t="str">
        <f>$B$58</f>
        <v>aus laufendem Jahr (Kontrolle)</v>
      </c>
      <c r="C184" s="632"/>
      <c r="D184" s="632"/>
      <c r="E184" s="632"/>
      <c r="F184" s="270" t="str">
        <f>$F$58</f>
        <v>kj</v>
      </c>
      <c r="G184" s="627">
        <f>IF($AJ$14=0,0,$AJ$14)</f>
        <v>0</v>
      </c>
      <c r="H184" s="628"/>
      <c r="I184" s="627">
        <f>IF($AK$14=0,0,$AK$14)</f>
        <v>0</v>
      </c>
      <c r="J184" s="628"/>
      <c r="K184" s="726">
        <f>IF($AL$14=0,0,$AL$14)</f>
        <v>0</v>
      </c>
      <c r="L184" s="634"/>
      <c r="M184" s="627">
        <f>IF($AM$14=0,0,$AM$14)</f>
        <v>0</v>
      </c>
      <c r="N184" s="628"/>
      <c r="O184" s="627">
        <f>IF($AN$14=0,0,$AN$14)</f>
        <v>0</v>
      </c>
      <c r="P184" s="628"/>
      <c r="Q184" s="627">
        <f>IF($AO$14=0,0,$AO$14)</f>
        <v>0</v>
      </c>
      <c r="R184" s="628"/>
      <c r="S184" s="627">
        <f>IF($AP$14=0,0,$AP$14)</f>
        <v>0</v>
      </c>
      <c r="T184" s="628"/>
      <c r="U184" s="627">
        <f>IF($AQ$14=0,0,$AQ$14)</f>
        <v>0</v>
      </c>
      <c r="V184" s="628"/>
      <c r="W184" s="627">
        <f>IF($AR$14=0,0,$AR$14)</f>
        <v>0</v>
      </c>
      <c r="X184" s="628"/>
      <c r="Y184" s="627">
        <f>IF($AS$14=0,0,$AS$14)</f>
        <v>0</v>
      </c>
      <c r="Z184" s="628"/>
      <c r="AA184" s="627">
        <f>IF($AT$14=0,0,$AT$14)</f>
        <v>0</v>
      </c>
      <c r="AB184" s="628"/>
      <c r="AC184" s="627">
        <f>IF($AU$14=0,0,$AU$14)</f>
        <v>0</v>
      </c>
      <c r="AD184" s="628"/>
      <c r="AE184" s="629">
        <f>IF($AV$14=0,0,$AV$14)</f>
        <v>0</v>
      </c>
      <c r="AF184" s="630"/>
      <c r="AG184" s="137"/>
      <c r="AH184" s="62"/>
      <c r="AI184" s="39"/>
      <c r="AJ184" s="39"/>
      <c r="AM184" s="39"/>
      <c r="AN184" s="39"/>
      <c r="AO184" s="39"/>
      <c r="AP184" s="39"/>
      <c r="AQ184" s="39"/>
      <c r="AR184" s="39"/>
      <c r="AS184" s="46"/>
    </row>
    <row r="185" spans="1:45" ht="12" customHeight="1" x14ac:dyDescent="0.2">
      <c r="A185" s="271" t="str">
        <f>$A$59</f>
        <v>Auszahlung</v>
      </c>
      <c r="B185" s="612" t="str">
        <f>$B$59</f>
        <v>Stunden Vorjahressaldo</v>
      </c>
      <c r="C185" s="612"/>
      <c r="D185" s="612"/>
      <c r="E185" s="612"/>
      <c r="F185" s="631"/>
      <c r="G185" s="604">
        <f>IF($AJ$18=0,0,$AJ$18)</f>
        <v>0</v>
      </c>
      <c r="H185" s="605"/>
      <c r="I185" s="604">
        <f>IF($AK$18=0,0,$AK$18)</f>
        <v>0</v>
      </c>
      <c r="J185" s="605"/>
      <c r="K185" s="727">
        <f>IF($AL$18=0,0,$AL$18)</f>
        <v>0</v>
      </c>
      <c r="L185" s="614"/>
      <c r="M185" s="604">
        <f>IF($AM$18=0,0,$AM$18)</f>
        <v>0</v>
      </c>
      <c r="N185" s="605"/>
      <c r="O185" s="604">
        <f>IF($AN$18=0,0,$AN$18)</f>
        <v>0</v>
      </c>
      <c r="P185" s="605"/>
      <c r="Q185" s="604">
        <f>IF($AO$18=0,0,$AO$18)</f>
        <v>0</v>
      </c>
      <c r="R185" s="605"/>
      <c r="S185" s="604">
        <f>IF($AP$18=0,0,$AP$18)</f>
        <v>0</v>
      </c>
      <c r="T185" s="605"/>
      <c r="U185" s="604">
        <f>IF($AQ$18=0,0,$AQ$18)</f>
        <v>0</v>
      </c>
      <c r="V185" s="605"/>
      <c r="W185" s="604">
        <f>IF($AR$18=0,0,$AR$18)</f>
        <v>0</v>
      </c>
      <c r="X185" s="605"/>
      <c r="Y185" s="619"/>
      <c r="Z185" s="620"/>
      <c r="AA185" s="620"/>
      <c r="AB185" s="620"/>
      <c r="AC185" s="620"/>
      <c r="AD185" s="621"/>
      <c r="AE185" s="606">
        <f>IF($AV$18=0,0,$AV$18)</f>
        <v>0</v>
      </c>
      <c r="AF185" s="607"/>
      <c r="AG185" s="137"/>
      <c r="AH185" s="62"/>
      <c r="AI185" s="39"/>
      <c r="AJ185" s="39"/>
      <c r="AM185" s="39"/>
      <c r="AN185" s="39"/>
      <c r="AO185" s="39"/>
      <c r="AP185" s="39"/>
      <c r="AQ185" s="39"/>
      <c r="AR185" s="39"/>
      <c r="AS185" s="46"/>
    </row>
    <row r="186" spans="1:45" ht="12" customHeight="1" x14ac:dyDescent="0.2">
      <c r="A186" s="169" t="str">
        <f>$A$60</f>
        <v>Differenz</v>
      </c>
      <c r="B186" s="586" t="str">
        <f>$B$60</f>
        <v>nach Kompensation und Auszahlung</v>
      </c>
      <c r="C186" s="586"/>
      <c r="D186" s="586"/>
      <c r="E186" s="586"/>
      <c r="F186" s="622"/>
      <c r="G186" s="589">
        <f>IF(ROUND($P$4,3)=0,0,$P$4-SUM(G183+G185))</f>
        <v>0</v>
      </c>
      <c r="H186" s="590"/>
      <c r="I186" s="623">
        <f>IF(ROUND(G186,3)=0,0,G186-(SUM(I185+I183)))</f>
        <v>0</v>
      </c>
      <c r="J186" s="624"/>
      <c r="K186" s="723">
        <f>IF(ROUND(I186,3)=0,0,I186-(SUM(K185+K183)))</f>
        <v>0</v>
      </c>
      <c r="L186" s="588"/>
      <c r="M186" s="623">
        <f t="shared" ref="M186" si="63">IF(ROUND(K186,3)=0,0,K186-(SUM(M185+M183)))</f>
        <v>0</v>
      </c>
      <c r="N186" s="624"/>
      <c r="O186" s="623">
        <f t="shared" ref="O186" si="64">IF(ROUND(M186,3)=0,0,M186-(SUM(O185+O183)))</f>
        <v>0</v>
      </c>
      <c r="P186" s="624"/>
      <c r="Q186" s="623">
        <f t="shared" ref="Q186" si="65">IF(ROUND(O186,3)=0,0,O186-(SUM(Q185+Q183)))</f>
        <v>0</v>
      </c>
      <c r="R186" s="624"/>
      <c r="S186" s="623">
        <f t="shared" ref="S186" si="66">IF(ROUND(Q186,3)=0,0,Q186-(SUM(S185+S183)))</f>
        <v>0</v>
      </c>
      <c r="T186" s="624"/>
      <c r="U186" s="623">
        <f t="shared" ref="U186" si="67">IF(ROUND(S186,3)=0,0,S186-(SUM(U185+U183)))</f>
        <v>0</v>
      </c>
      <c r="V186" s="624"/>
      <c r="W186" s="623">
        <f t="shared" ref="W186" si="68">IF(ROUND(U186,3)=0,0,U186-(SUM(W185+W183)))</f>
        <v>0</v>
      </c>
      <c r="X186" s="624"/>
      <c r="Y186" s="636" t="str">
        <f>$Y$60</f>
        <v/>
      </c>
      <c r="Z186" s="637"/>
      <c r="AA186" s="637"/>
      <c r="AB186" s="637"/>
      <c r="AC186" s="637"/>
      <c r="AD186" s="637"/>
      <c r="AE186" s="637"/>
      <c r="AF186" s="638"/>
      <c r="AG186" s="137"/>
      <c r="AH186" s="62"/>
      <c r="AI186" s="39"/>
      <c r="AJ186" s="39"/>
      <c r="AM186" s="39"/>
      <c r="AN186" s="39"/>
      <c r="AO186" s="39"/>
      <c r="AP186" s="39"/>
      <c r="AQ186" s="39"/>
      <c r="AR186" s="39"/>
      <c r="AS186" s="46"/>
    </row>
    <row r="187" spans="1:45" ht="12" customHeight="1" x14ac:dyDescent="0.2">
      <c r="A187" s="169" t="str">
        <f>$A$61</f>
        <v>Auszahlung</v>
      </c>
      <c r="B187" s="639" t="str">
        <f>$B$61</f>
        <v>Stunden laufendes Jahr</v>
      </c>
      <c r="C187" s="639"/>
      <c r="D187" s="639"/>
      <c r="E187" s="639"/>
      <c r="F187" s="640"/>
      <c r="G187" s="589">
        <f>IF($AJ$19=0,0,$AJ$19)</f>
        <v>0</v>
      </c>
      <c r="H187" s="590"/>
      <c r="I187" s="589">
        <f>IF($AK$19=0,0,$AK$19)</f>
        <v>0</v>
      </c>
      <c r="J187" s="590"/>
      <c r="K187" s="723">
        <f>IF($AL$19=0,0,$AL$19)</f>
        <v>0</v>
      </c>
      <c r="L187" s="588"/>
      <c r="M187" s="589">
        <f>IF($AM$19=0,0,$AM$19)</f>
        <v>0</v>
      </c>
      <c r="N187" s="590"/>
      <c r="O187" s="589">
        <f>IF($AN$19=0,0,$AN$19)</f>
        <v>0</v>
      </c>
      <c r="P187" s="590"/>
      <c r="Q187" s="589">
        <f>IF($AO$19=0,0,$AO$19)</f>
        <v>0</v>
      </c>
      <c r="R187" s="590"/>
      <c r="S187" s="589">
        <f>IF($AP$19=0,0,$AP$19)</f>
        <v>0</v>
      </c>
      <c r="T187" s="590"/>
      <c r="U187" s="589">
        <f>IF($AQ$19=0,0,$AQ$19)</f>
        <v>0</v>
      </c>
      <c r="V187" s="590"/>
      <c r="W187" s="589">
        <f>IF($AR$19=0,0,$AR$19)</f>
        <v>0</v>
      </c>
      <c r="X187" s="590"/>
      <c r="Y187" s="589">
        <f>IF($AS$19=0,0,$AS$19)</f>
        <v>0</v>
      </c>
      <c r="Z187" s="590"/>
      <c r="AA187" s="589">
        <f>IF($AT$19=0,0,$AT$19)</f>
        <v>0</v>
      </c>
      <c r="AB187" s="590"/>
      <c r="AC187" s="589">
        <f>IF($AU$19=0,0,$AU$19)</f>
        <v>0</v>
      </c>
      <c r="AD187" s="590"/>
      <c r="AE187" s="599">
        <f>IF($AV$19=0,0,$AV$19)</f>
        <v>0</v>
      </c>
      <c r="AF187" s="600"/>
      <c r="AG187" s="137"/>
      <c r="AH187" s="62"/>
      <c r="AI187" s="39"/>
      <c r="AJ187" s="39"/>
      <c r="AM187" s="39"/>
      <c r="AN187" s="39"/>
      <c r="AO187" s="39"/>
      <c r="AP187" s="39"/>
      <c r="AQ187" s="39"/>
      <c r="AR187" s="39"/>
      <c r="AS187" s="46"/>
    </row>
    <row r="188" spans="1:45" ht="12" customHeight="1" x14ac:dyDescent="0.2">
      <c r="A188" s="170" t="str">
        <f>$A$62</f>
        <v>Fehlstunden</v>
      </c>
      <c r="B188" s="635" t="str">
        <f>$B$62</f>
        <v>laufendes Jahr (Kontrolle)</v>
      </c>
      <c r="C188" s="635"/>
      <c r="D188" s="635"/>
      <c r="E188" s="635"/>
      <c r="F188" s="267" t="str">
        <f>$F$62</f>
        <v>fe</v>
      </c>
      <c r="G188" s="627">
        <f>IF($AJ$13=0,0,$AJ$13)</f>
        <v>0</v>
      </c>
      <c r="H188" s="628"/>
      <c r="I188" s="627">
        <f>IF($AK$13=0,0,$AK$13)</f>
        <v>0</v>
      </c>
      <c r="J188" s="628"/>
      <c r="K188" s="726">
        <f>IF($AL$13=0,0,$AL$13)</f>
        <v>0</v>
      </c>
      <c r="L188" s="634"/>
      <c r="M188" s="627">
        <f>IF($AM$13=0,0,$AM$13)</f>
        <v>0</v>
      </c>
      <c r="N188" s="628"/>
      <c r="O188" s="627">
        <f>IF($AN$13=0,0,$AN$13)</f>
        <v>0</v>
      </c>
      <c r="P188" s="628"/>
      <c r="Q188" s="627">
        <f>IF($AO$13=0,0,$AO$13)</f>
        <v>0</v>
      </c>
      <c r="R188" s="628"/>
      <c r="S188" s="627">
        <f>IF($AP$13=0,0,$AP$13)</f>
        <v>0</v>
      </c>
      <c r="T188" s="628"/>
      <c r="U188" s="627">
        <f>IF($AQ$13=0,0,$AQ$13)</f>
        <v>0</v>
      </c>
      <c r="V188" s="628"/>
      <c r="W188" s="627">
        <f>IF($AR$13=0,0,$AR$13)</f>
        <v>0</v>
      </c>
      <c r="X188" s="628"/>
      <c r="Y188" s="627">
        <f>IF($AS$13=0,0,$AS$13)</f>
        <v>0</v>
      </c>
      <c r="Z188" s="628"/>
      <c r="AA188" s="627">
        <f>IF($AT$13=0,0,$AT$13)</f>
        <v>0</v>
      </c>
      <c r="AB188" s="628"/>
      <c r="AC188" s="627">
        <f>IF($AU$13=0,0,$AU$13)</f>
        <v>0</v>
      </c>
      <c r="AD188" s="628"/>
      <c r="AE188" s="629">
        <f>IF($AV$13=0,0,$AV$13)</f>
        <v>0</v>
      </c>
      <c r="AF188" s="630"/>
      <c r="AG188" s="137"/>
      <c r="AH188" s="62"/>
      <c r="AI188" s="39"/>
      <c r="AJ188" s="39"/>
      <c r="AM188" s="39"/>
      <c r="AN188" s="39"/>
      <c r="AO188" s="39"/>
      <c r="AP188" s="39"/>
      <c r="AQ188" s="39"/>
      <c r="AR188" s="39"/>
      <c r="AS188" s="46"/>
    </row>
    <row r="189" spans="1:45" ht="12" customHeight="1" x14ac:dyDescent="0.2">
      <c r="A189" s="171" t="str">
        <f>$A$63</f>
        <v>Total inkl. Zeitzuschläge</v>
      </c>
      <c r="B189" s="651" t="str">
        <f>$B$63</f>
        <v>Stunden produktiv und unproduktiv</v>
      </c>
      <c r="C189" s="651"/>
      <c r="D189" s="651"/>
      <c r="E189" s="651"/>
      <c r="F189" s="731"/>
      <c r="G189" s="732">
        <f>IF($AG$36=0,0,$AG$36)</f>
        <v>0</v>
      </c>
      <c r="H189" s="657"/>
      <c r="I189" s="656">
        <f>IF($AG$99=0,0,$AG$99)</f>
        <v>0</v>
      </c>
      <c r="J189" s="657"/>
      <c r="K189" s="733">
        <f>IF($AG$162=0,0,$AG$162)</f>
        <v>0</v>
      </c>
      <c r="L189" s="655"/>
      <c r="M189" s="641">
        <f>IF($AG$225=0,0,$AG$225)</f>
        <v>0</v>
      </c>
      <c r="N189" s="642"/>
      <c r="O189" s="641">
        <f>IF($AG$288=0,0,$AG$288)</f>
        <v>0</v>
      </c>
      <c r="P189" s="642"/>
      <c r="Q189" s="641">
        <f>IF($AG$351=0,0,$AG$351)</f>
        <v>0</v>
      </c>
      <c r="R189" s="642"/>
      <c r="S189" s="641">
        <f>IF($AG$414=0,0,$AG$414)</f>
        <v>0</v>
      </c>
      <c r="T189" s="642"/>
      <c r="U189" s="641">
        <f>IF($AG$477=0,0,$AG$477)</f>
        <v>0</v>
      </c>
      <c r="V189" s="642"/>
      <c r="W189" s="641">
        <f>IF($AG$540=0,0,$AG$540)</f>
        <v>0</v>
      </c>
      <c r="X189" s="642"/>
      <c r="Y189" s="641">
        <f>IF($AG$603=0,0,$AG$603)</f>
        <v>0</v>
      </c>
      <c r="Z189" s="642"/>
      <c r="AA189" s="641">
        <f>IF($AG$666=0,0,$AG$666)</f>
        <v>0</v>
      </c>
      <c r="AB189" s="642"/>
      <c r="AC189" s="641">
        <f>IF($AG$729=0,0,$AG$729)</f>
        <v>0</v>
      </c>
      <c r="AD189" s="642"/>
      <c r="AE189" s="570">
        <f>SUM($G$63:$AD$63)</f>
        <v>0</v>
      </c>
      <c r="AF189" s="571"/>
      <c r="AG189" s="137"/>
      <c r="AH189" s="62"/>
      <c r="AI189" s="39"/>
      <c r="AJ189" s="39"/>
      <c r="AM189" s="39"/>
      <c r="AN189" s="39"/>
      <c r="AO189" s="39"/>
      <c r="AP189" s="39"/>
      <c r="AQ189" s="39"/>
      <c r="AR189" s="39"/>
      <c r="AS189" s="46"/>
    </row>
    <row r="190" spans="1:45" ht="24.95" customHeight="1" x14ac:dyDescent="0.2">
      <c r="A190" s="173" t="str">
        <f>$A$64</f>
        <v>Vergleich</v>
      </c>
      <c r="B190" s="643" t="str">
        <f>$B$64</f>
        <v>Stunden zu Soll-Stunden (inkl. allfälli-
ge Minusstunden Vorjahr)</v>
      </c>
      <c r="C190" s="643"/>
      <c r="D190" s="643"/>
      <c r="E190" s="643"/>
      <c r="F190" s="644"/>
      <c r="G190" s="728">
        <f>IF($AG$38=0,0,$AG$38)-$AE$34+$P$5</f>
        <v>-172.82999999999998</v>
      </c>
      <c r="H190" s="650"/>
      <c r="I190" s="647">
        <f>IF($AG$101=0,0,$AG$101)-$AE$97</f>
        <v>-164.6</v>
      </c>
      <c r="J190" s="648"/>
      <c r="K190" s="748">
        <f>IF($AG$164=0,0,$AG$164)-$AE$160</f>
        <v>-189.28999999999996</v>
      </c>
      <c r="L190" s="646"/>
      <c r="M190" s="649">
        <f>IF($AG$227=0,0,$AG$227)-$AE$223</f>
        <v>-181.05999999999997</v>
      </c>
      <c r="N190" s="650"/>
      <c r="O190" s="649">
        <f>IF($AG$290=0,0,$AG$290)-$AE$286</f>
        <v>-172.82999999999998</v>
      </c>
      <c r="P190" s="650"/>
      <c r="Q190" s="649">
        <f>IF($AG$353=0,0,$AG$353)-$AE$349</f>
        <v>-181.05999999999997</v>
      </c>
      <c r="R190" s="650"/>
      <c r="S190" s="649">
        <f>IF($AG$416=0,0,$AG$416)-$AE$412</f>
        <v>-181.05999999999997</v>
      </c>
      <c r="T190" s="650"/>
      <c r="U190" s="649">
        <f>IF($AG$479=0,0,$AG$479)-$AE$475</f>
        <v>-181.05999999999997</v>
      </c>
      <c r="V190" s="650"/>
      <c r="W190" s="649">
        <f>IF($AG$542=0,0,$AG$542)-$AE$538</f>
        <v>-181.05999999999997</v>
      </c>
      <c r="X190" s="650"/>
      <c r="Y190" s="649">
        <f>IF($AG$605=0,0,$AG$605)-$AE$601</f>
        <v>-172.82999999999998</v>
      </c>
      <c r="Z190" s="650"/>
      <c r="AA190" s="649">
        <f>IF($AG$668=0,0,$AG$668)-$AE$664</f>
        <v>-181.05999999999997</v>
      </c>
      <c r="AB190" s="650"/>
      <c r="AC190" s="649">
        <f>IF($AG$731=0,0,$AG$731)-$AE$727</f>
        <v>-189.28999999999996</v>
      </c>
      <c r="AD190" s="650"/>
      <c r="AE190" s="683">
        <f>SUM($G$64:$AD$64)</f>
        <v>-2148.0299999999997</v>
      </c>
      <c r="AF190" s="684"/>
      <c r="AG190" s="137"/>
      <c r="AH190" s="62"/>
      <c r="AI190" s="39"/>
      <c r="AJ190" s="39"/>
      <c r="AM190" s="39"/>
      <c r="AN190" s="39"/>
      <c r="AO190" s="39"/>
      <c r="AP190" s="39"/>
      <c r="AQ190" s="39"/>
      <c r="AR190" s="39"/>
      <c r="AS190" s="46"/>
    </row>
    <row r="191" spans="1:45" ht="12" customHeight="1" x14ac:dyDescent="0.2">
      <c r="A191" s="172"/>
      <c r="B191" s="685" t="str">
        <f>$B$65</f>
        <v>Stunden zu Soll-Stunden (kumuliert)</v>
      </c>
      <c r="C191" s="685"/>
      <c r="D191" s="685"/>
      <c r="E191" s="685"/>
      <c r="F191" s="686"/>
      <c r="G191" s="749">
        <f>$G$65</f>
        <v>-172.82999999999998</v>
      </c>
      <c r="H191" s="718"/>
      <c r="I191" s="566">
        <f>$I$65</f>
        <v>-337.42999999999995</v>
      </c>
      <c r="J191" s="567"/>
      <c r="K191" s="719">
        <f>$K$65</f>
        <v>-526.71999999999991</v>
      </c>
      <c r="L191" s="575"/>
      <c r="M191" s="566">
        <f>$M$65</f>
        <v>-707.77999999999986</v>
      </c>
      <c r="N191" s="567"/>
      <c r="O191" s="566">
        <f>$O$65</f>
        <v>-880.6099999999999</v>
      </c>
      <c r="P191" s="567"/>
      <c r="Q191" s="566">
        <f>$Q$65</f>
        <v>-1061.6699999999998</v>
      </c>
      <c r="R191" s="567"/>
      <c r="S191" s="566">
        <f>$S$65</f>
        <v>-1242.7299999999998</v>
      </c>
      <c r="T191" s="567"/>
      <c r="U191" s="566">
        <f>$U$65</f>
        <v>-1423.7899999999997</v>
      </c>
      <c r="V191" s="567"/>
      <c r="W191" s="566">
        <f>$W$65</f>
        <v>-1604.8499999999997</v>
      </c>
      <c r="X191" s="567"/>
      <c r="Y191" s="566">
        <f>$Y$65</f>
        <v>-1777.6799999999996</v>
      </c>
      <c r="Z191" s="567"/>
      <c r="AA191" s="566">
        <f>$AA$65</f>
        <v>-1958.7399999999996</v>
      </c>
      <c r="AB191" s="567"/>
      <c r="AC191" s="566">
        <f>$AC$65</f>
        <v>-2148.0299999999997</v>
      </c>
      <c r="AD191" s="567"/>
      <c r="AE191" s="568"/>
      <c r="AF191" s="569"/>
      <c r="AG191" s="137"/>
      <c r="AH191" s="62"/>
      <c r="AI191" s="39"/>
      <c r="AJ191" s="39"/>
      <c r="AM191" s="39"/>
      <c r="AN191" s="39"/>
      <c r="AO191" s="39"/>
      <c r="AP191" s="39"/>
      <c r="AQ191" s="39"/>
      <c r="AR191" s="39"/>
      <c r="AS191" s="46"/>
    </row>
    <row r="192" spans="1:45" ht="12.75" customHeight="1" x14ac:dyDescent="0.2">
      <c r="A192" s="658" t="str">
        <f>$A$66</f>
        <v>Ferienkontrolle</v>
      </c>
      <c r="B192" s="660" t="str">
        <f>$B$66</f>
        <v>Ferienguthaben Vorjahr</v>
      </c>
      <c r="C192" s="660"/>
      <c r="D192" s="660"/>
      <c r="E192" s="660"/>
      <c r="F192" s="661"/>
      <c r="G192" s="681">
        <f>IF($AA$4=0,0,$AA$4)</f>
        <v>0</v>
      </c>
      <c r="H192" s="665"/>
      <c r="I192" s="576" t="str">
        <f>$I$66</f>
        <v>Ferienguthaben nach 
Art. 12.1 GAV</v>
      </c>
      <c r="J192" s="577"/>
      <c r="K192" s="577"/>
      <c r="L192" s="578"/>
      <c r="M192" s="671">
        <f>IF($AA$5=0,0,$AA$5)</f>
        <v>0</v>
      </c>
      <c r="N192" s="672"/>
      <c r="O192" s="675" t="str">
        <f>$O$66</f>
        <v>Ferienguthaben total</v>
      </c>
      <c r="P192" s="676"/>
      <c r="Q192" s="676"/>
      <c r="R192" s="677"/>
      <c r="S192" s="681">
        <f>SUM(G192+M192)</f>
        <v>0</v>
      </c>
      <c r="T192" s="665"/>
      <c r="U192" s="675" t="str">
        <f>$U$66</f>
        <v>Ferien bezogen</v>
      </c>
      <c r="V192" s="676"/>
      <c r="W192" s="676"/>
      <c r="X192" s="677"/>
      <c r="Y192" s="681">
        <f>IF($AV$4=0,0,$AV$4)</f>
        <v>0</v>
      </c>
      <c r="Z192" s="665"/>
      <c r="AA192" s="576" t="str">
        <f>$AA$66</f>
        <v>Aktuelles Ferienguthaben</v>
      </c>
      <c r="AB192" s="577"/>
      <c r="AC192" s="577"/>
      <c r="AD192" s="578"/>
      <c r="AE192" s="681">
        <f>IF(S192=0,0,S192-Y192)</f>
        <v>0</v>
      </c>
      <c r="AF192" s="665"/>
      <c r="AG192" s="137"/>
      <c r="AH192" s="62"/>
      <c r="AI192" s="39"/>
      <c r="AJ192" s="39"/>
      <c r="AM192" s="39"/>
      <c r="AN192" s="39"/>
      <c r="AO192" s="39"/>
      <c r="AP192" s="39"/>
      <c r="AQ192" s="39"/>
      <c r="AR192" s="39"/>
      <c r="AS192" s="46"/>
    </row>
    <row r="193" spans="1:48" ht="12.75" customHeight="1" x14ac:dyDescent="0.2">
      <c r="A193" s="659"/>
      <c r="B193" s="662"/>
      <c r="C193" s="662"/>
      <c r="D193" s="662"/>
      <c r="E193" s="662"/>
      <c r="F193" s="663"/>
      <c r="G193" s="682"/>
      <c r="H193" s="667"/>
      <c r="I193" s="668"/>
      <c r="J193" s="669"/>
      <c r="K193" s="669"/>
      <c r="L193" s="670"/>
      <c r="M193" s="673"/>
      <c r="N193" s="674"/>
      <c r="O193" s="678"/>
      <c r="P193" s="679"/>
      <c r="Q193" s="679"/>
      <c r="R193" s="680"/>
      <c r="S193" s="682"/>
      <c r="T193" s="667"/>
      <c r="U193" s="678"/>
      <c r="V193" s="679"/>
      <c r="W193" s="679"/>
      <c r="X193" s="680"/>
      <c r="Y193" s="682"/>
      <c r="Z193" s="667"/>
      <c r="AA193" s="668"/>
      <c r="AB193" s="669"/>
      <c r="AC193" s="669"/>
      <c r="AD193" s="670"/>
      <c r="AE193" s="682"/>
      <c r="AF193" s="667"/>
      <c r="AG193" s="137"/>
      <c r="AH193" s="62"/>
      <c r="AI193" s="39"/>
      <c r="AJ193" s="39"/>
      <c r="AM193" s="39"/>
      <c r="AN193" s="39"/>
      <c r="AO193" s="39"/>
      <c r="AP193" s="39"/>
      <c r="AQ193" s="39"/>
      <c r="AR193" s="39"/>
      <c r="AS193" s="46"/>
    </row>
    <row r="194" spans="1:48" ht="12" customHeight="1" x14ac:dyDescent="0.25">
      <c r="A194" s="76"/>
      <c r="B194" s="76"/>
      <c r="C194" s="76"/>
      <c r="D194" s="76"/>
      <c r="E194" s="77"/>
      <c r="F194" s="77"/>
      <c r="G194" s="76"/>
      <c r="H194" s="697"/>
      <c r="I194" s="697"/>
      <c r="J194" s="697"/>
      <c r="K194" s="697"/>
      <c r="L194" s="697"/>
      <c r="M194" s="697"/>
      <c r="N194" s="697"/>
      <c r="O194" s="697"/>
      <c r="P194" s="697"/>
      <c r="Q194" s="697"/>
      <c r="R194" s="697"/>
      <c r="S194" s="697"/>
      <c r="T194" s="697"/>
      <c r="U194" s="697"/>
      <c r="V194" s="697"/>
      <c r="W194" s="697"/>
      <c r="X194" s="697"/>
      <c r="Y194" s="697"/>
      <c r="Z194" s="697"/>
      <c r="AA194" s="697"/>
      <c r="AB194" s="697"/>
      <c r="AC194" s="697"/>
      <c r="AD194" s="697"/>
      <c r="AE194" s="697"/>
      <c r="AF194" s="697"/>
      <c r="AG194" s="137"/>
      <c r="AH194" s="62"/>
      <c r="AI194" s="39"/>
      <c r="AJ194" s="39"/>
      <c r="AM194" s="39"/>
      <c r="AN194" s="39"/>
      <c r="AO194" s="39"/>
      <c r="AP194" s="39"/>
      <c r="AQ194" s="39"/>
      <c r="AR194" s="39"/>
      <c r="AS194" s="46"/>
    </row>
    <row r="195" spans="1:48" ht="20.100000000000001" customHeight="1" x14ac:dyDescent="0.2">
      <c r="A195" s="212" t="str">
        <f>$A$3</f>
        <v>Mitarbeiter/In</v>
      </c>
      <c r="B195" s="734" t="str">
        <f>IF($B$3="","",$B$3)</f>
        <v>Muster Peter</v>
      </c>
      <c r="C195" s="735"/>
      <c r="D195" s="735"/>
      <c r="E195" s="735"/>
      <c r="F195" s="735"/>
      <c r="G195" s="736"/>
      <c r="H195" s="228"/>
      <c r="I195" s="228"/>
      <c r="J195" s="228"/>
      <c r="K195" s="228"/>
      <c r="L195" s="228"/>
      <c r="M195" s="228"/>
      <c r="N195" s="228"/>
      <c r="O195" s="228"/>
      <c r="P195" s="228"/>
      <c r="Q195" s="228"/>
      <c r="R195" s="228"/>
      <c r="S195" s="228"/>
      <c r="T195" s="228"/>
      <c r="U195" s="228"/>
      <c r="V195" s="228"/>
      <c r="W195" s="228"/>
      <c r="X195" s="228"/>
      <c r="Y195" s="228"/>
      <c r="Z195" s="228"/>
      <c r="AA195" s="228"/>
      <c r="AB195" s="228"/>
      <c r="AC195" s="228"/>
      <c r="AD195" s="228"/>
      <c r="AE195" s="228"/>
      <c r="AF195" s="461">
        <f>AF3</f>
        <v>0</v>
      </c>
      <c r="AG195" s="137"/>
      <c r="AH195" s="62"/>
      <c r="AI195" s="39"/>
      <c r="AJ195" s="39"/>
      <c r="AM195" s="39"/>
      <c r="AN195" s="39"/>
      <c r="AO195" s="39"/>
      <c r="AP195" s="39"/>
      <c r="AQ195" s="39"/>
      <c r="AR195" s="39"/>
      <c r="AS195" s="52"/>
      <c r="AT195" s="5"/>
      <c r="AU195" s="5"/>
    </row>
    <row r="196" spans="1:48" ht="12" customHeight="1" x14ac:dyDescent="0.2">
      <c r="A196" s="219" t="str">
        <f>$A$4</f>
        <v>Anstellung %</v>
      </c>
      <c r="B196" s="701">
        <v>100</v>
      </c>
      <c r="C196" s="702"/>
      <c r="D196" s="703" t="str">
        <f>Labels!B92</f>
        <v>im April</v>
      </c>
      <c r="E196" s="704"/>
      <c r="F196" s="704"/>
      <c r="G196" s="705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  <c r="AA196" s="138"/>
      <c r="AB196" s="138"/>
      <c r="AC196" s="138"/>
      <c r="AD196" s="138"/>
      <c r="AE196" s="138"/>
      <c r="AF196" s="229"/>
      <c r="AG196" s="147"/>
      <c r="AH196" s="16"/>
      <c r="AI196" s="16"/>
      <c r="AJ196" s="16"/>
      <c r="AM196" s="19"/>
      <c r="AN196" s="19"/>
      <c r="AO196" s="19"/>
      <c r="AP196" s="19"/>
      <c r="AQ196" s="19"/>
      <c r="AR196" s="19"/>
      <c r="AS196" s="19"/>
      <c r="AT196" s="16"/>
      <c r="AU196" s="16"/>
    </row>
    <row r="197" spans="1:48" ht="12" customHeight="1" x14ac:dyDescent="0.2">
      <c r="A197" s="220" t="str">
        <f>$A$5</f>
        <v>Saldo für das Jahr</v>
      </c>
      <c r="B197" s="134"/>
      <c r="C197" s="135"/>
      <c r="D197" s="501">
        <f>IF($AE$64=0,0,$AE$64)</f>
        <v>-2148.0299999999997</v>
      </c>
      <c r="E197" s="502"/>
      <c r="F197" s="502"/>
      <c r="G197" s="503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233"/>
      <c r="AG197" s="137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</row>
    <row r="198" spans="1:48" s="3" customFormat="1" ht="21" customHeight="1" x14ac:dyDescent="0.25">
      <c r="A198" s="284" t="str">
        <f>TEXT(DATE(YEAR(AP28),MONTH(AP28)+3,1),"MMMM"&amp;Labels!B13)</f>
        <v>April</v>
      </c>
      <c r="B198" s="506" t="str">
        <f>$B$9</f>
        <v>Saldo Monat + / -</v>
      </c>
      <c r="C198" s="507"/>
      <c r="D198" s="507"/>
      <c r="E198" s="508"/>
      <c r="F198" s="695">
        <f>(AG201-(SUM(AG202:AG216)-AE223))*-1</f>
        <v>-181.05999999999997</v>
      </c>
      <c r="G198" s="696"/>
      <c r="H198" s="78"/>
      <c r="I198" s="79"/>
      <c r="J198" s="13"/>
      <c r="K198" s="45" t="str">
        <f>$K$9</f>
        <v xml:space="preserve"> = </v>
      </c>
      <c r="L198" s="43" t="str">
        <f>$L$9</f>
        <v>Gelbe Felder müssen ausgefüllt werden (die übrigen werden automatisch berechnet)</v>
      </c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511"/>
      <c r="AC198" s="511"/>
      <c r="AD198" s="511"/>
      <c r="AE198" s="511"/>
      <c r="AF198" s="512"/>
      <c r="AG198" s="310"/>
      <c r="AH198" s="740"/>
      <c r="AI198" s="741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</row>
    <row r="199" spans="1:48" s="16" customFormat="1" ht="16.5" x14ac:dyDescent="0.3">
      <c r="A199" s="436" t="str">
        <f>$A$10</f>
        <v>Tag</v>
      </c>
      <c r="B199" s="214">
        <f>AF136+1</f>
        <v>44287</v>
      </c>
      <c r="C199" s="214">
        <f>B199+1</f>
        <v>44288</v>
      </c>
      <c r="D199" s="214">
        <f t="shared" ref="D199:AE199" si="69">C199+1</f>
        <v>44289</v>
      </c>
      <c r="E199" s="214">
        <f t="shared" si="69"/>
        <v>44290</v>
      </c>
      <c r="F199" s="214">
        <f t="shared" si="69"/>
        <v>44291</v>
      </c>
      <c r="G199" s="214">
        <f t="shared" si="69"/>
        <v>44292</v>
      </c>
      <c r="H199" s="214">
        <f t="shared" si="69"/>
        <v>44293</v>
      </c>
      <c r="I199" s="214">
        <f t="shared" si="69"/>
        <v>44294</v>
      </c>
      <c r="J199" s="214">
        <f t="shared" si="69"/>
        <v>44295</v>
      </c>
      <c r="K199" s="214">
        <f t="shared" si="69"/>
        <v>44296</v>
      </c>
      <c r="L199" s="214">
        <f t="shared" si="69"/>
        <v>44297</v>
      </c>
      <c r="M199" s="214">
        <f t="shared" si="69"/>
        <v>44298</v>
      </c>
      <c r="N199" s="214">
        <f t="shared" si="69"/>
        <v>44299</v>
      </c>
      <c r="O199" s="214">
        <f t="shared" si="69"/>
        <v>44300</v>
      </c>
      <c r="P199" s="214">
        <f t="shared" si="69"/>
        <v>44301</v>
      </c>
      <c r="Q199" s="214">
        <f t="shared" si="69"/>
        <v>44302</v>
      </c>
      <c r="R199" s="214">
        <f t="shared" si="69"/>
        <v>44303</v>
      </c>
      <c r="S199" s="214">
        <f t="shared" si="69"/>
        <v>44304</v>
      </c>
      <c r="T199" s="214">
        <f t="shared" si="69"/>
        <v>44305</v>
      </c>
      <c r="U199" s="214">
        <f t="shared" si="69"/>
        <v>44306</v>
      </c>
      <c r="V199" s="214">
        <f t="shared" si="69"/>
        <v>44307</v>
      </c>
      <c r="W199" s="214">
        <f t="shared" si="69"/>
        <v>44308</v>
      </c>
      <c r="X199" s="214">
        <f t="shared" si="69"/>
        <v>44309</v>
      </c>
      <c r="Y199" s="214">
        <f t="shared" si="69"/>
        <v>44310</v>
      </c>
      <c r="Z199" s="214">
        <f t="shared" si="69"/>
        <v>44311</v>
      </c>
      <c r="AA199" s="214">
        <f t="shared" si="69"/>
        <v>44312</v>
      </c>
      <c r="AB199" s="214">
        <f t="shared" si="69"/>
        <v>44313</v>
      </c>
      <c r="AC199" s="214">
        <f t="shared" si="69"/>
        <v>44314</v>
      </c>
      <c r="AD199" s="214">
        <f t="shared" si="69"/>
        <v>44315</v>
      </c>
      <c r="AE199" s="214">
        <f t="shared" si="69"/>
        <v>44316</v>
      </c>
      <c r="AF199" s="318"/>
      <c r="AG199" s="430" t="str">
        <f>COUNT(B201:AF201)&amp;" "&amp;Labels!$B$63</f>
        <v>22 Tage</v>
      </c>
      <c r="AJ199" s="118"/>
      <c r="AO199" s="116"/>
      <c r="AP199" s="117"/>
      <c r="AQ199" s="117"/>
      <c r="AR199" s="117"/>
      <c r="AS199" s="117"/>
      <c r="AT199" s="117"/>
      <c r="AU199" s="33"/>
    </row>
    <row r="200" spans="1:48" s="16" customFormat="1" hidden="1" x14ac:dyDescent="0.2">
      <c r="A200" s="177" t="str">
        <f>$A$11</f>
        <v>Kalenderwoche</v>
      </c>
      <c r="B200" s="291">
        <f t="shared" ref="B200:AF200" si="70">IF(B199="","",TRUNC((B199-DATE(YEAR(B199+3-MOD(B199-2,7)),1,MOD(B199-2,7)-9))/7))</f>
        <v>13</v>
      </c>
      <c r="C200" s="292">
        <f t="shared" si="70"/>
        <v>13</v>
      </c>
      <c r="D200" s="292">
        <f t="shared" si="70"/>
        <v>13</v>
      </c>
      <c r="E200" s="292">
        <f t="shared" si="70"/>
        <v>13</v>
      </c>
      <c r="F200" s="292">
        <f t="shared" si="70"/>
        <v>14</v>
      </c>
      <c r="G200" s="292">
        <f t="shared" si="70"/>
        <v>14</v>
      </c>
      <c r="H200" s="292">
        <f t="shared" si="70"/>
        <v>14</v>
      </c>
      <c r="I200" s="292">
        <f t="shared" si="70"/>
        <v>14</v>
      </c>
      <c r="J200" s="292">
        <f t="shared" si="70"/>
        <v>14</v>
      </c>
      <c r="K200" s="292">
        <f t="shared" si="70"/>
        <v>14</v>
      </c>
      <c r="L200" s="292">
        <f t="shared" si="70"/>
        <v>14</v>
      </c>
      <c r="M200" s="292">
        <f t="shared" si="70"/>
        <v>15</v>
      </c>
      <c r="N200" s="292">
        <f t="shared" si="70"/>
        <v>15</v>
      </c>
      <c r="O200" s="292">
        <f t="shared" si="70"/>
        <v>15</v>
      </c>
      <c r="P200" s="292">
        <f t="shared" si="70"/>
        <v>15</v>
      </c>
      <c r="Q200" s="292">
        <f t="shared" si="70"/>
        <v>15</v>
      </c>
      <c r="R200" s="292">
        <f t="shared" si="70"/>
        <v>15</v>
      </c>
      <c r="S200" s="292">
        <f t="shared" si="70"/>
        <v>15</v>
      </c>
      <c r="T200" s="292">
        <f t="shared" si="70"/>
        <v>16</v>
      </c>
      <c r="U200" s="292">
        <f t="shared" si="70"/>
        <v>16</v>
      </c>
      <c r="V200" s="292">
        <f t="shared" si="70"/>
        <v>16</v>
      </c>
      <c r="W200" s="292">
        <f t="shared" si="70"/>
        <v>16</v>
      </c>
      <c r="X200" s="292">
        <f t="shared" si="70"/>
        <v>16</v>
      </c>
      <c r="Y200" s="292">
        <f t="shared" si="70"/>
        <v>16</v>
      </c>
      <c r="Z200" s="292">
        <f t="shared" si="70"/>
        <v>16</v>
      </c>
      <c r="AA200" s="292">
        <f t="shared" si="70"/>
        <v>17</v>
      </c>
      <c r="AB200" s="292">
        <f t="shared" si="70"/>
        <v>17</v>
      </c>
      <c r="AC200" s="292">
        <f t="shared" si="70"/>
        <v>17</v>
      </c>
      <c r="AD200" s="292">
        <f t="shared" si="70"/>
        <v>17</v>
      </c>
      <c r="AE200" s="293">
        <f t="shared" si="70"/>
        <v>17</v>
      </c>
      <c r="AF200" s="317" t="str">
        <f t="shared" si="70"/>
        <v/>
      </c>
      <c r="AG200" s="85"/>
      <c r="AH200" s="742"/>
      <c r="AI200" s="687"/>
      <c r="AV200" s="38"/>
    </row>
    <row r="201" spans="1:48" s="16" customFormat="1" ht="12" customHeight="1" thickBot="1" x14ac:dyDescent="0.25">
      <c r="A201" s="177" t="str">
        <f>$A$12</f>
        <v>Sollstunden</v>
      </c>
      <c r="B201" s="194">
        <f t="shared" ref="B201:AE201" si="71">IF(MOD(B199,7)&gt;=2,$J$7*$B$196%,"")</f>
        <v>8.23</v>
      </c>
      <c r="C201" s="194">
        <f t="shared" si="71"/>
        <v>8.23</v>
      </c>
      <c r="D201" s="194" t="str">
        <f t="shared" si="71"/>
        <v/>
      </c>
      <c r="E201" s="194" t="str">
        <f t="shared" si="71"/>
        <v/>
      </c>
      <c r="F201" s="194">
        <f t="shared" si="71"/>
        <v>8.23</v>
      </c>
      <c r="G201" s="194">
        <f t="shared" si="71"/>
        <v>8.23</v>
      </c>
      <c r="H201" s="194">
        <f t="shared" si="71"/>
        <v>8.23</v>
      </c>
      <c r="I201" s="194">
        <f t="shared" si="71"/>
        <v>8.23</v>
      </c>
      <c r="J201" s="194">
        <f t="shared" si="71"/>
        <v>8.23</v>
      </c>
      <c r="K201" s="194" t="str">
        <f t="shared" si="71"/>
        <v/>
      </c>
      <c r="L201" s="194" t="str">
        <f t="shared" si="71"/>
        <v/>
      </c>
      <c r="M201" s="194">
        <f t="shared" si="71"/>
        <v>8.23</v>
      </c>
      <c r="N201" s="194">
        <f t="shared" si="71"/>
        <v>8.23</v>
      </c>
      <c r="O201" s="194">
        <f t="shared" si="71"/>
        <v>8.23</v>
      </c>
      <c r="P201" s="194">
        <f t="shared" si="71"/>
        <v>8.23</v>
      </c>
      <c r="Q201" s="194">
        <f t="shared" si="71"/>
        <v>8.23</v>
      </c>
      <c r="R201" s="194" t="str">
        <f t="shared" si="71"/>
        <v/>
      </c>
      <c r="S201" s="194" t="str">
        <f t="shared" si="71"/>
        <v/>
      </c>
      <c r="T201" s="194">
        <f t="shared" si="71"/>
        <v>8.23</v>
      </c>
      <c r="U201" s="194">
        <f t="shared" si="71"/>
        <v>8.23</v>
      </c>
      <c r="V201" s="194">
        <f t="shared" si="71"/>
        <v>8.23</v>
      </c>
      <c r="W201" s="194">
        <f t="shared" si="71"/>
        <v>8.23</v>
      </c>
      <c r="X201" s="194">
        <f t="shared" si="71"/>
        <v>8.23</v>
      </c>
      <c r="Y201" s="194" t="str">
        <f t="shared" si="71"/>
        <v/>
      </c>
      <c r="Z201" s="194" t="str">
        <f t="shared" si="71"/>
        <v/>
      </c>
      <c r="AA201" s="194">
        <f t="shared" si="71"/>
        <v>8.23</v>
      </c>
      <c r="AB201" s="194">
        <f t="shared" si="71"/>
        <v>8.23</v>
      </c>
      <c r="AC201" s="194">
        <f t="shared" si="71"/>
        <v>8.23</v>
      </c>
      <c r="AD201" s="194">
        <f t="shared" si="71"/>
        <v>8.23</v>
      </c>
      <c r="AE201" s="194">
        <f t="shared" si="71"/>
        <v>8.23</v>
      </c>
      <c r="AF201" s="196"/>
      <c r="AG201" s="89">
        <f>SUM(B201:AF201)</f>
        <v>181.05999999999997</v>
      </c>
      <c r="AH201" s="468"/>
      <c r="AI201" s="467"/>
    </row>
    <row r="202" spans="1:48" s="16" customFormat="1" ht="12" customHeight="1" x14ac:dyDescent="0.2">
      <c r="A202" s="177" t="str">
        <f>$A$13</f>
        <v>Absenz in Std</v>
      </c>
      <c r="B202" s="340">
        <f>B888</f>
        <v>0</v>
      </c>
      <c r="C202" s="340">
        <f t="shared" ref="C202:AE202" si="72">C888</f>
        <v>0</v>
      </c>
      <c r="D202" s="340">
        <f t="shared" si="72"/>
        <v>0</v>
      </c>
      <c r="E202" s="340">
        <f t="shared" si="72"/>
        <v>0</v>
      </c>
      <c r="F202" s="340">
        <f t="shared" si="72"/>
        <v>0</v>
      </c>
      <c r="G202" s="340">
        <f t="shared" si="72"/>
        <v>0</v>
      </c>
      <c r="H202" s="340">
        <f t="shared" si="72"/>
        <v>0</v>
      </c>
      <c r="I202" s="340">
        <f t="shared" si="72"/>
        <v>0</v>
      </c>
      <c r="J202" s="340">
        <f t="shared" si="72"/>
        <v>0</v>
      </c>
      <c r="K202" s="340">
        <f t="shared" si="72"/>
        <v>0</v>
      </c>
      <c r="L202" s="340">
        <f t="shared" si="72"/>
        <v>0</v>
      </c>
      <c r="M202" s="340">
        <f t="shared" si="72"/>
        <v>0</v>
      </c>
      <c r="N202" s="340">
        <f t="shared" si="72"/>
        <v>0</v>
      </c>
      <c r="O202" s="340">
        <f t="shared" si="72"/>
        <v>0</v>
      </c>
      <c r="P202" s="340">
        <f t="shared" si="72"/>
        <v>0</v>
      </c>
      <c r="Q202" s="340">
        <f t="shared" si="72"/>
        <v>0</v>
      </c>
      <c r="R202" s="340">
        <f t="shared" si="72"/>
        <v>0</v>
      </c>
      <c r="S202" s="340">
        <f t="shared" si="72"/>
        <v>0</v>
      </c>
      <c r="T202" s="340">
        <f t="shared" si="72"/>
        <v>0</v>
      </c>
      <c r="U202" s="340">
        <f t="shared" si="72"/>
        <v>0</v>
      </c>
      <c r="V202" s="340">
        <f t="shared" si="72"/>
        <v>0</v>
      </c>
      <c r="W202" s="340">
        <f t="shared" si="72"/>
        <v>0</v>
      </c>
      <c r="X202" s="340">
        <f t="shared" si="72"/>
        <v>0</v>
      </c>
      <c r="Y202" s="340">
        <f t="shared" si="72"/>
        <v>0</v>
      </c>
      <c r="Z202" s="340">
        <f t="shared" si="72"/>
        <v>0</v>
      </c>
      <c r="AA202" s="340">
        <f t="shared" si="72"/>
        <v>0</v>
      </c>
      <c r="AB202" s="340">
        <f t="shared" si="72"/>
        <v>0</v>
      </c>
      <c r="AC202" s="340">
        <f t="shared" si="72"/>
        <v>0</v>
      </c>
      <c r="AD202" s="340">
        <f t="shared" si="72"/>
        <v>0</v>
      </c>
      <c r="AE202" s="340">
        <f t="shared" si="72"/>
        <v>0</v>
      </c>
      <c r="AF202" s="198"/>
      <c r="AG202" s="85">
        <f>SUM(AM3:AM12)</f>
        <v>0</v>
      </c>
      <c r="AH202" s="67"/>
      <c r="AI202" s="68"/>
    </row>
    <row r="203" spans="1:48" s="16" customFormat="1" ht="12" customHeight="1" thickBot="1" x14ac:dyDescent="0.25">
      <c r="A203" s="178" t="str">
        <f>$A$14</f>
        <v>Code</v>
      </c>
      <c r="B203" s="324" t="str">
        <f>IF(B888&lt;&gt;0,IF(MAX(B875:B887)&lt;B888,Labels!$B$163,INDEX($AH$875:$AH$887,MATCH(MAX(B875:B887),B875:B887,0))),"")</f>
        <v/>
      </c>
      <c r="C203" s="324" t="str">
        <f>IF(C888&lt;&gt;0,IF(MAX(C875:C887)&lt;C888,Labels!$B$163,INDEX($AH$875:$AH$887,MATCH(MAX(C875:C887),C875:C887,0))),"")</f>
        <v/>
      </c>
      <c r="D203" s="324" t="str">
        <f>IF(D888&lt;&gt;0,IF(MAX(D875:D887)&lt;D888,Labels!$B$163,INDEX($AH$875:$AH$887,MATCH(MAX(D875:D887),D875:D887,0))),"")</f>
        <v/>
      </c>
      <c r="E203" s="324" t="str">
        <f>IF(E888&lt;&gt;0,IF(MAX(E875:E887)&lt;E888,Labels!$B$163,INDEX($AH$875:$AH$887,MATCH(MAX(E875:E887),E875:E887,0))),"")</f>
        <v/>
      </c>
      <c r="F203" s="324" t="str">
        <f>IF(F888&lt;&gt;0,IF(MAX(F875:F887)&lt;F888,Labels!$B$163,INDEX($AH$875:$AH$887,MATCH(MAX(F875:F887),F875:F887,0))),"")</f>
        <v/>
      </c>
      <c r="G203" s="324" t="str">
        <f>IF(G888&lt;&gt;0,IF(MAX(G875:G887)&lt;G888,Labels!$B$163,INDEX($AH$875:$AH$887,MATCH(MAX(G875:G887),G875:G887,0))),"")</f>
        <v/>
      </c>
      <c r="H203" s="324" t="str">
        <f>IF(H888&lt;&gt;0,IF(MAX(H875:H887)&lt;H888,Labels!$B$163,INDEX($AH$875:$AH$887,MATCH(MAX(H875:H887),H875:H887,0))),"")</f>
        <v/>
      </c>
      <c r="I203" s="324" t="str">
        <f>IF(I888&lt;&gt;0,IF(MAX(I875:I887)&lt;I888,Labels!$B$163,INDEX($AH$875:$AH$887,MATCH(MAX(I875:I887),I875:I887,0))),"")</f>
        <v/>
      </c>
      <c r="J203" s="324" t="str">
        <f>IF(J888&lt;&gt;0,IF(MAX(J875:J887)&lt;J888,Labels!$B$163,INDEX($AH$875:$AH$887,MATCH(MAX(J875:J887),J875:J887,0))),"")</f>
        <v/>
      </c>
      <c r="K203" s="324" t="str">
        <f>IF(K888&lt;&gt;0,IF(MAX(K875:K887)&lt;K888,Labels!$B$163,INDEX($AH$875:$AH$887,MATCH(MAX(K875:K887),K875:K887,0))),"")</f>
        <v/>
      </c>
      <c r="L203" s="324" t="str">
        <f>IF(L888&lt;&gt;0,IF(MAX(L875:L887)&lt;L888,Labels!$B$163,INDEX($AH$875:$AH$887,MATCH(MAX(L875:L887),L875:L887,0))),"")</f>
        <v/>
      </c>
      <c r="M203" s="324" t="str">
        <f>IF(M888&lt;&gt;0,IF(MAX(M875:M887)&lt;M888,Labels!$B$163,INDEX($AH$875:$AH$887,MATCH(MAX(M875:M887),M875:M887,0))),"")</f>
        <v/>
      </c>
      <c r="N203" s="324" t="str">
        <f>IF(N888&lt;&gt;0,IF(MAX(N875:N887)&lt;N888,Labels!$B$163,INDEX($AH$875:$AH$887,MATCH(MAX(N875:N887),N875:N887,0))),"")</f>
        <v/>
      </c>
      <c r="O203" s="324" t="str">
        <f>IF(O888&lt;&gt;0,IF(MAX(O875:O887)&lt;O888,Labels!$B$163,INDEX($AH$875:$AH$887,MATCH(MAX(O875:O887),O875:O887,0))),"")</f>
        <v/>
      </c>
      <c r="P203" s="324" t="str">
        <f>IF(P888&lt;&gt;0,IF(MAX(P875:P887)&lt;P888,Labels!$B$163,INDEX($AH$875:$AH$887,MATCH(MAX(P875:P887),P875:P887,0))),"")</f>
        <v/>
      </c>
      <c r="Q203" s="324" t="str">
        <f>IF(Q888&lt;&gt;0,IF(MAX(Q875:Q887)&lt;Q888,Labels!$B$163,INDEX($AH$875:$AH$887,MATCH(MAX(Q875:Q887),Q875:Q887,0))),"")</f>
        <v/>
      </c>
      <c r="R203" s="324" t="str">
        <f>IF(R888&lt;&gt;0,IF(MAX(R875:R887)&lt;R888,Labels!$B$163,INDEX($AH$875:$AH$887,MATCH(MAX(R875:R887),R875:R887,0))),"")</f>
        <v/>
      </c>
      <c r="S203" s="324" t="str">
        <f>IF(S888&lt;&gt;0,IF(MAX(S875:S887)&lt;S888,Labels!$B$163,INDEX($AH$875:$AH$887,MATCH(MAX(S875:S887),S875:S887,0))),"")</f>
        <v/>
      </c>
      <c r="T203" s="324" t="str">
        <f>IF(T888&lt;&gt;0,IF(MAX(T875:T887)&lt;T888,Labels!$B$163,INDEX($AH$875:$AH$887,MATCH(MAX(T875:T887),T875:T887,0))),"")</f>
        <v/>
      </c>
      <c r="U203" s="324" t="str">
        <f>IF(U888&lt;&gt;0,IF(MAX(U875:U887)&lt;U888,Labels!$B$163,INDEX($AH$875:$AH$887,MATCH(MAX(U875:U887),U875:U887,0))),"")</f>
        <v/>
      </c>
      <c r="V203" s="324" t="str">
        <f>IF(V888&lt;&gt;0,IF(MAX(V875:V887)&lt;V888,Labels!$B$163,INDEX($AH$875:$AH$887,MATCH(MAX(V875:V887),V875:V887,0))),"")</f>
        <v/>
      </c>
      <c r="W203" s="324" t="str">
        <f>IF(W888&lt;&gt;0,IF(MAX(W875:W887)&lt;W888,Labels!$B$163,INDEX($AH$875:$AH$887,MATCH(MAX(W875:W887),W875:W887,0))),"")</f>
        <v/>
      </c>
      <c r="X203" s="324" t="str">
        <f>IF(X888&lt;&gt;0,IF(MAX(X875:X887)&lt;X888,Labels!$B$163,INDEX($AH$875:$AH$887,MATCH(MAX(X875:X887),X875:X887,0))),"")</f>
        <v/>
      </c>
      <c r="Y203" s="324" t="str">
        <f>IF(Y888&lt;&gt;0,IF(MAX(Y875:Y887)&lt;Y888,Labels!$B$163,INDEX($AH$875:$AH$887,MATCH(MAX(Y875:Y887),Y875:Y887,0))),"")</f>
        <v/>
      </c>
      <c r="Z203" s="324" t="str">
        <f>IF(Z888&lt;&gt;0,IF(MAX(Z875:Z887)&lt;Z888,Labels!$B$163,INDEX($AH$875:$AH$887,MATCH(MAX(Z875:Z887),Z875:Z887,0))),"")</f>
        <v/>
      </c>
      <c r="AA203" s="324" t="str">
        <f>IF(AA888&lt;&gt;0,IF(MAX(AA875:AA887)&lt;AA888,Labels!$B$163,INDEX($AH$875:$AH$887,MATCH(MAX(AA875:AA887),AA875:AA887,0))),"")</f>
        <v/>
      </c>
      <c r="AB203" s="324" t="str">
        <f>IF(AB888&lt;&gt;0,IF(MAX(AB875:AB887)&lt;AB888,Labels!$B$163,INDEX($AH$875:$AH$887,MATCH(MAX(AB875:AB887),AB875:AB887,0))),"")</f>
        <v/>
      </c>
      <c r="AC203" s="324" t="str">
        <f>IF(AC888&lt;&gt;0,IF(MAX(AC875:AC887)&lt;AC888,Labels!$B$163,INDEX($AH$875:$AH$887,MATCH(MAX(AC875:AC887),AC875:AC887,0))),"")</f>
        <v/>
      </c>
      <c r="AD203" s="324" t="str">
        <f>IF(AD888&lt;&gt;0,IF(MAX(AD875:AD887)&lt;AD888,Labels!$B$163,INDEX($AH$875:$AH$887,MATCH(MAX(AD875:AD887),AD875:AD887,0))),"")</f>
        <v/>
      </c>
      <c r="AE203" s="324" t="str">
        <f>IF(AE888&lt;&gt;0,IF(MAX(AE875:AE887)&lt;AE888,Labels!$B$163,INDEX($AH$875:$AH$887,MATCH(MAX(AE875:AE887),AE875:AE887,0))),"")</f>
        <v/>
      </c>
      <c r="AF203" s="198"/>
      <c r="AG203" s="103"/>
      <c r="AH203" s="67"/>
      <c r="AI203" s="68"/>
      <c r="AJ203" s="17"/>
      <c r="AM203" s="17"/>
      <c r="AN203" s="17"/>
      <c r="AO203" s="17"/>
      <c r="AP203" s="17"/>
      <c r="AQ203" s="17"/>
      <c r="AR203" s="17"/>
      <c r="AS203" s="17"/>
      <c r="AT203" s="17"/>
      <c r="AU203" s="17"/>
    </row>
    <row r="204" spans="1:48" s="16" customFormat="1" ht="12" customHeight="1" x14ac:dyDescent="0.2">
      <c r="A204" s="179" t="str">
        <f>$A$15</f>
        <v>00.00-06.00h</v>
      </c>
      <c r="B204" s="175"/>
      <c r="C204" s="175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  <c r="AC204" s="175"/>
      <c r="AD204" s="175"/>
      <c r="AE204" s="175"/>
      <c r="AF204" s="198"/>
      <c r="AG204" s="87">
        <f>SUM(B204:AF204)</f>
        <v>0</v>
      </c>
      <c r="AH204" s="67"/>
      <c r="AI204" s="68"/>
      <c r="AJ204" s="17"/>
      <c r="AM204" s="17"/>
      <c r="AN204" s="17"/>
      <c r="AO204" s="17"/>
      <c r="AP204" s="17"/>
      <c r="AQ204" s="17"/>
      <c r="AR204" s="17"/>
      <c r="AS204" s="17"/>
      <c r="AT204" s="17"/>
      <c r="AU204" s="17"/>
    </row>
    <row r="205" spans="1:48" s="16" customFormat="1" ht="12" customHeight="1" x14ac:dyDescent="0.2">
      <c r="A205" s="180" t="str">
        <f>$A$16</f>
        <v>06.00-20.00h</v>
      </c>
      <c r="B205" s="175"/>
      <c r="C205" s="175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  <c r="AC205" s="175"/>
      <c r="AD205" s="175"/>
      <c r="AE205" s="175"/>
      <c r="AF205" s="196"/>
      <c r="AG205" s="88">
        <f>SUM(B205:AF205)</f>
        <v>0</v>
      </c>
      <c r="AH205" s="67"/>
      <c r="AI205" s="68"/>
      <c r="AJ205" s="17"/>
      <c r="AM205" s="17"/>
      <c r="AN205" s="17"/>
      <c r="AO205" s="17"/>
      <c r="AP205" s="17"/>
      <c r="AQ205" s="17"/>
      <c r="AR205" s="17"/>
      <c r="AS205" s="17"/>
      <c r="AT205" s="17"/>
      <c r="AU205" s="17"/>
    </row>
    <row r="206" spans="1:48" s="16" customFormat="1" ht="12" customHeight="1" x14ac:dyDescent="0.2">
      <c r="A206" s="179" t="str">
        <f>$A$17</f>
        <v>20.00-24.00h</v>
      </c>
      <c r="B206" s="175"/>
      <c r="C206" s="175"/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F206" s="196"/>
      <c r="AG206" s="86">
        <f>SUM(B206:AF206)</f>
        <v>0</v>
      </c>
      <c r="AH206" s="65" t="s">
        <v>414</v>
      </c>
      <c r="AI206" s="68"/>
      <c r="AJ206" s="17"/>
      <c r="AM206" s="17"/>
      <c r="AN206" s="17"/>
      <c r="AO206" s="17"/>
      <c r="AP206" s="17"/>
      <c r="AQ206" s="17"/>
      <c r="AR206" s="17"/>
      <c r="AS206" s="17"/>
      <c r="AT206" s="17"/>
      <c r="AU206" s="17"/>
    </row>
    <row r="207" spans="1:48" s="16" customFormat="1" ht="12" customHeight="1" x14ac:dyDescent="0.2">
      <c r="A207" s="180" t="str">
        <f>$A$18</f>
        <v>Feiertag "ft"</v>
      </c>
      <c r="B207" s="181" t="str">
        <f>IF(WEEKDAY(B199,2)&lt;=6,IF(KALENDER!E9="x",Labels!$B$118,""),"")</f>
        <v/>
      </c>
      <c r="C207" s="181" t="str">
        <f>IF(WEEKDAY(C199,2)&lt;=6,IF(KALENDER!F9="x",Labels!$B$118,""),"")</f>
        <v/>
      </c>
      <c r="D207" s="181" t="str">
        <f>IF(WEEKDAY(D199,2)&lt;=6,IF(KALENDER!G9="x",Labels!$B$118,""),"")</f>
        <v/>
      </c>
      <c r="E207" s="181" t="str">
        <f>IF(WEEKDAY(E199,2)&lt;=6,IF(KALENDER!H9="x",Labels!$B$118,""),"")</f>
        <v/>
      </c>
      <c r="F207" s="181" t="str">
        <f>IF(WEEKDAY(F199,2)&lt;=6,IF(KALENDER!I9="x",Labels!$B$118,""),"")</f>
        <v/>
      </c>
      <c r="G207" s="181" t="str">
        <f>IF(WEEKDAY(G199,2)&lt;=6,IF(KALENDER!J9="x",Labels!$B$118,""),"")</f>
        <v/>
      </c>
      <c r="H207" s="181" t="str">
        <f>IF(WEEKDAY(H199,2)&lt;=6,IF(KALENDER!K9="x",Labels!$B$118,""),"")</f>
        <v/>
      </c>
      <c r="I207" s="181" t="str">
        <f>IF(WEEKDAY(I199,2)&lt;=6,IF(KALENDER!L9="x",Labels!$B$118,""),"")</f>
        <v/>
      </c>
      <c r="J207" s="181" t="str">
        <f>IF(WEEKDAY(J199,2)&lt;=6,IF(KALENDER!M9="x",Labels!$B$118,""),"")</f>
        <v/>
      </c>
      <c r="K207" s="181" t="str">
        <f>IF(WEEKDAY(K199,2)&lt;=6,IF(KALENDER!N9="x",Labels!$B$118,""),"")</f>
        <v/>
      </c>
      <c r="L207" s="181" t="str">
        <f>IF(WEEKDAY(L199,2)&lt;=6,IF(KALENDER!O9="x",Labels!$B$118,""),"")</f>
        <v/>
      </c>
      <c r="M207" s="181" t="str">
        <f>IF(WEEKDAY(M199,2)&lt;=6,IF(KALENDER!P9="x",Labels!$B$118,""),"")</f>
        <v/>
      </c>
      <c r="N207" s="181" t="str">
        <f>IF(WEEKDAY(N199,2)&lt;=6,IF(KALENDER!Q9="x",Labels!$B$118,""),"")</f>
        <v/>
      </c>
      <c r="O207" s="181" t="str">
        <f>IF(WEEKDAY(O199,2)&lt;=6,IF(KALENDER!R9="x",Labels!$B$118,""),"")</f>
        <v/>
      </c>
      <c r="P207" s="181" t="str">
        <f>IF(WEEKDAY(P199,2)&lt;=6,IF(KALENDER!S9="x",Labels!$B$118,""),"")</f>
        <v/>
      </c>
      <c r="Q207" s="181" t="str">
        <f>IF(WEEKDAY(Q199,2)&lt;=6,IF(KALENDER!T9="x",Labels!$B$118,""),"")</f>
        <v/>
      </c>
      <c r="R207" s="181" t="str">
        <f>IF(WEEKDAY(R199,2)&lt;=6,IF(KALENDER!U9="x",Labels!$B$118,""),"")</f>
        <v/>
      </c>
      <c r="S207" s="181" t="str">
        <f>IF(WEEKDAY(S199,2)&lt;=6,IF(KALENDER!V9="x",Labels!$B$118,""),"")</f>
        <v/>
      </c>
      <c r="T207" s="181" t="str">
        <f>IF(WEEKDAY(T199,2)&lt;=6,IF(KALENDER!W9="x",Labels!$B$118,""),"")</f>
        <v/>
      </c>
      <c r="U207" s="181" t="str">
        <f>IF(WEEKDAY(U199,2)&lt;=6,IF(KALENDER!X9="x",Labels!$B$118,""),"")</f>
        <v/>
      </c>
      <c r="V207" s="181" t="str">
        <f>IF(WEEKDAY(V199,2)&lt;=6,IF(KALENDER!Y9="x",Labels!$B$118,""),"")</f>
        <v/>
      </c>
      <c r="W207" s="181" t="str">
        <f>IF(WEEKDAY(W199,2)&lt;=6,IF(KALENDER!Z9="x",Labels!$B$118,""),"")</f>
        <v/>
      </c>
      <c r="X207" s="181" t="str">
        <f>IF(WEEKDAY(X199,2)&lt;=6,IF(KALENDER!AA9="x",Labels!$B$118,""),"")</f>
        <v/>
      </c>
      <c r="Y207" s="181" t="str">
        <f>IF(WEEKDAY(Y199,2)&lt;=6,IF(KALENDER!AB9="x",Labels!$B$118,""),"")</f>
        <v/>
      </c>
      <c r="Z207" s="181" t="str">
        <f>IF(WEEKDAY(Z199,2)&lt;=6,IF(KALENDER!AC9="x",Labels!$B$118,""),"")</f>
        <v/>
      </c>
      <c r="AA207" s="181" t="str">
        <f>IF(WEEKDAY(AA199,2)&lt;=6,IF(KALENDER!AD9="x",Labels!$B$118,""),"")</f>
        <v/>
      </c>
      <c r="AB207" s="181" t="str">
        <f>IF(WEEKDAY(AB199,2)&lt;=6,IF(KALENDER!AE9="x",Labels!$B$118,""),"")</f>
        <v/>
      </c>
      <c r="AC207" s="181" t="str">
        <f>IF(WEEKDAY(AC199,2)&lt;=6,IF(KALENDER!AF9="x",Labels!$B$118,""),"")</f>
        <v/>
      </c>
      <c r="AD207" s="181" t="str">
        <f>IF(WEEKDAY(AD199,2)&lt;=6,IF(KALENDER!AG9="x",Labels!$B$118,""),"")</f>
        <v/>
      </c>
      <c r="AE207" s="181" t="str">
        <f>IF(WEEKDAY(AE199,2)&lt;=6,IF(KALENDER!AH9="x",Labels!$B$118,""),"")</f>
        <v/>
      </c>
      <c r="AF207" s="196"/>
      <c r="AG207" s="86"/>
      <c r="AH207" s="132"/>
      <c r="AI207" s="133"/>
    </row>
    <row r="208" spans="1:48" s="16" customFormat="1" ht="12" customHeight="1" x14ac:dyDescent="0.2">
      <c r="A208" s="182" t="str">
        <f>$A$19</f>
        <v>Gutschrift "ft"</v>
      </c>
      <c r="B208" s="185" t="str">
        <f>IF(AND(B207=Labels!$B$118,WEEKDAY(B199,2)&lt;6),$J$7*$B$196%,"")</f>
        <v/>
      </c>
      <c r="C208" s="185" t="str">
        <f>IF(AND(C207=Labels!$B$118,WEEKDAY(C199,2)&lt;6),$J$7*$B$196%,"")</f>
        <v/>
      </c>
      <c r="D208" s="185" t="str">
        <f>IF(AND(D207=Labels!$B$118,WEEKDAY(D199,2)&lt;6),$J$7*$B$196%,"")</f>
        <v/>
      </c>
      <c r="E208" s="185" t="str">
        <f>IF(AND(E207=Labels!$B$118,WEEKDAY(E199,2)&lt;6),$J$7*$B$196%,"")</f>
        <v/>
      </c>
      <c r="F208" s="185" t="str">
        <f>IF(AND(F207=Labels!$B$118,WEEKDAY(F199,2)&lt;6),$J$7*$B$196%,"")</f>
        <v/>
      </c>
      <c r="G208" s="185" t="str">
        <f>IF(AND(G207=Labels!$B$118,WEEKDAY(G199,2)&lt;6),$J$7*$B$196%,"")</f>
        <v/>
      </c>
      <c r="H208" s="185" t="str">
        <f>IF(AND(H207=Labels!$B$118,WEEKDAY(H199,2)&lt;6),$J$7*$B$196%,"")</f>
        <v/>
      </c>
      <c r="I208" s="185" t="str">
        <f>IF(AND(I207=Labels!$B$118,WEEKDAY(I199,2)&lt;6),$J$7*$B$196%,"")</f>
        <v/>
      </c>
      <c r="J208" s="185" t="str">
        <f>IF(AND(J207=Labels!$B$118,WEEKDAY(J199,2)&lt;6),$J$7*$B$196%,"")</f>
        <v/>
      </c>
      <c r="K208" s="185" t="str">
        <f>IF(AND(K207=Labels!$B$118,WEEKDAY(K199,2)&lt;6),$J$7*$B$196%,"")</f>
        <v/>
      </c>
      <c r="L208" s="185" t="str">
        <f>IF(AND(L207=Labels!$B$118,WEEKDAY(L199,2)&lt;6),$J$7*$B$196%,"")</f>
        <v/>
      </c>
      <c r="M208" s="185" t="str">
        <f>IF(AND(M207=Labels!$B$118,WEEKDAY(M199,2)&lt;6),$J$7*$B$196%,"")</f>
        <v/>
      </c>
      <c r="N208" s="185" t="str">
        <f>IF(AND(N207=Labels!$B$118,WEEKDAY(N199,2)&lt;6),$J$7*$B$196%,"")</f>
        <v/>
      </c>
      <c r="O208" s="185" t="str">
        <f>IF(AND(O207=Labels!$B$118,WEEKDAY(O199,2)&lt;6),$J$7*$B$196%,"")</f>
        <v/>
      </c>
      <c r="P208" s="185" t="str">
        <f>IF(AND(P207=Labels!$B$118,WEEKDAY(P199,2)&lt;6),$J$7*$B$196%,"")</f>
        <v/>
      </c>
      <c r="Q208" s="185" t="str">
        <f>IF(AND(Q207=Labels!$B$118,WEEKDAY(Q199,2)&lt;6),$J$7*$B$196%,"")</f>
        <v/>
      </c>
      <c r="R208" s="185" t="str">
        <f>IF(AND(R207=Labels!$B$118,WEEKDAY(R199,2)&lt;6),$J$7*$B$196%,"")</f>
        <v/>
      </c>
      <c r="S208" s="185" t="str">
        <f>IF(AND(S207=Labels!$B$118,WEEKDAY(S199,2)&lt;6),$J$7*$B$196%,"")</f>
        <v/>
      </c>
      <c r="T208" s="185" t="str">
        <f>IF(AND(T207=Labels!$B$118,WEEKDAY(T199,2)&lt;6),$J$7*$B$196%,"")</f>
        <v/>
      </c>
      <c r="U208" s="185" t="str">
        <f>IF(AND(U207=Labels!$B$118,WEEKDAY(U199,2)&lt;6),$J$7*$B$196%,"")</f>
        <v/>
      </c>
      <c r="V208" s="185" t="str">
        <f>IF(AND(V207=Labels!$B$118,WEEKDAY(V199,2)&lt;6),$J$7*$B$196%,"")</f>
        <v/>
      </c>
      <c r="W208" s="185" t="str">
        <f>IF(AND(W207=Labels!$B$118,WEEKDAY(W199,2)&lt;6),$J$7*$B$196%,"")</f>
        <v/>
      </c>
      <c r="X208" s="185" t="str">
        <f>IF(AND(X207=Labels!$B$118,WEEKDAY(X199,2)&lt;6),$J$7*$B$196%,"")</f>
        <v/>
      </c>
      <c r="Y208" s="185" t="str">
        <f>IF(AND(Y207=Labels!$B$118,WEEKDAY(Y199,2)&lt;6),$J$7*$B$196%,"")</f>
        <v/>
      </c>
      <c r="Z208" s="185" t="str">
        <f>IF(AND(Z207=Labels!$B$118,WEEKDAY(Z199,2)&lt;6),$J$7*$B$196%,"")</f>
        <v/>
      </c>
      <c r="AA208" s="185" t="str">
        <f>IF(AND(AA207=Labels!$B$118,WEEKDAY(AA199,2)&lt;6),$J$7*$B$196%,"")</f>
        <v/>
      </c>
      <c r="AB208" s="185" t="str">
        <f>IF(AND(AB207=Labels!$B$118,WEEKDAY(AB199,2)&lt;6),$J$7*$B$196%,"")</f>
        <v/>
      </c>
      <c r="AC208" s="185" t="str">
        <f>IF(AND(AC207=Labels!$B$118,WEEKDAY(AC199,2)&lt;6),$J$7*$B$196%,"")</f>
        <v/>
      </c>
      <c r="AD208" s="185" t="str">
        <f>IF(AND(AD207=Labels!$B$118,WEEKDAY(AD199,2)&lt;6),$J$7*$B$196%,"")</f>
        <v/>
      </c>
      <c r="AE208" s="185" t="str">
        <f>IF(AND(AE207=Labels!$B$118,WEEKDAY(AE199,2)&lt;6),$J$7*$B$196%,"")</f>
        <v/>
      </c>
      <c r="AF208" s="198" t="str">
        <f>IF(AND(AF207=Labels!$B$118,WEEKDAY(AF199,2)&lt;6),$J$7*$B$196%,"")</f>
        <v/>
      </c>
      <c r="AG208" s="86">
        <f>SUM(B208:AF208)</f>
        <v>0</v>
      </c>
      <c r="AH208" s="132"/>
      <c r="AI208" s="133"/>
    </row>
    <row r="209" spans="1:47" s="16" customFormat="1" ht="12" hidden="1" customHeight="1" x14ac:dyDescent="0.2">
      <c r="A209" s="182" t="str">
        <f>$A$20</f>
        <v>Tagestotal</v>
      </c>
      <c r="B209" s="300">
        <f>SUM(B204:B206)</f>
        <v>0</v>
      </c>
      <c r="C209" s="300">
        <f t="shared" ref="C209:AE209" si="73">SUM(C204:C206)</f>
        <v>0</v>
      </c>
      <c r="D209" s="300">
        <f t="shared" si="73"/>
        <v>0</v>
      </c>
      <c r="E209" s="300">
        <f t="shared" si="73"/>
        <v>0</v>
      </c>
      <c r="F209" s="300">
        <f t="shared" si="73"/>
        <v>0</v>
      </c>
      <c r="G209" s="300">
        <f t="shared" si="73"/>
        <v>0</v>
      </c>
      <c r="H209" s="300">
        <f t="shared" si="73"/>
        <v>0</v>
      </c>
      <c r="I209" s="300">
        <f t="shared" si="73"/>
        <v>0</v>
      </c>
      <c r="J209" s="300">
        <f t="shared" si="73"/>
        <v>0</v>
      </c>
      <c r="K209" s="300">
        <f t="shared" si="73"/>
        <v>0</v>
      </c>
      <c r="L209" s="300">
        <f t="shared" si="73"/>
        <v>0</v>
      </c>
      <c r="M209" s="300">
        <f t="shared" si="73"/>
        <v>0</v>
      </c>
      <c r="N209" s="300">
        <f t="shared" si="73"/>
        <v>0</v>
      </c>
      <c r="O209" s="300">
        <f t="shared" si="73"/>
        <v>0</v>
      </c>
      <c r="P209" s="300">
        <f t="shared" si="73"/>
        <v>0</v>
      </c>
      <c r="Q209" s="300">
        <f t="shared" si="73"/>
        <v>0</v>
      </c>
      <c r="R209" s="300">
        <f t="shared" si="73"/>
        <v>0</v>
      </c>
      <c r="S209" s="300">
        <f t="shared" si="73"/>
        <v>0</v>
      </c>
      <c r="T209" s="300">
        <f t="shared" si="73"/>
        <v>0</v>
      </c>
      <c r="U209" s="300">
        <f t="shared" si="73"/>
        <v>0</v>
      </c>
      <c r="V209" s="300">
        <f t="shared" si="73"/>
        <v>0</v>
      </c>
      <c r="W209" s="300">
        <f t="shared" si="73"/>
        <v>0</v>
      </c>
      <c r="X209" s="300">
        <f t="shared" si="73"/>
        <v>0</v>
      </c>
      <c r="Y209" s="300">
        <f t="shared" si="73"/>
        <v>0</v>
      </c>
      <c r="Z209" s="300">
        <f t="shared" si="73"/>
        <v>0</v>
      </c>
      <c r="AA209" s="300">
        <f t="shared" si="73"/>
        <v>0</v>
      </c>
      <c r="AB209" s="300">
        <f t="shared" si="73"/>
        <v>0</v>
      </c>
      <c r="AC209" s="300">
        <f t="shared" si="73"/>
        <v>0</v>
      </c>
      <c r="AD209" s="300">
        <f t="shared" si="73"/>
        <v>0</v>
      </c>
      <c r="AE209" s="300">
        <f t="shared" si="73"/>
        <v>0</v>
      </c>
      <c r="AF209" s="196"/>
      <c r="AG209" s="86"/>
      <c r="AH209" s="132"/>
      <c r="AI209" s="133"/>
    </row>
    <row r="210" spans="1:47" s="16" customFormat="1" ht="12" hidden="1" customHeight="1" x14ac:dyDescent="0.2">
      <c r="A210" s="180" t="str">
        <f>$A$21</f>
        <v>.</v>
      </c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  <c r="R210" s="181"/>
      <c r="S210" s="181"/>
      <c r="T210" s="181"/>
      <c r="U210" s="181"/>
      <c r="V210" s="181"/>
      <c r="W210" s="181"/>
      <c r="X210" s="181"/>
      <c r="Y210" s="181"/>
      <c r="Z210" s="181"/>
      <c r="AA210" s="181"/>
      <c r="AB210" s="181"/>
      <c r="AC210" s="181"/>
      <c r="AD210" s="181"/>
      <c r="AE210" s="181"/>
      <c r="AF210" s="313"/>
      <c r="AG210" s="299"/>
      <c r="AH210" s="19"/>
      <c r="AI210" s="19"/>
      <c r="AJ210" s="19"/>
      <c r="AM210" s="19"/>
      <c r="AN210" s="19"/>
      <c r="AO210" s="19"/>
      <c r="AP210" s="19"/>
      <c r="AQ210" s="19"/>
      <c r="AR210" s="19"/>
      <c r="AS210" s="19"/>
      <c r="AT210" s="19"/>
      <c r="AU210" s="19"/>
    </row>
    <row r="211" spans="1:47" s="16" customFormat="1" ht="12" hidden="1" customHeight="1" x14ac:dyDescent="0.2">
      <c r="A211" s="180" t="str">
        <f>$A$22</f>
        <v>.</v>
      </c>
      <c r="B211" s="181"/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  <c r="R211" s="181"/>
      <c r="S211" s="181"/>
      <c r="T211" s="181"/>
      <c r="U211" s="181"/>
      <c r="V211" s="181"/>
      <c r="W211" s="181"/>
      <c r="X211" s="181"/>
      <c r="Y211" s="181"/>
      <c r="Z211" s="181"/>
      <c r="AA211" s="181"/>
      <c r="AB211" s="181"/>
      <c r="AC211" s="181"/>
      <c r="AD211" s="181"/>
      <c r="AE211" s="181"/>
      <c r="AF211" s="313"/>
      <c r="AG211" s="299"/>
      <c r="AH211" s="19"/>
      <c r="AI211" s="19"/>
      <c r="AJ211" s="19"/>
      <c r="AM211" s="19"/>
      <c r="AN211" s="19"/>
      <c r="AO211" s="19"/>
      <c r="AP211" s="19"/>
      <c r="AQ211" s="19"/>
      <c r="AR211" s="19"/>
      <c r="AS211" s="19"/>
      <c r="AT211" s="19"/>
      <c r="AU211" s="19"/>
    </row>
    <row r="212" spans="1:47" s="16" customFormat="1" ht="12" hidden="1" customHeight="1" x14ac:dyDescent="0.2">
      <c r="A212" s="180" t="str">
        <f>$A$23</f>
        <v>Monatsübergang</v>
      </c>
      <c r="B212" s="181" t="str">
        <f>IF(WEEKDAY(B199)=1,TEXT(B199-1,"MMM"&amp;Labels!B13),"")</f>
        <v/>
      </c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  <c r="R212" s="181"/>
      <c r="S212" s="181"/>
      <c r="T212" s="181"/>
      <c r="U212" s="181"/>
      <c r="V212" s="181"/>
      <c r="W212" s="181"/>
      <c r="X212" s="181"/>
      <c r="Y212" s="181"/>
      <c r="Z212" s="181"/>
      <c r="AA212" s="181"/>
      <c r="AB212" s="181"/>
      <c r="AC212" s="181"/>
      <c r="AD212" s="181"/>
      <c r="AE212" s="181" t="str">
        <f>IF(AND(WEEKDAY(AE199)&gt;1,WEEKDAY(AE199)&lt;7),TEXT(DATE($B$5,MONTH(AE199)+1,1),"MMM"&amp;Labels!B13),"")</f>
        <v>Mai</v>
      </c>
      <c r="AF212" s="196"/>
      <c r="AG212" s="299"/>
      <c r="AH212" s="19"/>
      <c r="AI212" s="19"/>
      <c r="AJ212" s="19"/>
      <c r="AM212" s="19"/>
      <c r="AN212" s="19"/>
      <c r="AO212" s="19"/>
      <c r="AP212" s="19"/>
      <c r="AQ212" s="19"/>
      <c r="AR212" s="19"/>
      <c r="AS212" s="19"/>
      <c r="AT212" s="19"/>
      <c r="AU212" s="19"/>
    </row>
    <row r="213" spans="1:47" s="16" customFormat="1" ht="12" customHeight="1" x14ac:dyDescent="0.2">
      <c r="A213" s="177" t="str">
        <f>$A$24</f>
        <v>Wochentotal</v>
      </c>
      <c r="B213" s="296" t="str">
        <f>IF(WEEKDAY(B199)=7,SUMIF($B137:$AF137,B200,$B146:$AF146)+SUMIF($B200:$AF200,B200,$B209:$AF209)+SUMIF($B263:$AF263,B200,$B272:$AF272),B212)</f>
        <v/>
      </c>
      <c r="C213" s="297" t="str">
        <f t="shared" ref="C213:AD213" si="74">IF(WEEKDAY(C199)=7,SUMIF($B137:$AF137,C200,$B146:$AF146)+SUMIF($B200:$AF200,C200,$B209:$AF209)+SUMIF($B263:$AF263,C200,$B272:$AF272),"")</f>
        <v/>
      </c>
      <c r="D213" s="297">
        <f t="shared" si="74"/>
        <v>0</v>
      </c>
      <c r="E213" s="297" t="str">
        <f t="shared" si="74"/>
        <v/>
      </c>
      <c r="F213" s="297" t="str">
        <f t="shared" si="74"/>
        <v/>
      </c>
      <c r="G213" s="297" t="str">
        <f t="shared" si="74"/>
        <v/>
      </c>
      <c r="H213" s="297" t="str">
        <f t="shared" si="74"/>
        <v/>
      </c>
      <c r="I213" s="297" t="str">
        <f t="shared" si="74"/>
        <v/>
      </c>
      <c r="J213" s="297" t="str">
        <f t="shared" si="74"/>
        <v/>
      </c>
      <c r="K213" s="297">
        <f t="shared" si="74"/>
        <v>0</v>
      </c>
      <c r="L213" s="297" t="str">
        <f t="shared" si="74"/>
        <v/>
      </c>
      <c r="M213" s="297" t="str">
        <f t="shared" si="74"/>
        <v/>
      </c>
      <c r="N213" s="297" t="str">
        <f t="shared" si="74"/>
        <v/>
      </c>
      <c r="O213" s="297" t="str">
        <f t="shared" si="74"/>
        <v/>
      </c>
      <c r="P213" s="297" t="str">
        <f t="shared" si="74"/>
        <v/>
      </c>
      <c r="Q213" s="297" t="str">
        <f t="shared" si="74"/>
        <v/>
      </c>
      <c r="R213" s="297">
        <f t="shared" si="74"/>
        <v>0</v>
      </c>
      <c r="S213" s="297" t="str">
        <f t="shared" si="74"/>
        <v/>
      </c>
      <c r="T213" s="297" t="str">
        <f t="shared" si="74"/>
        <v/>
      </c>
      <c r="U213" s="297" t="str">
        <f t="shared" si="74"/>
        <v/>
      </c>
      <c r="V213" s="297" t="str">
        <f t="shared" si="74"/>
        <v/>
      </c>
      <c r="W213" s="297" t="str">
        <f t="shared" si="74"/>
        <v/>
      </c>
      <c r="X213" s="297" t="str">
        <f t="shared" si="74"/>
        <v/>
      </c>
      <c r="Y213" s="297">
        <f t="shared" si="74"/>
        <v>0</v>
      </c>
      <c r="Z213" s="297" t="str">
        <f t="shared" si="74"/>
        <v/>
      </c>
      <c r="AA213" s="297" t="str">
        <f t="shared" si="74"/>
        <v/>
      </c>
      <c r="AB213" s="297" t="str">
        <f t="shared" si="74"/>
        <v/>
      </c>
      <c r="AC213" s="297" t="str">
        <f t="shared" si="74"/>
        <v/>
      </c>
      <c r="AD213" s="297" t="str">
        <f t="shared" si="74"/>
        <v/>
      </c>
      <c r="AE213" s="298" t="str">
        <f>IF(WEEKDAY(AE199)=7,SUMIF($B137:$AF137,AE200,$B146:$AF146)+SUMIF($B200:$AF200,AE200,$B209:$AF209)+SUMIF($B263:$AF263,AE200,$B272:$AF272),AE212)</f>
        <v>Mai</v>
      </c>
      <c r="AF213" s="196"/>
      <c r="AG213" s="86"/>
      <c r="AH213" s="742"/>
      <c r="AI213" s="687"/>
      <c r="AJ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:47" s="16" customFormat="1" ht="12" customHeight="1" x14ac:dyDescent="0.25">
      <c r="A214" s="182" t="str">
        <f>$A$25</f>
        <v>Zeitzuschlag 1)</v>
      </c>
      <c r="B214" s="302" t="str">
        <f>IF(B221="FALSCH","",B221)</f>
        <v/>
      </c>
      <c r="C214" s="303" t="str">
        <f t="shared" ref="C214:AE214" si="75">IF(C221="FALSCH","",C221)</f>
        <v/>
      </c>
      <c r="D214" s="303" t="str">
        <f t="shared" si="75"/>
        <v/>
      </c>
      <c r="E214" s="303" t="str">
        <f t="shared" si="75"/>
        <v/>
      </c>
      <c r="F214" s="303" t="str">
        <f t="shared" si="75"/>
        <v/>
      </c>
      <c r="G214" s="303" t="str">
        <f t="shared" si="75"/>
        <v/>
      </c>
      <c r="H214" s="303" t="str">
        <f t="shared" si="75"/>
        <v/>
      </c>
      <c r="I214" s="303" t="str">
        <f t="shared" si="75"/>
        <v/>
      </c>
      <c r="J214" s="303" t="str">
        <f t="shared" si="75"/>
        <v/>
      </c>
      <c r="K214" s="303" t="str">
        <f t="shared" si="75"/>
        <v/>
      </c>
      <c r="L214" s="303" t="str">
        <f t="shared" si="75"/>
        <v/>
      </c>
      <c r="M214" s="303" t="str">
        <f t="shared" si="75"/>
        <v/>
      </c>
      <c r="N214" s="303" t="str">
        <f t="shared" si="75"/>
        <v/>
      </c>
      <c r="O214" s="303" t="str">
        <f t="shared" si="75"/>
        <v/>
      </c>
      <c r="P214" s="303" t="str">
        <f t="shared" si="75"/>
        <v/>
      </c>
      <c r="Q214" s="303" t="str">
        <f t="shared" si="75"/>
        <v/>
      </c>
      <c r="R214" s="303" t="str">
        <f t="shared" si="75"/>
        <v/>
      </c>
      <c r="S214" s="303" t="str">
        <f t="shared" si="75"/>
        <v/>
      </c>
      <c r="T214" s="303" t="str">
        <f t="shared" si="75"/>
        <v/>
      </c>
      <c r="U214" s="303" t="str">
        <f t="shared" si="75"/>
        <v/>
      </c>
      <c r="V214" s="303" t="str">
        <f t="shared" si="75"/>
        <v/>
      </c>
      <c r="W214" s="303" t="str">
        <f t="shared" si="75"/>
        <v/>
      </c>
      <c r="X214" s="303" t="str">
        <f t="shared" si="75"/>
        <v/>
      </c>
      <c r="Y214" s="303" t="str">
        <f t="shared" si="75"/>
        <v/>
      </c>
      <c r="Z214" s="303" t="str">
        <f t="shared" si="75"/>
        <v/>
      </c>
      <c r="AA214" s="303" t="str">
        <f t="shared" si="75"/>
        <v/>
      </c>
      <c r="AB214" s="303" t="str">
        <f t="shared" si="75"/>
        <v/>
      </c>
      <c r="AC214" s="303" t="str">
        <f t="shared" si="75"/>
        <v/>
      </c>
      <c r="AD214" s="303" t="str">
        <f t="shared" si="75"/>
        <v/>
      </c>
      <c r="AE214" s="304" t="str">
        <f t="shared" si="75"/>
        <v/>
      </c>
      <c r="AF214" s="204"/>
      <c r="AG214" s="86">
        <f t="shared" ref="AG214:AG220" si="76">SUM(B214:AF214)</f>
        <v>0</v>
      </c>
      <c r="AH214" s="69"/>
      <c r="AI214" s="69"/>
      <c r="AJ214" s="12"/>
      <c r="AM214" s="12"/>
      <c r="AN214" s="12"/>
      <c r="AO214" s="12"/>
      <c r="AP214" s="12"/>
      <c r="AQ214" s="12"/>
      <c r="AR214" s="12"/>
      <c r="AS214" s="12"/>
      <c r="AT214" s="12"/>
      <c r="AU214" s="12"/>
    </row>
    <row r="215" spans="1:47" s="16" customFormat="1" ht="12" customHeight="1" x14ac:dyDescent="0.2">
      <c r="A215" s="182" t="str">
        <f>$A$26</f>
        <v>Zeitzuschlag 2)</v>
      </c>
      <c r="B215" s="183" t="str">
        <f>IF((B204+B206)=0,"",SUM(B204,B206))</f>
        <v/>
      </c>
      <c r="C215" s="184" t="str">
        <f t="shared" ref="C215:AE215" si="77">IF((C204+C206)=0,"",SUM(C204,C206))</f>
        <v/>
      </c>
      <c r="D215" s="184" t="str">
        <f t="shared" si="77"/>
        <v/>
      </c>
      <c r="E215" s="184" t="str">
        <f t="shared" si="77"/>
        <v/>
      </c>
      <c r="F215" s="184" t="str">
        <f t="shared" si="77"/>
        <v/>
      </c>
      <c r="G215" s="184" t="str">
        <f t="shared" si="77"/>
        <v/>
      </c>
      <c r="H215" s="184" t="str">
        <f t="shared" si="77"/>
        <v/>
      </c>
      <c r="I215" s="184" t="str">
        <f t="shared" si="77"/>
        <v/>
      </c>
      <c r="J215" s="184" t="str">
        <f t="shared" si="77"/>
        <v/>
      </c>
      <c r="K215" s="184" t="str">
        <f t="shared" si="77"/>
        <v/>
      </c>
      <c r="L215" s="184" t="str">
        <f t="shared" si="77"/>
        <v/>
      </c>
      <c r="M215" s="184" t="str">
        <f t="shared" si="77"/>
        <v/>
      </c>
      <c r="N215" s="184" t="str">
        <f t="shared" si="77"/>
        <v/>
      </c>
      <c r="O215" s="184" t="str">
        <f t="shared" si="77"/>
        <v/>
      </c>
      <c r="P215" s="184" t="str">
        <f t="shared" si="77"/>
        <v/>
      </c>
      <c r="Q215" s="184" t="str">
        <f t="shared" si="77"/>
        <v/>
      </c>
      <c r="R215" s="184" t="str">
        <f t="shared" si="77"/>
        <v/>
      </c>
      <c r="S215" s="184" t="str">
        <f t="shared" si="77"/>
        <v/>
      </c>
      <c r="T215" s="184" t="str">
        <f t="shared" si="77"/>
        <v/>
      </c>
      <c r="U215" s="184" t="str">
        <f t="shared" si="77"/>
        <v/>
      </c>
      <c r="V215" s="184" t="str">
        <f t="shared" si="77"/>
        <v/>
      </c>
      <c r="W215" s="184" t="str">
        <f t="shared" si="77"/>
        <v/>
      </c>
      <c r="X215" s="184" t="str">
        <f t="shared" si="77"/>
        <v/>
      </c>
      <c r="Y215" s="184" t="str">
        <f t="shared" si="77"/>
        <v/>
      </c>
      <c r="Z215" s="184" t="str">
        <f t="shared" si="77"/>
        <v/>
      </c>
      <c r="AA215" s="184" t="str">
        <f t="shared" si="77"/>
        <v/>
      </c>
      <c r="AB215" s="184" t="str">
        <f t="shared" si="77"/>
        <v/>
      </c>
      <c r="AC215" s="184" t="str">
        <f t="shared" si="77"/>
        <v/>
      </c>
      <c r="AD215" s="184" t="str">
        <f t="shared" si="77"/>
        <v/>
      </c>
      <c r="AE215" s="184" t="str">
        <f t="shared" si="77"/>
        <v/>
      </c>
      <c r="AF215" s="198"/>
      <c r="AG215" s="86">
        <f t="shared" si="76"/>
        <v>0</v>
      </c>
      <c r="AH215" s="12" t="s">
        <v>403</v>
      </c>
      <c r="AI215" s="56"/>
      <c r="AJ215" s="2"/>
      <c r="AM215" s="2"/>
      <c r="AN215" s="2"/>
      <c r="AO215" s="2"/>
      <c r="AP215" s="12"/>
      <c r="AQ215" s="12"/>
      <c r="AR215" s="12"/>
      <c r="AS215" s="12"/>
      <c r="AT215" s="12"/>
      <c r="AU215" s="12"/>
    </row>
    <row r="216" spans="1:47" s="2" customFormat="1" ht="12" customHeight="1" x14ac:dyDescent="0.2">
      <c r="A216" s="182" t="str">
        <f>$A$27</f>
        <v>Zeitzuschlag 3)</v>
      </c>
      <c r="B216" s="183">
        <f>SUM(B217:B220)</f>
        <v>0</v>
      </c>
      <c r="C216" s="184">
        <f t="shared" ref="C216:AE216" si="78">SUM(C217:C220)</f>
        <v>0</v>
      </c>
      <c r="D216" s="184">
        <f t="shared" si="78"/>
        <v>0</v>
      </c>
      <c r="E216" s="184">
        <f t="shared" si="78"/>
        <v>0</v>
      </c>
      <c r="F216" s="184">
        <f t="shared" si="78"/>
        <v>0</v>
      </c>
      <c r="G216" s="184">
        <f t="shared" si="78"/>
        <v>0</v>
      </c>
      <c r="H216" s="184">
        <f t="shared" si="78"/>
        <v>0</v>
      </c>
      <c r="I216" s="184">
        <f t="shared" si="78"/>
        <v>0</v>
      </c>
      <c r="J216" s="184">
        <f t="shared" si="78"/>
        <v>0</v>
      </c>
      <c r="K216" s="184">
        <f t="shared" si="78"/>
        <v>0</v>
      </c>
      <c r="L216" s="184">
        <f t="shared" si="78"/>
        <v>0</v>
      </c>
      <c r="M216" s="184">
        <f t="shared" si="78"/>
        <v>0</v>
      </c>
      <c r="N216" s="184">
        <f t="shared" si="78"/>
        <v>0</v>
      </c>
      <c r="O216" s="184">
        <f t="shared" si="78"/>
        <v>0</v>
      </c>
      <c r="P216" s="184">
        <f t="shared" si="78"/>
        <v>0</v>
      </c>
      <c r="Q216" s="184">
        <f t="shared" si="78"/>
        <v>0</v>
      </c>
      <c r="R216" s="184">
        <f t="shared" si="78"/>
        <v>0</v>
      </c>
      <c r="S216" s="184">
        <f t="shared" si="78"/>
        <v>0</v>
      </c>
      <c r="T216" s="184">
        <f t="shared" si="78"/>
        <v>0</v>
      </c>
      <c r="U216" s="184">
        <f t="shared" si="78"/>
        <v>0</v>
      </c>
      <c r="V216" s="184">
        <f t="shared" si="78"/>
        <v>0</v>
      </c>
      <c r="W216" s="184">
        <f t="shared" si="78"/>
        <v>0</v>
      </c>
      <c r="X216" s="184">
        <f t="shared" si="78"/>
        <v>0</v>
      </c>
      <c r="Y216" s="184">
        <f t="shared" si="78"/>
        <v>0</v>
      </c>
      <c r="Z216" s="184">
        <f t="shared" si="78"/>
        <v>0</v>
      </c>
      <c r="AA216" s="184">
        <f t="shared" si="78"/>
        <v>0</v>
      </c>
      <c r="AB216" s="184">
        <f t="shared" si="78"/>
        <v>0</v>
      </c>
      <c r="AC216" s="184">
        <f t="shared" si="78"/>
        <v>0</v>
      </c>
      <c r="AD216" s="184">
        <f t="shared" si="78"/>
        <v>0</v>
      </c>
      <c r="AE216" s="184">
        <f t="shared" si="78"/>
        <v>0</v>
      </c>
      <c r="AF216" s="198"/>
      <c r="AG216" s="86">
        <f>SUM(B216:AF216)</f>
        <v>0</v>
      </c>
      <c r="AH216" s="12" t="s">
        <v>404</v>
      </c>
      <c r="AI216" s="56"/>
      <c r="AP216" s="12"/>
      <c r="AQ216" s="12"/>
      <c r="AR216" s="12"/>
      <c r="AS216" s="12"/>
      <c r="AT216" s="12"/>
      <c r="AU216" s="12"/>
    </row>
    <row r="217" spans="1:47" s="2" customFormat="1" ht="12" hidden="1" customHeight="1" x14ac:dyDescent="0.2">
      <c r="A217" s="182" t="str">
        <f>$A$28</f>
        <v>Sonntag Tag</v>
      </c>
      <c r="B217" s="183" t="str">
        <f>IF(WEEKDAY(B199)=1,B205,"")</f>
        <v/>
      </c>
      <c r="C217" s="184" t="str">
        <f t="shared" ref="C217:AE217" si="79">IF(WEEKDAY(C199)=1,C205,"")</f>
        <v/>
      </c>
      <c r="D217" s="184" t="str">
        <f t="shared" si="79"/>
        <v/>
      </c>
      <c r="E217" s="184">
        <f t="shared" si="79"/>
        <v>0</v>
      </c>
      <c r="F217" s="184" t="str">
        <f t="shared" si="79"/>
        <v/>
      </c>
      <c r="G217" s="184" t="str">
        <f t="shared" si="79"/>
        <v/>
      </c>
      <c r="H217" s="184" t="str">
        <f t="shared" si="79"/>
        <v/>
      </c>
      <c r="I217" s="184" t="str">
        <f t="shared" si="79"/>
        <v/>
      </c>
      <c r="J217" s="184" t="str">
        <f t="shared" si="79"/>
        <v/>
      </c>
      <c r="K217" s="184" t="str">
        <f t="shared" si="79"/>
        <v/>
      </c>
      <c r="L217" s="184">
        <f t="shared" si="79"/>
        <v>0</v>
      </c>
      <c r="M217" s="184" t="str">
        <f t="shared" si="79"/>
        <v/>
      </c>
      <c r="N217" s="184" t="str">
        <f t="shared" si="79"/>
        <v/>
      </c>
      <c r="O217" s="184" t="str">
        <f t="shared" si="79"/>
        <v/>
      </c>
      <c r="P217" s="184" t="str">
        <f t="shared" si="79"/>
        <v/>
      </c>
      <c r="Q217" s="184" t="str">
        <f t="shared" si="79"/>
        <v/>
      </c>
      <c r="R217" s="184" t="str">
        <f t="shared" si="79"/>
        <v/>
      </c>
      <c r="S217" s="184">
        <f t="shared" si="79"/>
        <v>0</v>
      </c>
      <c r="T217" s="184" t="str">
        <f t="shared" si="79"/>
        <v/>
      </c>
      <c r="U217" s="184" t="str">
        <f t="shared" si="79"/>
        <v/>
      </c>
      <c r="V217" s="184" t="str">
        <f t="shared" si="79"/>
        <v/>
      </c>
      <c r="W217" s="184" t="str">
        <f t="shared" si="79"/>
        <v/>
      </c>
      <c r="X217" s="184" t="str">
        <f t="shared" si="79"/>
        <v/>
      </c>
      <c r="Y217" s="184" t="str">
        <f t="shared" si="79"/>
        <v/>
      </c>
      <c r="Z217" s="184">
        <f t="shared" si="79"/>
        <v>0</v>
      </c>
      <c r="AA217" s="184" t="str">
        <f t="shared" si="79"/>
        <v/>
      </c>
      <c r="AB217" s="184" t="str">
        <f t="shared" si="79"/>
        <v/>
      </c>
      <c r="AC217" s="184" t="str">
        <f t="shared" si="79"/>
        <v/>
      </c>
      <c r="AD217" s="184" t="str">
        <f t="shared" si="79"/>
        <v/>
      </c>
      <c r="AE217" s="184" t="str">
        <f t="shared" si="79"/>
        <v/>
      </c>
      <c r="AF217" s="198"/>
      <c r="AG217" s="86">
        <f t="shared" si="76"/>
        <v>0</v>
      </c>
      <c r="AH217" s="12" t="s">
        <v>405</v>
      </c>
      <c r="AP217" s="12"/>
      <c r="AQ217" s="12"/>
      <c r="AR217" s="12"/>
      <c r="AS217" s="12"/>
      <c r="AT217" s="12"/>
      <c r="AU217" s="12"/>
    </row>
    <row r="218" spans="1:47" s="2" customFormat="1" ht="12" hidden="1" customHeight="1" x14ac:dyDescent="0.2">
      <c r="A218" s="182" t="str">
        <f>$A$29</f>
        <v>Sonntag Nacht</v>
      </c>
      <c r="B218" s="183" t="str">
        <f>IF(WEEKDAY(B199)=1,SUM(B204+B206),"")</f>
        <v/>
      </c>
      <c r="C218" s="184" t="str">
        <f t="shared" ref="C218:AE218" si="80">IF(WEEKDAY(C199)=1,SUM(C204+C206),"")</f>
        <v/>
      </c>
      <c r="D218" s="184" t="str">
        <f t="shared" si="80"/>
        <v/>
      </c>
      <c r="E218" s="184">
        <f t="shared" si="80"/>
        <v>0</v>
      </c>
      <c r="F218" s="184" t="str">
        <f t="shared" si="80"/>
        <v/>
      </c>
      <c r="G218" s="184" t="str">
        <f t="shared" si="80"/>
        <v/>
      </c>
      <c r="H218" s="184" t="str">
        <f t="shared" si="80"/>
        <v/>
      </c>
      <c r="I218" s="184" t="str">
        <f t="shared" si="80"/>
        <v/>
      </c>
      <c r="J218" s="184" t="str">
        <f t="shared" si="80"/>
        <v/>
      </c>
      <c r="K218" s="184" t="str">
        <f t="shared" si="80"/>
        <v/>
      </c>
      <c r="L218" s="184">
        <f t="shared" si="80"/>
        <v>0</v>
      </c>
      <c r="M218" s="184" t="str">
        <f t="shared" si="80"/>
        <v/>
      </c>
      <c r="N218" s="184" t="str">
        <f t="shared" si="80"/>
        <v/>
      </c>
      <c r="O218" s="184" t="str">
        <f t="shared" si="80"/>
        <v/>
      </c>
      <c r="P218" s="184" t="str">
        <f t="shared" si="80"/>
        <v/>
      </c>
      <c r="Q218" s="184" t="str">
        <f t="shared" si="80"/>
        <v/>
      </c>
      <c r="R218" s="184" t="str">
        <f t="shared" si="80"/>
        <v/>
      </c>
      <c r="S218" s="184">
        <f t="shared" si="80"/>
        <v>0</v>
      </c>
      <c r="T218" s="184" t="str">
        <f t="shared" si="80"/>
        <v/>
      </c>
      <c r="U218" s="184" t="str">
        <f t="shared" si="80"/>
        <v/>
      </c>
      <c r="V218" s="184" t="str">
        <f t="shared" si="80"/>
        <v/>
      </c>
      <c r="W218" s="184" t="str">
        <f t="shared" si="80"/>
        <v/>
      </c>
      <c r="X218" s="184" t="str">
        <f t="shared" si="80"/>
        <v/>
      </c>
      <c r="Y218" s="184" t="str">
        <f t="shared" si="80"/>
        <v/>
      </c>
      <c r="Z218" s="184">
        <f t="shared" si="80"/>
        <v>0</v>
      </c>
      <c r="AA218" s="184" t="str">
        <f t="shared" si="80"/>
        <v/>
      </c>
      <c r="AB218" s="184" t="str">
        <f t="shared" si="80"/>
        <v/>
      </c>
      <c r="AC218" s="184" t="str">
        <f t="shared" si="80"/>
        <v/>
      </c>
      <c r="AD218" s="184" t="str">
        <f t="shared" si="80"/>
        <v/>
      </c>
      <c r="AE218" s="184" t="str">
        <f t="shared" si="80"/>
        <v/>
      </c>
      <c r="AF218" s="198"/>
      <c r="AG218" s="86">
        <f t="shared" si="76"/>
        <v>0</v>
      </c>
      <c r="AH218" s="12" t="s">
        <v>406</v>
      </c>
      <c r="AP218" s="12"/>
      <c r="AQ218" s="12"/>
      <c r="AR218" s="12"/>
      <c r="AS218" s="12"/>
      <c r="AT218" s="12"/>
      <c r="AU218" s="12"/>
    </row>
    <row r="219" spans="1:47" s="2" customFormat="1" ht="12" hidden="1" customHeight="1" x14ac:dyDescent="0.2">
      <c r="A219" s="182" t="str">
        <f>$A$30</f>
        <v>ft-Tazuschlag</v>
      </c>
      <c r="B219" s="183" t="str">
        <f>IF(B207=Labels!$B$118,B205,"")</f>
        <v/>
      </c>
      <c r="C219" s="184" t="str">
        <f>IF(C207=Labels!$B$118,C205,"")</f>
        <v/>
      </c>
      <c r="D219" s="184" t="str">
        <f>IF(D207=Labels!$B$118,D205,"")</f>
        <v/>
      </c>
      <c r="E219" s="184" t="str">
        <f>IF(E207=Labels!$B$118,E205,"")</f>
        <v/>
      </c>
      <c r="F219" s="184" t="str">
        <f>IF(F207=Labels!$B$118,F205,"")</f>
        <v/>
      </c>
      <c r="G219" s="184" t="str">
        <f>IF(G207=Labels!$B$118,G205,"")</f>
        <v/>
      </c>
      <c r="H219" s="184" t="str">
        <f>IF(H207=Labels!$B$118,H205,"")</f>
        <v/>
      </c>
      <c r="I219" s="184" t="str">
        <f>IF(I207=Labels!$B$118,I205,"")</f>
        <v/>
      </c>
      <c r="J219" s="184" t="str">
        <f>IF(J207=Labels!$B$118,J205,"")</f>
        <v/>
      </c>
      <c r="K219" s="184" t="str">
        <f>IF(K207=Labels!$B$118,K205,"")</f>
        <v/>
      </c>
      <c r="L219" s="184" t="str">
        <f>IF(L207=Labels!$B$118,L205,"")</f>
        <v/>
      </c>
      <c r="M219" s="184" t="str">
        <f>IF(M207=Labels!$B$118,M205,"")</f>
        <v/>
      </c>
      <c r="N219" s="184" t="str">
        <f>IF(N207=Labels!$B$118,N205,"")</f>
        <v/>
      </c>
      <c r="O219" s="184" t="str">
        <f>IF(O207=Labels!$B$118,O205,"")</f>
        <v/>
      </c>
      <c r="P219" s="184" t="str">
        <f>IF(P207=Labels!$B$118,P205,"")</f>
        <v/>
      </c>
      <c r="Q219" s="184" t="str">
        <f>IF(Q207=Labels!$B$118,Q205,"")</f>
        <v/>
      </c>
      <c r="R219" s="184" t="str">
        <f>IF(R207=Labels!$B$118,R205,"")</f>
        <v/>
      </c>
      <c r="S219" s="184" t="str">
        <f>IF(S207=Labels!$B$118,S205,"")</f>
        <v/>
      </c>
      <c r="T219" s="184" t="str">
        <f>IF(T207=Labels!$B$118,T205,"")</f>
        <v/>
      </c>
      <c r="U219" s="184" t="str">
        <f>IF(U207=Labels!$B$118,U205,"")</f>
        <v/>
      </c>
      <c r="V219" s="184" t="str">
        <f>IF(V207=Labels!$B$118,V205,"")</f>
        <v/>
      </c>
      <c r="W219" s="184" t="str">
        <f>IF(W207=Labels!$B$118,W205,"")</f>
        <v/>
      </c>
      <c r="X219" s="184" t="str">
        <f>IF(X207=Labels!$B$118,X205,"")</f>
        <v/>
      </c>
      <c r="Y219" s="184" t="str">
        <f>IF(Y207=Labels!$B$118,Y205,"")</f>
        <v/>
      </c>
      <c r="Z219" s="184" t="str">
        <f>IF(Z207=Labels!$B$118,Z205,"")</f>
        <v/>
      </c>
      <c r="AA219" s="184" t="str">
        <f>IF(AA207=Labels!$B$118,AA205,"")</f>
        <v/>
      </c>
      <c r="AB219" s="184" t="str">
        <f>IF(AB207=Labels!$B$118,AB205,"")</f>
        <v/>
      </c>
      <c r="AC219" s="184" t="str">
        <f>IF(AC207=Labels!$B$118,AC205,"")</f>
        <v/>
      </c>
      <c r="AD219" s="184" t="str">
        <f>IF(AD207=Labels!$B$118,AD205,"")</f>
        <v/>
      </c>
      <c r="AE219" s="184" t="str">
        <f>IF(AE207=Labels!$B$118,AE205,"")</f>
        <v/>
      </c>
      <c r="AF219" s="198"/>
      <c r="AG219" s="86">
        <f t="shared" si="76"/>
        <v>0</v>
      </c>
      <c r="AH219" s="12" t="s">
        <v>407</v>
      </c>
      <c r="AP219" s="46"/>
      <c r="AQ219" s="46"/>
      <c r="AR219" s="46"/>
      <c r="AS219" s="46"/>
      <c r="AT219" s="46"/>
      <c r="AU219" s="12"/>
    </row>
    <row r="220" spans="1:47" s="2" customFormat="1" ht="12" hidden="1" customHeight="1" x14ac:dyDescent="0.2">
      <c r="A220" s="182" t="str">
        <f>$A$31</f>
        <v>ft-Nazuschlag</v>
      </c>
      <c r="B220" s="183" t="str">
        <f>IF(B207=Labels!$B$118,SUM(B204,B206),"")</f>
        <v/>
      </c>
      <c r="C220" s="184" t="str">
        <f>IF(C207=Labels!$B$118,SUM(C204,C206),"")</f>
        <v/>
      </c>
      <c r="D220" s="184" t="str">
        <f>IF(D207=Labels!$B$118,SUM(D204,D206),"")</f>
        <v/>
      </c>
      <c r="E220" s="184" t="str">
        <f>IF(E207=Labels!$B$118,SUM(E204,E206),"")</f>
        <v/>
      </c>
      <c r="F220" s="184" t="str">
        <f>IF(F207=Labels!$B$118,SUM(F204,F206),"")</f>
        <v/>
      </c>
      <c r="G220" s="184" t="str">
        <f>IF(G207=Labels!$B$118,SUM(G204,G206),"")</f>
        <v/>
      </c>
      <c r="H220" s="184" t="str">
        <f>IF(H207=Labels!$B$118,SUM(H204,H206),"")</f>
        <v/>
      </c>
      <c r="I220" s="184" t="str">
        <f>IF(I207=Labels!$B$118,SUM(I204,I206),"")</f>
        <v/>
      </c>
      <c r="J220" s="184" t="str">
        <f>IF(J207=Labels!$B$118,SUM(J204,J206),"")</f>
        <v/>
      </c>
      <c r="K220" s="184" t="str">
        <f>IF(K207=Labels!$B$118,SUM(K204,K206),"")</f>
        <v/>
      </c>
      <c r="L220" s="184" t="str">
        <f>IF(L207=Labels!$B$118,SUM(L204,L206),"")</f>
        <v/>
      </c>
      <c r="M220" s="184" t="str">
        <f>IF(M207=Labels!$B$118,SUM(M204,M206),"")</f>
        <v/>
      </c>
      <c r="N220" s="184" t="str">
        <f>IF(N207=Labels!$B$118,SUM(N204,N206),"")</f>
        <v/>
      </c>
      <c r="O220" s="184" t="str">
        <f>IF(O207=Labels!$B$118,SUM(O204,O206),"")</f>
        <v/>
      </c>
      <c r="P220" s="184" t="str">
        <f>IF(P207=Labels!$B$118,SUM(P204,P206),"")</f>
        <v/>
      </c>
      <c r="Q220" s="184" t="str">
        <f>IF(Q207=Labels!$B$118,SUM(Q204,Q206),"")</f>
        <v/>
      </c>
      <c r="R220" s="184" t="str">
        <f>IF(R207=Labels!$B$118,SUM(R204,R206),"")</f>
        <v/>
      </c>
      <c r="S220" s="184" t="str">
        <f>IF(S207=Labels!$B$118,SUM(S204,S206),"")</f>
        <v/>
      </c>
      <c r="T220" s="184" t="str">
        <f>IF(T207=Labels!$B$118,SUM(T204,T206),"")</f>
        <v/>
      </c>
      <c r="U220" s="184" t="str">
        <f>IF(U207=Labels!$B$118,SUM(U204,U206),"")</f>
        <v/>
      </c>
      <c r="V220" s="184" t="str">
        <f>IF(V207=Labels!$B$118,SUM(V204,V206),"")</f>
        <v/>
      </c>
      <c r="W220" s="184" t="str">
        <f>IF(W207=Labels!$B$118,SUM(W204,W206),"")</f>
        <v/>
      </c>
      <c r="X220" s="184" t="str">
        <f>IF(X207=Labels!$B$118,SUM(X204,X206),"")</f>
        <v/>
      </c>
      <c r="Y220" s="184" t="str">
        <f>IF(Y207=Labels!$B$118,SUM(Y204,Y206),"")</f>
        <v/>
      </c>
      <c r="Z220" s="184" t="str">
        <f>IF(Z207=Labels!$B$118,SUM(Z204,Z206),"")</f>
        <v/>
      </c>
      <c r="AA220" s="184" t="str">
        <f>IF(AA207=Labels!$B$118,SUM(AA204,AA206),"")</f>
        <v/>
      </c>
      <c r="AB220" s="184" t="str">
        <f>IF(AB207=Labels!$B$118,SUM(AB204,AB206),"")</f>
        <v/>
      </c>
      <c r="AC220" s="184" t="str">
        <f>IF(AC207=Labels!$B$118,SUM(AC204,AC206),"")</f>
        <v/>
      </c>
      <c r="AD220" s="184" t="str">
        <f>IF(AD207=Labels!$B$118,SUM(AD204,AD206),"")</f>
        <v/>
      </c>
      <c r="AE220" s="184" t="str">
        <f>IF(AE207=Labels!$B$118,SUM(AE204,AE206),"")</f>
        <v/>
      </c>
      <c r="AF220" s="198"/>
      <c r="AG220" s="86">
        <f t="shared" si="76"/>
        <v>0</v>
      </c>
      <c r="AH220" s="12" t="s">
        <v>408</v>
      </c>
      <c r="AI220" s="39"/>
      <c r="AJ220" s="39"/>
      <c r="AM220" s="39"/>
      <c r="AN220" s="39"/>
      <c r="AO220" s="39"/>
      <c r="AP220" s="39"/>
      <c r="AQ220" s="39"/>
      <c r="AR220" s="39"/>
      <c r="AS220" s="46"/>
      <c r="AT220" s="46"/>
      <c r="AU220" s="12"/>
    </row>
    <row r="221" spans="1:47" s="2" customFormat="1" ht="12" hidden="1" customHeight="1" x14ac:dyDescent="0.2">
      <c r="A221" s="182" t="str">
        <f>$A$32</f>
        <v>Zuschlag  blind (Wochentotal)</v>
      </c>
      <c r="B221" s="302" t="str">
        <f>IF(OR(ISTEXT(B213),B213="",B213&lt;$B$7),"",ROUND(((B213-$B$7)*25%)/25,4)*25)</f>
        <v/>
      </c>
      <c r="C221" s="303" t="str">
        <f t="shared" ref="C221:AE221" si="81">IF(OR(ISTEXT(C213),C213="",C213&lt;$B$7),"",ROUND(((C213-$B$7)*25%)/25,4)*25)</f>
        <v/>
      </c>
      <c r="D221" s="303" t="str">
        <f t="shared" si="81"/>
        <v/>
      </c>
      <c r="E221" s="303" t="str">
        <f t="shared" si="81"/>
        <v/>
      </c>
      <c r="F221" s="303" t="str">
        <f t="shared" si="81"/>
        <v/>
      </c>
      <c r="G221" s="303" t="str">
        <f t="shared" si="81"/>
        <v/>
      </c>
      <c r="H221" s="303" t="str">
        <f t="shared" si="81"/>
        <v/>
      </c>
      <c r="I221" s="303" t="str">
        <f t="shared" si="81"/>
        <v/>
      </c>
      <c r="J221" s="303" t="str">
        <f t="shared" si="81"/>
        <v/>
      </c>
      <c r="K221" s="303" t="str">
        <f t="shared" si="81"/>
        <v/>
      </c>
      <c r="L221" s="303" t="str">
        <f t="shared" si="81"/>
        <v/>
      </c>
      <c r="M221" s="303" t="str">
        <f t="shared" si="81"/>
        <v/>
      </c>
      <c r="N221" s="303" t="str">
        <f t="shared" si="81"/>
        <v/>
      </c>
      <c r="O221" s="303" t="str">
        <f t="shared" si="81"/>
        <v/>
      </c>
      <c r="P221" s="303" t="str">
        <f t="shared" si="81"/>
        <v/>
      </c>
      <c r="Q221" s="303" t="str">
        <f t="shared" si="81"/>
        <v/>
      </c>
      <c r="R221" s="303" t="str">
        <f t="shared" si="81"/>
        <v/>
      </c>
      <c r="S221" s="303" t="str">
        <f t="shared" si="81"/>
        <v/>
      </c>
      <c r="T221" s="303" t="str">
        <f t="shared" si="81"/>
        <v/>
      </c>
      <c r="U221" s="303" t="str">
        <f t="shared" si="81"/>
        <v/>
      </c>
      <c r="V221" s="303" t="str">
        <f t="shared" si="81"/>
        <v/>
      </c>
      <c r="W221" s="303" t="str">
        <f t="shared" si="81"/>
        <v/>
      </c>
      <c r="X221" s="303" t="str">
        <f t="shared" si="81"/>
        <v/>
      </c>
      <c r="Y221" s="303" t="str">
        <f t="shared" si="81"/>
        <v/>
      </c>
      <c r="Z221" s="303" t="str">
        <f t="shared" si="81"/>
        <v/>
      </c>
      <c r="AA221" s="303" t="str">
        <f t="shared" si="81"/>
        <v/>
      </c>
      <c r="AB221" s="303" t="str">
        <f t="shared" si="81"/>
        <v/>
      </c>
      <c r="AC221" s="303" t="str">
        <f t="shared" si="81"/>
        <v/>
      </c>
      <c r="AD221" s="303" t="str">
        <f t="shared" si="81"/>
        <v/>
      </c>
      <c r="AE221" s="304" t="str">
        <f t="shared" si="81"/>
        <v/>
      </c>
      <c r="AF221" s="198"/>
      <c r="AG221" s="86">
        <f>AG205</f>
        <v>0</v>
      </c>
      <c r="AH221" s="12" t="s">
        <v>409</v>
      </c>
      <c r="AI221" s="48"/>
      <c r="AJ221" s="48"/>
      <c r="AM221" s="48"/>
      <c r="AN221" s="48"/>
      <c r="AO221" s="39"/>
      <c r="AP221" s="39"/>
      <c r="AQ221" s="39"/>
      <c r="AR221" s="39"/>
      <c r="AS221" s="46"/>
      <c r="AT221" s="46"/>
      <c r="AU221" s="12"/>
    </row>
    <row r="222" spans="1:47" ht="12" customHeight="1" x14ac:dyDescent="0.25">
      <c r="A222" s="186"/>
      <c r="B222" s="187" t="str">
        <f>$B$33</f>
        <v>1)   25% Zeitzuschlag für Überschreitung Wochentotal</v>
      </c>
      <c r="C222" s="187"/>
      <c r="D222" s="187"/>
      <c r="E222" s="187"/>
      <c r="F222" s="187"/>
      <c r="G222" s="187"/>
      <c r="H222" s="187"/>
      <c r="I222" s="187"/>
      <c r="J222" s="187"/>
      <c r="K222" s="58"/>
      <c r="L222" s="188" t="str">
        <f>$L$33</f>
        <v>2) 100% Zeitzuschlag für Nachtarbeit</v>
      </c>
      <c r="M222" s="187"/>
      <c r="N222" s="187"/>
      <c r="O222" s="187"/>
      <c r="P222" s="187"/>
      <c r="Q222" s="58"/>
      <c r="R222" s="187"/>
      <c r="S222" s="58"/>
      <c r="T222" s="187" t="str">
        <f>$T$33</f>
        <v>Eingabe der ausbezahlten Stunden Vorjahressaldo</v>
      </c>
      <c r="U222" s="58"/>
      <c r="V222" s="58"/>
      <c r="W222" s="189"/>
      <c r="X222" s="189"/>
      <c r="Y222" s="189"/>
      <c r="Z222" s="189"/>
      <c r="AA222" s="189"/>
      <c r="AB222" s="189"/>
      <c r="AC222" s="189"/>
      <c r="AD222" s="189"/>
      <c r="AE222" s="489"/>
      <c r="AF222" s="490"/>
      <c r="AG222" s="86">
        <f>SUM(AG204+AG206)</f>
        <v>0</v>
      </c>
      <c r="AH222" s="12" t="s">
        <v>410</v>
      </c>
      <c r="AO222" s="48"/>
      <c r="AP222" s="48"/>
      <c r="AQ222" s="48"/>
      <c r="AR222" s="48"/>
      <c r="AS222" s="46"/>
      <c r="AT222" s="46"/>
    </row>
    <row r="223" spans="1:47" ht="12" customHeight="1" x14ac:dyDescent="0.25">
      <c r="A223" s="190"/>
      <c r="B223" s="202" t="str">
        <f>$B$34</f>
        <v>3) 100% Zeitzuschlag für Sonn- und Feiertagsarbeit</v>
      </c>
      <c r="C223" s="202"/>
      <c r="D223" s="202"/>
      <c r="E223" s="202"/>
      <c r="F223" s="202"/>
      <c r="G223" s="202"/>
      <c r="H223" s="202"/>
      <c r="I223" s="202"/>
      <c r="J223" s="202"/>
      <c r="K223" s="202"/>
      <c r="L223" s="202"/>
      <c r="M223" s="202"/>
      <c r="N223" s="202"/>
      <c r="O223" s="58"/>
      <c r="P223" s="58"/>
      <c r="Q223" s="202"/>
      <c r="R223" s="202"/>
      <c r="S223" s="203"/>
      <c r="T223" s="202" t="str">
        <f>$T$34</f>
        <v>Eingabe der ausbezahlten Stunden laufendes Jahr (Überstunden)</v>
      </c>
      <c r="U223" s="58"/>
      <c r="V223" s="58"/>
      <c r="W223" s="202"/>
      <c r="X223" s="202"/>
      <c r="Y223" s="202"/>
      <c r="Z223" s="202"/>
      <c r="AA223" s="145"/>
      <c r="AB223" s="145"/>
      <c r="AC223" s="145"/>
      <c r="AD223" s="145"/>
      <c r="AE223" s="491"/>
      <c r="AF223" s="492"/>
      <c r="AG223" s="86">
        <f>SUM(AG204:AG206)</f>
        <v>0</v>
      </c>
      <c r="AH223" s="12" t="s">
        <v>411</v>
      </c>
      <c r="AI223" s="48"/>
      <c r="AJ223" s="48"/>
      <c r="AM223" s="48"/>
      <c r="AN223" s="48"/>
      <c r="AO223" s="48"/>
      <c r="AP223" s="48"/>
      <c r="AQ223" s="48"/>
      <c r="AR223" s="48"/>
      <c r="AS223" s="46"/>
      <c r="AT223" s="46"/>
    </row>
    <row r="224" spans="1:47" ht="12" customHeight="1" x14ac:dyDescent="0.25">
      <c r="A224" s="205" t="str">
        <f>$A$35</f>
        <v>Bemerkungen</v>
      </c>
      <c r="B224" s="494"/>
      <c r="C224" s="494"/>
      <c r="D224" s="494"/>
      <c r="E224" s="494"/>
      <c r="F224" s="494"/>
      <c r="G224" s="494"/>
      <c r="H224" s="494"/>
      <c r="I224" s="494"/>
      <c r="J224" s="494"/>
      <c r="K224" s="494"/>
      <c r="L224" s="494"/>
      <c r="M224" s="494"/>
      <c r="N224" s="494"/>
      <c r="O224" s="494"/>
      <c r="P224" s="494"/>
      <c r="Q224" s="494"/>
      <c r="R224" s="494"/>
      <c r="S224" s="494"/>
      <c r="T224" s="494"/>
      <c r="U224" s="494"/>
      <c r="V224" s="494"/>
      <c r="W224" s="494"/>
      <c r="X224" s="494"/>
      <c r="Y224" s="494"/>
      <c r="Z224" s="494"/>
      <c r="AA224" s="494"/>
      <c r="AB224" s="494"/>
      <c r="AC224" s="494"/>
      <c r="AD224" s="494"/>
      <c r="AE224" s="494"/>
      <c r="AF224" s="495"/>
      <c r="AG224" s="86">
        <f>SUM(AG202+AG208)</f>
        <v>0</v>
      </c>
      <c r="AH224" s="12" t="s">
        <v>412</v>
      </c>
      <c r="AI224" s="39"/>
      <c r="AJ224" s="39"/>
      <c r="AM224" s="39"/>
      <c r="AN224" s="39"/>
      <c r="AO224" s="39"/>
      <c r="AP224" s="39"/>
      <c r="AQ224" s="39"/>
      <c r="AR224" s="39"/>
      <c r="AS224" s="46"/>
      <c r="AT224" s="46"/>
    </row>
    <row r="225" spans="1:47" ht="12" customHeight="1" x14ac:dyDescent="0.25">
      <c r="A225" s="206"/>
      <c r="B225" s="497"/>
      <c r="C225" s="497"/>
      <c r="D225" s="497"/>
      <c r="E225" s="497"/>
      <c r="F225" s="497"/>
      <c r="G225" s="497"/>
      <c r="H225" s="497"/>
      <c r="I225" s="497"/>
      <c r="J225" s="497"/>
      <c r="K225" s="497"/>
      <c r="L225" s="497"/>
      <c r="M225" s="497"/>
      <c r="N225" s="497"/>
      <c r="O225" s="497"/>
      <c r="P225" s="497"/>
      <c r="Q225" s="497"/>
      <c r="R225" s="497"/>
      <c r="S225" s="497"/>
      <c r="T225" s="497"/>
      <c r="U225" s="497"/>
      <c r="V225" s="497"/>
      <c r="W225" s="497"/>
      <c r="X225" s="497"/>
      <c r="Y225" s="497"/>
      <c r="Z225" s="497"/>
      <c r="AA225" s="497"/>
      <c r="AB225" s="497"/>
      <c r="AC225" s="497"/>
      <c r="AD225" s="497"/>
      <c r="AE225" s="497"/>
      <c r="AF225" s="498"/>
      <c r="AG225" s="86">
        <f>SUM(AG202:AG216)</f>
        <v>0</v>
      </c>
      <c r="AH225" s="12" t="s">
        <v>413</v>
      </c>
      <c r="AI225" s="39"/>
      <c r="AJ225" s="39"/>
      <c r="AM225" s="39"/>
      <c r="AN225" s="39"/>
      <c r="AO225" s="39"/>
      <c r="AP225" s="39"/>
      <c r="AQ225" s="39"/>
      <c r="AR225" s="39"/>
      <c r="AS225" s="46"/>
      <c r="AT225" s="46"/>
    </row>
    <row r="226" spans="1:47" ht="12" customHeight="1" x14ac:dyDescent="0.25">
      <c r="A226" s="207"/>
      <c r="B226" s="542"/>
      <c r="C226" s="542"/>
      <c r="D226" s="542"/>
      <c r="E226" s="542"/>
      <c r="F226" s="542"/>
      <c r="G226" s="542"/>
      <c r="H226" s="542"/>
      <c r="I226" s="542"/>
      <c r="J226" s="542"/>
      <c r="K226" s="542"/>
      <c r="L226" s="542"/>
      <c r="M226" s="542"/>
      <c r="N226" s="542"/>
      <c r="O226" s="542"/>
      <c r="P226" s="542"/>
      <c r="Q226" s="542"/>
      <c r="R226" s="542"/>
      <c r="S226" s="542"/>
      <c r="T226" s="542"/>
      <c r="U226" s="542"/>
      <c r="V226" s="542"/>
      <c r="W226" s="542"/>
      <c r="X226" s="542"/>
      <c r="Y226" s="542"/>
      <c r="Z226" s="542"/>
      <c r="AA226" s="542"/>
      <c r="AB226" s="542"/>
      <c r="AC226" s="542"/>
      <c r="AD226" s="542"/>
      <c r="AE226" s="542"/>
      <c r="AF226" s="543"/>
      <c r="AG226" s="86">
        <f>AG201</f>
        <v>181.05999999999997</v>
      </c>
      <c r="AH226" s="62"/>
      <c r="AI226" s="39"/>
      <c r="AJ226" s="39"/>
      <c r="AM226" s="39"/>
      <c r="AN226" s="39"/>
      <c r="AO226" s="39"/>
      <c r="AP226" s="39"/>
      <c r="AQ226" s="39"/>
      <c r="AR226" s="39"/>
      <c r="AS226" s="46"/>
      <c r="AT226" s="46"/>
    </row>
    <row r="227" spans="1:47" s="14" customFormat="1" ht="12" customHeight="1" x14ac:dyDescent="0.35">
      <c r="A227" s="234"/>
      <c r="B227" s="80"/>
      <c r="C227" s="80"/>
      <c r="D227" s="80"/>
      <c r="E227" s="80"/>
      <c r="F227" s="80"/>
      <c r="G227" s="80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235"/>
      <c r="AG227" s="160">
        <f>SUM(AG225-AG201)</f>
        <v>-181.05999999999997</v>
      </c>
      <c r="AH227" s="62"/>
      <c r="AI227" s="39"/>
      <c r="AJ227" s="39"/>
      <c r="AM227" s="39"/>
      <c r="AN227" s="39"/>
      <c r="AO227" s="39"/>
      <c r="AP227" s="39"/>
      <c r="AQ227" s="39"/>
      <c r="AR227" s="39"/>
      <c r="AS227" s="46"/>
      <c r="AT227" s="46"/>
      <c r="AU227" s="12"/>
    </row>
    <row r="228" spans="1:47" s="14" customFormat="1" ht="15" customHeight="1" x14ac:dyDescent="0.35">
      <c r="A228" s="709" t="str">
        <f>$A$39</f>
        <v>Zusammenstellung</v>
      </c>
      <c r="B228" s="545"/>
      <c r="C228" s="545"/>
      <c r="D228" s="545"/>
      <c r="E228" s="545"/>
      <c r="F228" s="546"/>
      <c r="G228" s="710" t="str">
        <f>$G$39</f>
        <v>Jan</v>
      </c>
      <c r="H228" s="710"/>
      <c r="I228" s="531" t="str">
        <f>$I$39</f>
        <v>Feb</v>
      </c>
      <c r="J228" s="531"/>
      <c r="K228" s="531" t="str">
        <f>$K$39</f>
        <v>Mrz</v>
      </c>
      <c r="L228" s="531"/>
      <c r="M228" s="548" t="str">
        <f>$M$39</f>
        <v>Apr</v>
      </c>
      <c r="N228" s="548"/>
      <c r="O228" s="531" t="str">
        <f>$O$39</f>
        <v>Mai</v>
      </c>
      <c r="P228" s="531"/>
      <c r="Q228" s="531" t="str">
        <f>$Q$39</f>
        <v>Jun</v>
      </c>
      <c r="R228" s="531"/>
      <c r="S228" s="531" t="str">
        <f>$S$39</f>
        <v>Jul</v>
      </c>
      <c r="T228" s="531"/>
      <c r="U228" s="531" t="str">
        <f>$U$39</f>
        <v>Aug</v>
      </c>
      <c r="V228" s="531"/>
      <c r="W228" s="531" t="str">
        <f>$W$39</f>
        <v>Sep</v>
      </c>
      <c r="X228" s="531"/>
      <c r="Y228" s="531" t="str">
        <f>$Y$39</f>
        <v>Okt</v>
      </c>
      <c r="Z228" s="531"/>
      <c r="AA228" s="531" t="str">
        <f>$AA$39</f>
        <v>Nov</v>
      </c>
      <c r="AB228" s="531"/>
      <c r="AC228" s="531" t="str">
        <f>$AC$39</f>
        <v>Dez</v>
      </c>
      <c r="AD228" s="531"/>
      <c r="AE228" s="532" t="str">
        <f>$AE$39</f>
        <v>Jahr</v>
      </c>
      <c r="AF228" s="533"/>
      <c r="AG228" s="137"/>
      <c r="AH228" s="62"/>
      <c r="AI228" s="39"/>
      <c r="AJ228" s="39"/>
      <c r="AM228" s="39"/>
      <c r="AN228" s="39"/>
      <c r="AO228" s="39"/>
      <c r="AP228" s="39"/>
      <c r="AQ228" s="39"/>
      <c r="AR228" s="39"/>
      <c r="AS228" s="46"/>
      <c r="AT228" s="46"/>
      <c r="AU228" s="12"/>
    </row>
    <row r="229" spans="1:47" s="14" customFormat="1" ht="12" customHeight="1" x14ac:dyDescent="0.35">
      <c r="A229" s="534" t="str">
        <f>$A$40</f>
        <v>Anstellung %</v>
      </c>
      <c r="B229" s="535"/>
      <c r="C229" s="535"/>
      <c r="D229" s="535"/>
      <c r="E229" s="535"/>
      <c r="F229" s="536"/>
      <c r="G229" s="706">
        <f>IF($B$4=0,0,$B$4)</f>
        <v>100</v>
      </c>
      <c r="H229" s="707"/>
      <c r="I229" s="539">
        <f>IF($B$70=0,0,$B$70)</f>
        <v>100</v>
      </c>
      <c r="J229" s="540"/>
      <c r="K229" s="539">
        <f>IF($B$133=0,0,$B$133)</f>
        <v>100</v>
      </c>
      <c r="L229" s="540"/>
      <c r="M229" s="708">
        <f>IF($B$196=0,0,$B$196)</f>
        <v>100</v>
      </c>
      <c r="N229" s="538"/>
      <c r="O229" s="539">
        <f>IF($B$259=0,0,$B$259)</f>
        <v>100</v>
      </c>
      <c r="P229" s="540"/>
      <c r="Q229" s="539">
        <f>IF($B$322=0,0,$B$322)</f>
        <v>100</v>
      </c>
      <c r="R229" s="540"/>
      <c r="S229" s="539">
        <f>IF($B$385=0,0,$B$385)</f>
        <v>100</v>
      </c>
      <c r="T229" s="540"/>
      <c r="U229" s="539">
        <f>IF($B$448=0,0,$B$448)</f>
        <v>100</v>
      </c>
      <c r="V229" s="540"/>
      <c r="W229" s="539">
        <f>IF($B$511=0,0,$B$511)</f>
        <v>100</v>
      </c>
      <c r="X229" s="540"/>
      <c r="Y229" s="539">
        <f>IF($B$574=0,0,$B$574)</f>
        <v>100</v>
      </c>
      <c r="Z229" s="540"/>
      <c r="AA229" s="539">
        <f>IF($B$637=0,0,$B$637)</f>
        <v>100</v>
      </c>
      <c r="AB229" s="540"/>
      <c r="AC229" s="539">
        <f>IF($B$700=0,0,$B$700)</f>
        <v>100</v>
      </c>
      <c r="AD229" s="540"/>
      <c r="AE229" s="559"/>
      <c r="AF229" s="560"/>
      <c r="AG229" s="137"/>
      <c r="AH229" s="62"/>
      <c r="AI229" s="39"/>
      <c r="AJ229" s="39"/>
      <c r="AM229" s="39"/>
      <c r="AN229" s="39"/>
      <c r="AO229" s="39"/>
      <c r="AP229" s="39"/>
      <c r="AQ229" s="39"/>
      <c r="AR229" s="39"/>
      <c r="AS229" s="46"/>
      <c r="AT229" s="46"/>
      <c r="AU229" s="12"/>
    </row>
    <row r="230" spans="1:47" s="14" customFormat="1" ht="12" customHeight="1" x14ac:dyDescent="0.35">
      <c r="A230" s="561" t="str">
        <f>$A$41</f>
        <v>Sollstunden gemäss GAV</v>
      </c>
      <c r="B230" s="562"/>
      <c r="C230" s="562"/>
      <c r="D230" s="562"/>
      <c r="E230" s="562"/>
      <c r="F230" s="563"/>
      <c r="G230" s="714">
        <f>IF($AG$37=0,0,$AG$37)</f>
        <v>172.82999999999998</v>
      </c>
      <c r="H230" s="715"/>
      <c r="I230" s="557">
        <f>IF($AG$100=0,0,$AG$100)</f>
        <v>164.6</v>
      </c>
      <c r="J230" s="558"/>
      <c r="K230" s="557">
        <f>IF($AG$138=0,0,$AG$138)</f>
        <v>189.28999999999996</v>
      </c>
      <c r="L230" s="558"/>
      <c r="M230" s="716">
        <f>IF($AG$226=0,0,$AG$226)</f>
        <v>181.05999999999997</v>
      </c>
      <c r="N230" s="565"/>
      <c r="O230" s="557">
        <f>IF($AG$289=0,0,$AG$289)</f>
        <v>172.82999999999998</v>
      </c>
      <c r="P230" s="558"/>
      <c r="Q230" s="557">
        <f>IF($AG$352=0,0,$AG$352)</f>
        <v>181.05999999999997</v>
      </c>
      <c r="R230" s="558"/>
      <c r="S230" s="557">
        <f>IF($AG$415=0,0,$AG$415)</f>
        <v>181.05999999999997</v>
      </c>
      <c r="T230" s="558"/>
      <c r="U230" s="557">
        <f>IF($AG$478=0,0,$AG$478)</f>
        <v>181.05999999999997</v>
      </c>
      <c r="V230" s="558"/>
      <c r="W230" s="557">
        <f>IF($AG$541=0,0,$AG$541)</f>
        <v>181.05999999999997</v>
      </c>
      <c r="X230" s="558"/>
      <c r="Y230" s="557">
        <f>IF($AG$604=0,0,$AG$604)</f>
        <v>172.82999999999998</v>
      </c>
      <c r="Z230" s="558"/>
      <c r="AA230" s="557">
        <f>IF($AG$667=0,0,$AG$667)</f>
        <v>181.05999999999997</v>
      </c>
      <c r="AB230" s="558"/>
      <c r="AC230" s="557">
        <f>IF($AG$730=0,0,$AG$730)</f>
        <v>189.28999999999996</v>
      </c>
      <c r="AD230" s="558"/>
      <c r="AE230" s="549">
        <f>SUM(G230:AD230)</f>
        <v>2148.0299999999997</v>
      </c>
      <c r="AF230" s="550"/>
      <c r="AG230" s="137"/>
      <c r="AH230" s="62"/>
      <c r="AI230" s="39"/>
      <c r="AJ230" s="39"/>
      <c r="AM230" s="39"/>
      <c r="AN230" s="39"/>
      <c r="AO230" s="39"/>
      <c r="AP230" s="39"/>
      <c r="AQ230" s="39"/>
      <c r="AR230" s="39"/>
      <c r="AS230" s="46"/>
      <c r="AT230" s="46"/>
      <c r="AU230" s="12"/>
    </row>
    <row r="231" spans="1:47" s="14" customFormat="1" ht="12" customHeight="1" x14ac:dyDescent="0.35">
      <c r="A231" s="163" t="str">
        <f>$A$42</f>
        <v>Produktive Stunden</v>
      </c>
      <c r="B231" s="551" t="str">
        <f>$B$42</f>
        <v>06.00 - 20.00 Uhr</v>
      </c>
      <c r="C231" s="551"/>
      <c r="D231" s="551"/>
      <c r="E231" s="551"/>
      <c r="F231" s="552"/>
      <c r="G231" s="711">
        <f>IF($AG$32=0,0,$AG$32)</f>
        <v>0</v>
      </c>
      <c r="H231" s="712"/>
      <c r="I231" s="555">
        <f>IF($AG$95=0,0,$AG$95)</f>
        <v>0</v>
      </c>
      <c r="J231" s="556"/>
      <c r="K231" s="555">
        <f>IF($AG$158=0,0,$AG$158)</f>
        <v>0</v>
      </c>
      <c r="L231" s="556"/>
      <c r="M231" s="713">
        <f>IF($AG$221=0,0,$AG$221)</f>
        <v>0</v>
      </c>
      <c r="N231" s="554"/>
      <c r="O231" s="555">
        <f>IF($AG$284=0,0,$AG$284)</f>
        <v>0</v>
      </c>
      <c r="P231" s="556"/>
      <c r="Q231" s="555">
        <f>IF($AG$347=0,0,$AG$347)</f>
        <v>0</v>
      </c>
      <c r="R231" s="556"/>
      <c r="S231" s="555">
        <f>IF($AG$410=0,0,$AG$410)</f>
        <v>0</v>
      </c>
      <c r="T231" s="556"/>
      <c r="U231" s="555">
        <f>IF($AG$473=0,0,$AG$473)</f>
        <v>0</v>
      </c>
      <c r="V231" s="556"/>
      <c r="W231" s="555">
        <f>IF($AG$536=0,0,$AG$536)</f>
        <v>0</v>
      </c>
      <c r="X231" s="556"/>
      <c r="Y231" s="555">
        <f>IF($AG$599=0,0,$AG$599)</f>
        <v>0</v>
      </c>
      <c r="Z231" s="556"/>
      <c r="AA231" s="555">
        <f>IF($AG$662=0,0,$AG$662)</f>
        <v>0</v>
      </c>
      <c r="AB231" s="556"/>
      <c r="AC231" s="555">
        <f>IF($AG$725=0,0,$AG$725)</f>
        <v>0</v>
      </c>
      <c r="AD231" s="556"/>
      <c r="AE231" s="570">
        <f>SUM(G231:AD231)</f>
        <v>0</v>
      </c>
      <c r="AF231" s="571"/>
      <c r="AG231" s="137"/>
      <c r="AH231" s="62"/>
      <c r="AI231" s="39"/>
      <c r="AJ231" s="39"/>
      <c r="AM231" s="39"/>
      <c r="AN231" s="39"/>
      <c r="AO231" s="39"/>
      <c r="AP231" s="39"/>
      <c r="AQ231" s="39"/>
      <c r="AR231" s="39"/>
      <c r="AS231" s="46"/>
      <c r="AT231" s="46"/>
      <c r="AU231" s="12"/>
    </row>
    <row r="232" spans="1:47" s="14" customFormat="1" ht="12" customHeight="1" x14ac:dyDescent="0.35">
      <c r="A232" s="164"/>
      <c r="B232" s="572" t="str">
        <f>$B$43</f>
        <v>Nacht-, Sonn-, Feiertagsarbeit</v>
      </c>
      <c r="C232" s="572"/>
      <c r="D232" s="572"/>
      <c r="E232" s="572"/>
      <c r="F232" s="573"/>
      <c r="G232" s="717">
        <f>IF($AG$33=0,0,$AG$33)</f>
        <v>0</v>
      </c>
      <c r="H232" s="718"/>
      <c r="I232" s="566">
        <f>IF($AG$96=0,0,$AG$96)</f>
        <v>0</v>
      </c>
      <c r="J232" s="567"/>
      <c r="K232" s="566">
        <f>IF($AG$159=0,0,$AG$159)</f>
        <v>0</v>
      </c>
      <c r="L232" s="567"/>
      <c r="M232" s="719">
        <f>IF($AG$222=0,0,$AG$222)</f>
        <v>0</v>
      </c>
      <c r="N232" s="575"/>
      <c r="O232" s="566">
        <f>IF($AG$285=0,0,$AG$285)</f>
        <v>0</v>
      </c>
      <c r="P232" s="567"/>
      <c r="Q232" s="566">
        <f>IF($AG$348=0,0,$AG$348)</f>
        <v>0</v>
      </c>
      <c r="R232" s="567"/>
      <c r="S232" s="566">
        <f>IF($AG$411=0,0,$AG$411)</f>
        <v>0</v>
      </c>
      <c r="T232" s="567"/>
      <c r="U232" s="566">
        <f>IF($AG$474=0,0,$AG$474)</f>
        <v>0</v>
      </c>
      <c r="V232" s="567"/>
      <c r="W232" s="566">
        <f>IF($AG$537=0,0,$AG$537)</f>
        <v>0</v>
      </c>
      <c r="X232" s="567"/>
      <c r="Y232" s="566">
        <f>IF($AG$600=0,0,$AG$600)</f>
        <v>0</v>
      </c>
      <c r="Z232" s="567"/>
      <c r="AA232" s="566">
        <f>IF($AG$663=0,0,$AG$663)</f>
        <v>0</v>
      </c>
      <c r="AB232" s="567"/>
      <c r="AC232" s="566">
        <f>IF($AG$726=0,0,$AG$726)</f>
        <v>0</v>
      </c>
      <c r="AD232" s="567"/>
      <c r="AE232" s="568">
        <f>SUM(G232:AD232)</f>
        <v>0</v>
      </c>
      <c r="AF232" s="569"/>
      <c r="AG232" s="137"/>
      <c r="AH232" s="62"/>
      <c r="AI232" s="39"/>
      <c r="AJ232" s="39"/>
      <c r="AM232" s="39"/>
      <c r="AN232" s="39"/>
      <c r="AO232" s="39"/>
      <c r="AP232" s="39"/>
      <c r="AQ232" s="39"/>
      <c r="AR232" s="39"/>
      <c r="AS232" s="46"/>
      <c r="AT232" s="46"/>
      <c r="AU232" s="12"/>
    </row>
    <row r="233" spans="1:47" s="14" customFormat="1" ht="12" customHeight="1" x14ac:dyDescent="0.35">
      <c r="A233" s="163" t="str">
        <f>$A$44</f>
        <v>Zeitzuschläge</v>
      </c>
      <c r="B233" s="551" t="str">
        <f>$B$44</f>
        <v>aus Wochentotal</v>
      </c>
      <c r="C233" s="551"/>
      <c r="D233" s="551"/>
      <c r="E233" s="551"/>
      <c r="F233" s="552"/>
      <c r="G233" s="711">
        <f>IF($AG$25=0,0,$AG$25)</f>
        <v>0</v>
      </c>
      <c r="H233" s="712"/>
      <c r="I233" s="555">
        <f>IF($AG$88=0,0,$AG$88)</f>
        <v>0</v>
      </c>
      <c r="J233" s="556"/>
      <c r="K233" s="555">
        <f>IF($AG$151=0,0,$AG$151)</f>
        <v>0</v>
      </c>
      <c r="L233" s="556"/>
      <c r="M233" s="713">
        <f>IF($AG$214=0,0,$AG$214)</f>
        <v>0</v>
      </c>
      <c r="N233" s="554"/>
      <c r="O233" s="555">
        <f>IF($AG$277=0,0,$AG$277)</f>
        <v>0</v>
      </c>
      <c r="P233" s="556"/>
      <c r="Q233" s="555">
        <f>IF($AG$340=0,0,$AG$340)</f>
        <v>0</v>
      </c>
      <c r="R233" s="556"/>
      <c r="S233" s="555">
        <f>IF($AG$403=0,0,$AG$403)</f>
        <v>0</v>
      </c>
      <c r="T233" s="556"/>
      <c r="U233" s="555">
        <f>IF($AG$466=0,0,$AG$466)</f>
        <v>0</v>
      </c>
      <c r="V233" s="556"/>
      <c r="W233" s="555">
        <f>IF($AG$529=0,0,$AG$529)</f>
        <v>0</v>
      </c>
      <c r="X233" s="556"/>
      <c r="Y233" s="555">
        <f>IF($AG$592=0,0,$AG$592)</f>
        <v>0</v>
      </c>
      <c r="Z233" s="556"/>
      <c r="AA233" s="555">
        <f>IF($AG$655=0,0,$AG$655)</f>
        <v>0</v>
      </c>
      <c r="AB233" s="556"/>
      <c r="AC233" s="555">
        <f>IF($AG$718=0,0,$AG$718)</f>
        <v>0</v>
      </c>
      <c r="AD233" s="556"/>
      <c r="AE233" s="570">
        <f>SUM(G233:AD233)</f>
        <v>0</v>
      </c>
      <c r="AF233" s="571"/>
      <c r="AG233" s="137"/>
      <c r="AH233" s="62"/>
      <c r="AI233" s="39"/>
      <c r="AJ233" s="39"/>
      <c r="AM233" s="39"/>
      <c r="AN233" s="39"/>
      <c r="AO233" s="39"/>
      <c r="AP233" s="39"/>
      <c r="AQ233" s="39"/>
      <c r="AR233" s="39"/>
      <c r="AS233" s="46"/>
      <c r="AT233" s="46"/>
      <c r="AU233" s="12"/>
    </row>
    <row r="234" spans="1:47" s="14" customFormat="1" ht="12" customHeight="1" x14ac:dyDescent="0.35">
      <c r="A234" s="164"/>
      <c r="B234" s="572" t="str">
        <f>$B$45</f>
        <v>aus Nacht-, Sonn-, Feiertagsarbeiten</v>
      </c>
      <c r="C234" s="572"/>
      <c r="D234" s="572"/>
      <c r="E234" s="572"/>
      <c r="F234" s="573"/>
      <c r="G234" s="717">
        <f>IF($AJ$20=0,0,$AJ$20)</f>
        <v>0</v>
      </c>
      <c r="H234" s="718"/>
      <c r="I234" s="566">
        <f>IF($AK$20=0,0,$AK$20)</f>
        <v>0</v>
      </c>
      <c r="J234" s="567"/>
      <c r="K234" s="566">
        <f>IF($AL$20=0,0,$AL$20)</f>
        <v>0</v>
      </c>
      <c r="L234" s="567"/>
      <c r="M234" s="719">
        <f>IF($AM$20=0,0,$AM$20)</f>
        <v>0</v>
      </c>
      <c r="N234" s="575"/>
      <c r="O234" s="566">
        <f>IF($AN$20=0,0,$AN$20)</f>
        <v>0</v>
      </c>
      <c r="P234" s="567"/>
      <c r="Q234" s="566">
        <f>IF($AO$20=0,0,$AO$20)</f>
        <v>0</v>
      </c>
      <c r="R234" s="567"/>
      <c r="S234" s="566">
        <f>IF($AP$20=0,0,$AP$20)</f>
        <v>0</v>
      </c>
      <c r="T234" s="567"/>
      <c r="U234" s="566">
        <f>IF($AQ$20=0,0,$AQ$20)</f>
        <v>0</v>
      </c>
      <c r="V234" s="567"/>
      <c r="W234" s="566">
        <f>IF($AR$20=0,0,$AR$20)</f>
        <v>0</v>
      </c>
      <c r="X234" s="567"/>
      <c r="Y234" s="566">
        <f>IF($AS$20=0,0,$AS$20)</f>
        <v>0</v>
      </c>
      <c r="Z234" s="567"/>
      <c r="AA234" s="566">
        <f>IF($AT$20=0,0,$AT$20)</f>
        <v>0</v>
      </c>
      <c r="AB234" s="567"/>
      <c r="AC234" s="566">
        <f>IF($AU$20=0,0,$AU$20)</f>
        <v>0</v>
      </c>
      <c r="AD234" s="567"/>
      <c r="AE234" s="568">
        <f>SUM(G234:AD234)</f>
        <v>0</v>
      </c>
      <c r="AF234" s="569"/>
      <c r="AG234" s="137"/>
      <c r="AH234" s="62"/>
      <c r="AI234" s="39"/>
      <c r="AJ234" s="39"/>
      <c r="AM234" s="39"/>
      <c r="AN234" s="39"/>
      <c r="AO234" s="39"/>
      <c r="AP234" s="39"/>
      <c r="AQ234" s="39"/>
      <c r="AR234" s="39"/>
      <c r="AS234" s="46"/>
      <c r="AT234" s="46"/>
      <c r="AU234" s="12"/>
    </row>
    <row r="235" spans="1:47" s="14" customFormat="1" ht="12" customHeight="1" x14ac:dyDescent="0.35">
      <c r="A235" s="576" t="str">
        <f>$A$46</f>
        <v>Unproduktive Stunden</v>
      </c>
      <c r="B235" s="577"/>
      <c r="C235" s="577"/>
      <c r="D235" s="577"/>
      <c r="E235" s="577"/>
      <c r="F235" s="578"/>
      <c r="G235" s="720"/>
      <c r="H235" s="721"/>
      <c r="I235" s="581"/>
      <c r="J235" s="582"/>
      <c r="K235" s="581"/>
      <c r="L235" s="582"/>
      <c r="M235" s="722"/>
      <c r="N235" s="580"/>
      <c r="O235" s="581"/>
      <c r="P235" s="582"/>
      <c r="Q235" s="581"/>
      <c r="R235" s="582"/>
      <c r="S235" s="581"/>
      <c r="T235" s="582"/>
      <c r="U235" s="581"/>
      <c r="V235" s="582"/>
      <c r="W235" s="581"/>
      <c r="X235" s="582"/>
      <c r="Y235" s="581"/>
      <c r="Z235" s="582"/>
      <c r="AA235" s="581"/>
      <c r="AB235" s="582"/>
      <c r="AC235" s="581"/>
      <c r="AD235" s="582"/>
      <c r="AE235" s="593"/>
      <c r="AF235" s="594"/>
      <c r="AG235" s="137"/>
      <c r="AH235" s="62"/>
      <c r="AI235" s="39"/>
      <c r="AJ235" s="39"/>
      <c r="AM235" s="39"/>
      <c r="AN235" s="39"/>
      <c r="AO235" s="39"/>
      <c r="AP235" s="39"/>
      <c r="AQ235" s="39"/>
      <c r="AR235" s="39"/>
      <c r="AS235" s="46"/>
      <c r="AT235" s="46"/>
      <c r="AU235" s="12"/>
    </row>
    <row r="236" spans="1:47" s="14" customFormat="1" ht="12" customHeight="1" x14ac:dyDescent="0.35">
      <c r="A236" s="595" t="str">
        <f>$A$47</f>
        <v xml:space="preserve">   Absenzen, Kurzabsenzen Art. 11 GAV</v>
      </c>
      <c r="B236" s="596"/>
      <c r="C236" s="596"/>
      <c r="D236" s="596"/>
      <c r="E236" s="596"/>
      <c r="F236" s="165" t="str">
        <f>$F$47</f>
        <v>a</v>
      </c>
      <c r="G236" s="591">
        <f>IF($AJ$3=0,0,$AJ$3)</f>
        <v>0</v>
      </c>
      <c r="H236" s="592"/>
      <c r="I236" s="591">
        <f>IF($AK$3=0,0,$AK$3)</f>
        <v>0</v>
      </c>
      <c r="J236" s="592"/>
      <c r="K236" s="591">
        <f>IF($AL$3=0,0,$AL$3)</f>
        <v>0</v>
      </c>
      <c r="L236" s="592"/>
      <c r="M236" s="724">
        <f>IF($AM$3=0,0,$AM$3)</f>
        <v>0</v>
      </c>
      <c r="N236" s="598"/>
      <c r="O236" s="591">
        <f>IF($AN$3=0,0,$AN$3)</f>
        <v>0</v>
      </c>
      <c r="P236" s="592"/>
      <c r="Q236" s="591">
        <f>IF($AO$3=0,0,$AO$3)</f>
        <v>0</v>
      </c>
      <c r="R236" s="592"/>
      <c r="S236" s="591">
        <f>IF($AP$3=0,0,$AP$3)</f>
        <v>0</v>
      </c>
      <c r="T236" s="592"/>
      <c r="U236" s="591">
        <f>IF($AQ$3=0,0,$AQ$3)</f>
        <v>0</v>
      </c>
      <c r="V236" s="592"/>
      <c r="W236" s="591">
        <f>IF($AR$3=0,0,$AR$3)</f>
        <v>0</v>
      </c>
      <c r="X236" s="592"/>
      <c r="Y236" s="591">
        <f>IF($AS$3=0,0,$AS$3)</f>
        <v>0</v>
      </c>
      <c r="Z236" s="592"/>
      <c r="AA236" s="591">
        <f>IF(AT$3=0,0,$AT$3)</f>
        <v>0</v>
      </c>
      <c r="AB236" s="592"/>
      <c r="AC236" s="591">
        <f>IF($AU$3=0,0,$AU$3)</f>
        <v>0</v>
      </c>
      <c r="AD236" s="592"/>
      <c r="AE236" s="583">
        <f>IF($AV$3=0,0,$AV$3)</f>
        <v>0</v>
      </c>
      <c r="AF236" s="584"/>
      <c r="AG236" s="137"/>
      <c r="AH236" s="62"/>
      <c r="AI236" s="39"/>
      <c r="AJ236" s="39"/>
      <c r="AM236" s="39"/>
      <c r="AN236" s="39"/>
      <c r="AO236" s="39"/>
      <c r="AP236" s="39"/>
      <c r="AQ236" s="39"/>
      <c r="AR236" s="39"/>
      <c r="AS236" s="46"/>
      <c r="AT236" s="46"/>
      <c r="AU236" s="12"/>
    </row>
    <row r="237" spans="1:47" s="14" customFormat="1" ht="12" customHeight="1" x14ac:dyDescent="0.35">
      <c r="A237" s="585" t="str">
        <f>$A$48</f>
        <v xml:space="preserve">   Ferien Art. 12.1 GAV</v>
      </c>
      <c r="B237" s="586"/>
      <c r="C237" s="586"/>
      <c r="D237" s="586"/>
      <c r="E237" s="586"/>
      <c r="F237" s="166" t="str">
        <f>$F$48</f>
        <v>f</v>
      </c>
      <c r="G237" s="589">
        <f>IF($AJ$4=0,0,$AJ$4)</f>
        <v>0</v>
      </c>
      <c r="H237" s="590"/>
      <c r="I237" s="589">
        <f>IF($AK$4=0,0,$AK$4)</f>
        <v>0</v>
      </c>
      <c r="J237" s="590"/>
      <c r="K237" s="589">
        <f>IF($AL$4=0,0,$AL$4)</f>
        <v>0</v>
      </c>
      <c r="L237" s="590"/>
      <c r="M237" s="723">
        <f>IF($AM$4=0,0,$AM$4)</f>
        <v>0</v>
      </c>
      <c r="N237" s="588"/>
      <c r="O237" s="589">
        <f>IF($AN$4=0,0,$AN$4)</f>
        <v>0</v>
      </c>
      <c r="P237" s="590"/>
      <c r="Q237" s="589">
        <f>IF($AO$4=0,0,$AO$4)</f>
        <v>0</v>
      </c>
      <c r="R237" s="590"/>
      <c r="S237" s="589">
        <f>IF($AP$4=0,0,$AP$4)</f>
        <v>0</v>
      </c>
      <c r="T237" s="590"/>
      <c r="U237" s="589">
        <f>IF($AQ$4=0,0,$AQ$4)</f>
        <v>0</v>
      </c>
      <c r="V237" s="590"/>
      <c r="W237" s="589">
        <f>IF($AR$4=0,0,$AR$4)</f>
        <v>0</v>
      </c>
      <c r="X237" s="590"/>
      <c r="Y237" s="589">
        <f>IF($AS$4=0,0,$AS$4)</f>
        <v>0</v>
      </c>
      <c r="Z237" s="590"/>
      <c r="AA237" s="589">
        <f>IF($AT$4=0,0,$AT$4)</f>
        <v>0</v>
      </c>
      <c r="AB237" s="590"/>
      <c r="AC237" s="589">
        <f>IF($AU$4=0,0,$AU$4)</f>
        <v>0</v>
      </c>
      <c r="AD237" s="590"/>
      <c r="AE237" s="599">
        <f>IF($AV$4=0,0,$AV$4)</f>
        <v>0</v>
      </c>
      <c r="AF237" s="600"/>
      <c r="AG237" s="137"/>
      <c r="AH237" s="62"/>
      <c r="AI237" s="39"/>
      <c r="AJ237" s="39"/>
      <c r="AM237" s="39"/>
      <c r="AN237" s="39"/>
      <c r="AO237" s="39"/>
      <c r="AP237" s="39"/>
      <c r="AQ237" s="39"/>
      <c r="AR237" s="39"/>
      <c r="AS237" s="46"/>
      <c r="AT237" s="46"/>
      <c r="AU237" s="12"/>
    </row>
    <row r="238" spans="1:47" s="14" customFormat="1" ht="12" customHeight="1" x14ac:dyDescent="0.35">
      <c r="A238" s="601" t="str">
        <f>$A$49</f>
        <v xml:space="preserve">   Feiertage Art. 12.2 GAV</v>
      </c>
      <c r="B238" s="602"/>
      <c r="C238" s="603" t="str">
        <f>IF($AJ$17="","",$AJ$17)</f>
        <v/>
      </c>
      <c r="D238" s="603"/>
      <c r="E238" s="603"/>
      <c r="F238" s="167" t="str">
        <f>$F$49</f>
        <v>ft</v>
      </c>
      <c r="G238" s="589">
        <f>IF($AJ$15=0,0,$AJ$15)</f>
        <v>0</v>
      </c>
      <c r="H238" s="590"/>
      <c r="I238" s="589">
        <f>IF($AK$15=0,0,$AK$15)</f>
        <v>0</v>
      </c>
      <c r="J238" s="590"/>
      <c r="K238" s="589">
        <f>IF($AL$15=0,0,$AL$15)</f>
        <v>0</v>
      </c>
      <c r="L238" s="590"/>
      <c r="M238" s="723">
        <f>IF($AM$15=0,0,$AM$15)</f>
        <v>0</v>
      </c>
      <c r="N238" s="588"/>
      <c r="O238" s="589">
        <f>IF($AN$15=0,0,$AN$15)</f>
        <v>0</v>
      </c>
      <c r="P238" s="590"/>
      <c r="Q238" s="589">
        <f>IF($AO$15=0,0,$AO$15)</f>
        <v>0</v>
      </c>
      <c r="R238" s="590"/>
      <c r="S238" s="589">
        <f>IF($AP$15=0,0,$AP$15)</f>
        <v>0</v>
      </c>
      <c r="T238" s="590"/>
      <c r="U238" s="589">
        <f>IF($AQ$15=0,0,$AQ$15)</f>
        <v>0</v>
      </c>
      <c r="V238" s="590"/>
      <c r="W238" s="589">
        <f>IF($AR$15=0,0,$AR$15)</f>
        <v>0</v>
      </c>
      <c r="X238" s="590"/>
      <c r="Y238" s="589">
        <f>IF($AS$15=0,0,$AS$15)</f>
        <v>0</v>
      </c>
      <c r="Z238" s="590"/>
      <c r="AA238" s="589">
        <f>IF($AT$15=0,0,$AT$15)</f>
        <v>0</v>
      </c>
      <c r="AB238" s="590"/>
      <c r="AC238" s="589">
        <f>IF($AU$15=0,0,$AU$15)</f>
        <v>0</v>
      </c>
      <c r="AD238" s="590"/>
      <c r="AE238" s="599">
        <f>IF($AV$15=0,0,$AV$15)</f>
        <v>0</v>
      </c>
      <c r="AF238" s="600"/>
      <c r="AG238" s="137"/>
      <c r="AH238" s="62"/>
      <c r="AI238" s="39"/>
      <c r="AJ238" s="39"/>
      <c r="AM238" s="39"/>
      <c r="AN238" s="39"/>
      <c r="AO238" s="39"/>
      <c r="AP238" s="39"/>
      <c r="AQ238" s="39"/>
      <c r="AR238" s="39"/>
      <c r="AS238" s="46"/>
      <c r="AT238" s="46"/>
      <c r="AU238" s="12"/>
    </row>
    <row r="239" spans="1:47" s="14" customFormat="1" ht="12" customHeight="1" x14ac:dyDescent="0.35">
      <c r="A239" s="601" t="str">
        <f>$A$50</f>
        <v xml:space="preserve">   Krankheit Art. 13 GAV</v>
      </c>
      <c r="B239" s="602"/>
      <c r="C239" s="602"/>
      <c r="D239" s="602"/>
      <c r="E239" s="602"/>
      <c r="F239" s="167" t="str">
        <f>$F$50</f>
        <v>k</v>
      </c>
      <c r="G239" s="589">
        <f>IF($AJ$5=0,0,$AJ$5)</f>
        <v>0</v>
      </c>
      <c r="H239" s="590"/>
      <c r="I239" s="589">
        <f>IF($AK$5=0,0,$AK$5)</f>
        <v>0</v>
      </c>
      <c r="J239" s="590"/>
      <c r="K239" s="589">
        <f>IF($AL$5=0,0,$AL$5)</f>
        <v>0</v>
      </c>
      <c r="L239" s="590"/>
      <c r="M239" s="723">
        <f>IF($AM$5=0,0,$AM$5)</f>
        <v>0</v>
      </c>
      <c r="N239" s="588"/>
      <c r="O239" s="589">
        <f>IF($AN$5=0,0,$AN$5)</f>
        <v>0</v>
      </c>
      <c r="P239" s="590"/>
      <c r="Q239" s="589">
        <f>IF($AO$5=0,0,$AO$5)</f>
        <v>0</v>
      </c>
      <c r="R239" s="590"/>
      <c r="S239" s="589">
        <f>IF($AP$5=0,0,$AP$5)</f>
        <v>0</v>
      </c>
      <c r="T239" s="590"/>
      <c r="U239" s="589">
        <f>IF($AQ$5=0,0,$AQ$5)</f>
        <v>0</v>
      </c>
      <c r="V239" s="590"/>
      <c r="W239" s="589">
        <f>IF($AR$5=0,0,$AR$5)</f>
        <v>0</v>
      </c>
      <c r="X239" s="590"/>
      <c r="Y239" s="589">
        <f>IF($AS$5=0,0,$AS$5)</f>
        <v>0</v>
      </c>
      <c r="Z239" s="590"/>
      <c r="AA239" s="589">
        <f>IF($AT$5=0,0,$AT$5)</f>
        <v>0</v>
      </c>
      <c r="AB239" s="590"/>
      <c r="AC239" s="589">
        <f>IF($AU$5=0,0,$AU$5)</f>
        <v>0</v>
      </c>
      <c r="AD239" s="590"/>
      <c r="AE239" s="599">
        <f>IF($AV$5=0,0,$AV$5)</f>
        <v>0</v>
      </c>
      <c r="AF239" s="600"/>
      <c r="AG239" s="137"/>
      <c r="AH239" s="62"/>
      <c r="AI239" s="39"/>
      <c r="AJ239" s="39"/>
      <c r="AM239" s="39"/>
      <c r="AN239" s="39"/>
      <c r="AO239" s="39"/>
      <c r="AP239" s="39"/>
      <c r="AQ239" s="39"/>
      <c r="AR239" s="39"/>
      <c r="AS239" s="46"/>
      <c r="AT239" s="46"/>
      <c r="AU239" s="12"/>
    </row>
    <row r="240" spans="1:47" s="14" customFormat="1" ht="12" customHeight="1" x14ac:dyDescent="0.35">
      <c r="A240" s="601" t="str">
        <f>$A$51</f>
        <v xml:space="preserve">   Unfall Art. 14 GAV</v>
      </c>
      <c r="B240" s="602"/>
      <c r="C240" s="602"/>
      <c r="D240" s="602"/>
      <c r="E240" s="602"/>
      <c r="F240" s="167" t="str">
        <f>$F$51</f>
        <v>u</v>
      </c>
      <c r="G240" s="589">
        <f>IF($AJ$6=0,0,$AJ$6)</f>
        <v>0</v>
      </c>
      <c r="H240" s="590"/>
      <c r="I240" s="589">
        <f>IF($AK$6=0,0,$AK$6)</f>
        <v>0</v>
      </c>
      <c r="J240" s="590"/>
      <c r="K240" s="589">
        <f>IF($AL$6=0,0,$AL$6)</f>
        <v>0</v>
      </c>
      <c r="L240" s="590"/>
      <c r="M240" s="723">
        <f>IF($AM$6=0,0,$AM$6)</f>
        <v>0</v>
      </c>
      <c r="N240" s="588"/>
      <c r="O240" s="589">
        <f>IF($AN$6=0,0,$AN$6)</f>
        <v>0</v>
      </c>
      <c r="P240" s="590"/>
      <c r="Q240" s="589">
        <f>IF($AO$6=0,0,$AO$6)</f>
        <v>0</v>
      </c>
      <c r="R240" s="590"/>
      <c r="S240" s="589">
        <f>IF($AP$6=0,0,$AP$6)</f>
        <v>0</v>
      </c>
      <c r="T240" s="590"/>
      <c r="U240" s="589">
        <f>IF($AQ$6=0,0,$AQ$6)</f>
        <v>0</v>
      </c>
      <c r="V240" s="590"/>
      <c r="W240" s="589">
        <f>IF($AR$6=0,0,$AR$6)</f>
        <v>0</v>
      </c>
      <c r="X240" s="590"/>
      <c r="Y240" s="589">
        <f>IF($AS$6=0,0,$AS$6)</f>
        <v>0</v>
      </c>
      <c r="Z240" s="590"/>
      <c r="AA240" s="589">
        <f>IF($AT$6=0,0,$AT$6)</f>
        <v>0</v>
      </c>
      <c r="AB240" s="590"/>
      <c r="AC240" s="589">
        <f>IF($AU$6=0,0,$AU$6)</f>
        <v>0</v>
      </c>
      <c r="AD240" s="590"/>
      <c r="AE240" s="599">
        <f>IF($AV$6=0,0,$AV$6)</f>
        <v>0</v>
      </c>
      <c r="AF240" s="600"/>
      <c r="AG240" s="137"/>
      <c r="AH240" s="62"/>
      <c r="AI240" s="39"/>
      <c r="AJ240" s="39"/>
      <c r="AM240" s="39"/>
      <c r="AN240" s="39"/>
      <c r="AO240" s="39"/>
      <c r="AP240" s="39"/>
      <c r="AQ240" s="39"/>
      <c r="AR240" s="39"/>
      <c r="AS240" s="46"/>
      <c r="AT240" s="46"/>
      <c r="AU240" s="12"/>
    </row>
    <row r="241" spans="1:47" s="14" customFormat="1" ht="12" customHeight="1" x14ac:dyDescent="0.35">
      <c r="A241" s="601" t="str">
        <f>$A$52</f>
        <v xml:space="preserve">   Schwangerschaft/Mutterschaft Art. 15 GAV</v>
      </c>
      <c r="B241" s="602"/>
      <c r="C241" s="602"/>
      <c r="D241" s="602"/>
      <c r="E241" s="602"/>
      <c r="F241" s="167" t="str">
        <f>$F$52</f>
        <v>s</v>
      </c>
      <c r="G241" s="589">
        <f>IF($AJ$7=0,0,$AJ$7)</f>
        <v>0</v>
      </c>
      <c r="H241" s="590"/>
      <c r="I241" s="589">
        <f>IF($AK$7=0,0,$AK$7)</f>
        <v>0</v>
      </c>
      <c r="J241" s="590"/>
      <c r="K241" s="589">
        <f>IF($AL$7=0,0,$AL$7)</f>
        <v>0</v>
      </c>
      <c r="L241" s="590"/>
      <c r="M241" s="723">
        <f>IF($AM$7=0,0,$AM$7)</f>
        <v>0</v>
      </c>
      <c r="N241" s="588"/>
      <c r="O241" s="589">
        <f>IF($AN$7=0,0,$AN$7)</f>
        <v>0</v>
      </c>
      <c r="P241" s="590"/>
      <c r="Q241" s="589">
        <f>IF($AO$7=0,0,$AO$7)</f>
        <v>0</v>
      </c>
      <c r="R241" s="590"/>
      <c r="S241" s="589">
        <f>IF($AP$7=0,0,$AP$7)</f>
        <v>0</v>
      </c>
      <c r="T241" s="590"/>
      <c r="U241" s="589">
        <f>IF($AQ$7=0,0,$AQ$7)</f>
        <v>0</v>
      </c>
      <c r="V241" s="590"/>
      <c r="W241" s="589">
        <f>IF($AR$7=0,0,$AR$7)</f>
        <v>0</v>
      </c>
      <c r="X241" s="590"/>
      <c r="Y241" s="589">
        <f>IF($AS$7=0,0,$AS$7)</f>
        <v>0</v>
      </c>
      <c r="Z241" s="590"/>
      <c r="AA241" s="589">
        <f>IF($AT$7=0,0,$AT$7)</f>
        <v>0</v>
      </c>
      <c r="AB241" s="590"/>
      <c r="AC241" s="589">
        <f>IF($AU$7=0,0,$AU$7)</f>
        <v>0</v>
      </c>
      <c r="AD241" s="590"/>
      <c r="AE241" s="599">
        <f>IF($AV$7=0,0,$AV$7)</f>
        <v>0</v>
      </c>
      <c r="AF241" s="600"/>
      <c r="AG241" s="137"/>
      <c r="AH241" s="62"/>
      <c r="AI241" s="39"/>
      <c r="AJ241" s="39"/>
      <c r="AM241" s="39"/>
      <c r="AN241" s="39"/>
      <c r="AO241" s="39"/>
      <c r="AP241" s="39"/>
      <c r="AQ241" s="39"/>
      <c r="AR241" s="39"/>
      <c r="AS241" s="46"/>
      <c r="AT241" s="46"/>
      <c r="AU241" s="12"/>
    </row>
    <row r="242" spans="1:47" s="14" customFormat="1" ht="12" customHeight="1" x14ac:dyDescent="0.35">
      <c r="A242" s="601" t="str">
        <f>$A$53</f>
        <v xml:space="preserve">   Militär/Beförderung/Zivilschutz Art. 16 GAV</v>
      </c>
      <c r="B242" s="602"/>
      <c r="C242" s="602"/>
      <c r="D242" s="602"/>
      <c r="E242" s="602"/>
      <c r="F242" s="167" t="str">
        <f>$F$53</f>
        <v>m</v>
      </c>
      <c r="G242" s="589">
        <f>IF($AJ$8=0,0,$AJ$8)</f>
        <v>0</v>
      </c>
      <c r="H242" s="590"/>
      <c r="I242" s="589">
        <f>IF($AK$8=0,0,$AK$8)</f>
        <v>0</v>
      </c>
      <c r="J242" s="590"/>
      <c r="K242" s="589">
        <f>IF($AL$8=0,0,$AL$8)</f>
        <v>0</v>
      </c>
      <c r="L242" s="590"/>
      <c r="M242" s="723">
        <f>IF($AM$8=0,0,$AM$8)</f>
        <v>0</v>
      </c>
      <c r="N242" s="588"/>
      <c r="O242" s="589">
        <f>IF($AN$8=0,0,$AN$8)</f>
        <v>0</v>
      </c>
      <c r="P242" s="590"/>
      <c r="Q242" s="589">
        <f>IF($AO$8=0,0,$AO$8)</f>
        <v>0</v>
      </c>
      <c r="R242" s="590"/>
      <c r="S242" s="589">
        <f>IF($AP$8=0,0,$AP$8)</f>
        <v>0</v>
      </c>
      <c r="T242" s="590"/>
      <c r="U242" s="589">
        <f>IF($AQ$8=0,0,$AQ$8)</f>
        <v>0</v>
      </c>
      <c r="V242" s="590"/>
      <c r="W242" s="589">
        <f>IF($AR$8=0,0,$AR$8)</f>
        <v>0</v>
      </c>
      <c r="X242" s="590"/>
      <c r="Y242" s="589">
        <f>IF($AS$8=0,0,$AS$8)</f>
        <v>0</v>
      </c>
      <c r="Z242" s="590"/>
      <c r="AA242" s="589">
        <f>IF($AT$8=0,0,$AT$8)</f>
        <v>0</v>
      </c>
      <c r="AB242" s="590"/>
      <c r="AC242" s="589">
        <f>IF($AU$8=0,0,$AU$8)</f>
        <v>0</v>
      </c>
      <c r="AD242" s="590"/>
      <c r="AE242" s="599">
        <f>IF($AV$8=0,0,$AV$8)</f>
        <v>0</v>
      </c>
      <c r="AF242" s="600"/>
      <c r="AG242" s="137"/>
      <c r="AH242" s="62"/>
      <c r="AI242" s="39"/>
      <c r="AJ242" s="39"/>
      <c r="AM242" s="39"/>
      <c r="AN242" s="39"/>
      <c r="AO242" s="39"/>
      <c r="AP242" s="39"/>
      <c r="AQ242" s="39"/>
      <c r="AR242" s="39"/>
      <c r="AS242" s="46"/>
      <c r="AT242" s="46"/>
      <c r="AU242" s="12"/>
    </row>
    <row r="243" spans="1:47" s="14" customFormat="1" ht="12" customHeight="1" x14ac:dyDescent="0.35">
      <c r="A243" s="601" t="str">
        <f>$A$54</f>
        <v xml:space="preserve">   Kurzarbeit und Schlechtwetterausfälle</v>
      </c>
      <c r="B243" s="602"/>
      <c r="C243" s="602"/>
      <c r="D243" s="602"/>
      <c r="E243" s="602"/>
      <c r="F243" s="167" t="str">
        <f>$F$54</f>
        <v>ka</v>
      </c>
      <c r="G243" s="589">
        <f>IF($AJ$11=0,0,$AJ$11)</f>
        <v>0</v>
      </c>
      <c r="H243" s="590"/>
      <c r="I243" s="589">
        <f>IF($AK$11=0,0,$AK$11)</f>
        <v>0</v>
      </c>
      <c r="J243" s="590"/>
      <c r="K243" s="589">
        <f>IF($AL$11=0,0,$AL$11)</f>
        <v>0</v>
      </c>
      <c r="L243" s="590"/>
      <c r="M243" s="723">
        <f>IF($AM$11=0,0,$AM$11)</f>
        <v>0</v>
      </c>
      <c r="N243" s="588"/>
      <c r="O243" s="589">
        <f>IF($AN$11=0,0,$AN$11)</f>
        <v>0</v>
      </c>
      <c r="P243" s="590"/>
      <c r="Q243" s="589">
        <f>IF($AO$11=0,0,$AO$11)</f>
        <v>0</v>
      </c>
      <c r="R243" s="590"/>
      <c r="S243" s="589">
        <f>IF($AP$11=0,0,$AP$11)</f>
        <v>0</v>
      </c>
      <c r="T243" s="590"/>
      <c r="U243" s="589">
        <f>IF($AQ$11=0,0,$AQ$11)</f>
        <v>0</v>
      </c>
      <c r="V243" s="590"/>
      <c r="W243" s="589">
        <f>IF($AR$11=0,0,$AR$11)</f>
        <v>0</v>
      </c>
      <c r="X243" s="590"/>
      <c r="Y243" s="589">
        <f>IF($AS$11=0,0,$AS$11)</f>
        <v>0</v>
      </c>
      <c r="Z243" s="590"/>
      <c r="AA243" s="589">
        <f>IF($AT$11=0,0,$AT$11)</f>
        <v>0</v>
      </c>
      <c r="AB243" s="590"/>
      <c r="AC243" s="589">
        <f>IF($AU$11=0,0,$AU$11)</f>
        <v>0</v>
      </c>
      <c r="AD243" s="590"/>
      <c r="AE243" s="599">
        <f>IF($AV$11=0,0,$AV$11)</f>
        <v>0</v>
      </c>
      <c r="AF243" s="600"/>
      <c r="AG243" s="137"/>
      <c r="AH243" s="62"/>
      <c r="AI243" s="39"/>
      <c r="AJ243" s="39"/>
      <c r="AM243" s="39"/>
      <c r="AN243" s="39"/>
      <c r="AO243" s="39"/>
      <c r="AP243" s="39"/>
      <c r="AQ243" s="39"/>
      <c r="AR243" s="39"/>
      <c r="AS243" s="46"/>
      <c r="AT243" s="46"/>
      <c r="AU243" s="12"/>
    </row>
    <row r="244" spans="1:47" s="14" customFormat="1" ht="12" customHeight="1" x14ac:dyDescent="0.35">
      <c r="A244" s="601" t="str">
        <f>$A$55</f>
        <v xml:space="preserve">   Berufsschule</v>
      </c>
      <c r="B244" s="602"/>
      <c r="C244" s="602"/>
      <c r="D244" s="602"/>
      <c r="E244" s="602"/>
      <c r="F244" s="168" t="str">
        <f>$F$55</f>
        <v>bs</v>
      </c>
      <c r="G244" s="589">
        <f>IF($AJ$9=0,0,$AJ$9)</f>
        <v>0</v>
      </c>
      <c r="H244" s="590"/>
      <c r="I244" s="589">
        <f>IF($AK$9=0,0,$AK$9)</f>
        <v>0</v>
      </c>
      <c r="J244" s="590"/>
      <c r="K244" s="589">
        <f>IF($AL$9=0,0,$AL$9)</f>
        <v>0</v>
      </c>
      <c r="L244" s="590"/>
      <c r="M244" s="723">
        <f>IF($AM$9=0,0,$AM$9)</f>
        <v>0</v>
      </c>
      <c r="N244" s="588"/>
      <c r="O244" s="589">
        <f>IF($AN$9=0,0,$AN$9)</f>
        <v>0</v>
      </c>
      <c r="P244" s="590"/>
      <c r="Q244" s="589">
        <f>IF($AO$9=0,0,$AO$9)</f>
        <v>0</v>
      </c>
      <c r="R244" s="590"/>
      <c r="S244" s="589">
        <f>IF($AP$9=0,0,$AP$9)</f>
        <v>0</v>
      </c>
      <c r="T244" s="590"/>
      <c r="U244" s="589">
        <f>IF($AQ$9=0,0,$AQ$9)</f>
        <v>0</v>
      </c>
      <c r="V244" s="590"/>
      <c r="W244" s="589">
        <f>IF($AR$9=0,0,$AR$9)</f>
        <v>0</v>
      </c>
      <c r="X244" s="590"/>
      <c r="Y244" s="589">
        <f>IF($AS$9=0,0,$AS$9)</f>
        <v>0</v>
      </c>
      <c r="Z244" s="590"/>
      <c r="AA244" s="589">
        <f>IF($AT$9=0,0,$AT$9)</f>
        <v>0</v>
      </c>
      <c r="AB244" s="590"/>
      <c r="AC244" s="589">
        <f>IF($AU$9=0,0,$AU$9)</f>
        <v>0</v>
      </c>
      <c r="AD244" s="590"/>
      <c r="AE244" s="599">
        <f>IF($AV$9=0,0,$AV$9)</f>
        <v>0</v>
      </c>
      <c r="AF244" s="600"/>
      <c r="AG244" s="137"/>
      <c r="AH244" s="62"/>
      <c r="AI244" s="39"/>
      <c r="AJ244" s="39"/>
      <c r="AM244" s="39"/>
      <c r="AN244" s="39"/>
      <c r="AO244" s="39"/>
      <c r="AP244" s="39"/>
      <c r="AQ244" s="39"/>
      <c r="AR244" s="39"/>
      <c r="AS244" s="46"/>
      <c r="AT244" s="46"/>
      <c r="AU244" s="12"/>
    </row>
    <row r="245" spans="1:47" s="14" customFormat="1" ht="12" customHeight="1" x14ac:dyDescent="0.35">
      <c r="A245" s="615" t="str">
        <f>$A$56</f>
        <v xml:space="preserve">   Kurse</v>
      </c>
      <c r="B245" s="616"/>
      <c r="C245" s="616"/>
      <c r="D245" s="616"/>
      <c r="E245" s="616"/>
      <c r="F245" s="268" t="str">
        <f>$F$56</f>
        <v>ku</v>
      </c>
      <c r="G245" s="608">
        <f>IF($AJ$10=0,0,$AJ$10)</f>
        <v>0</v>
      </c>
      <c r="H245" s="609"/>
      <c r="I245" s="608">
        <f>IF($AK$10=0,0,$AK$10)</f>
        <v>0</v>
      </c>
      <c r="J245" s="609"/>
      <c r="K245" s="608">
        <f>IF($AL$10=0,0,$AL$10)</f>
        <v>0</v>
      </c>
      <c r="L245" s="609"/>
      <c r="M245" s="725">
        <f>IF($AM$10=0,0,$AM$10)</f>
        <v>0</v>
      </c>
      <c r="N245" s="618"/>
      <c r="O245" s="608">
        <f>IF($AN$10=0,0,$AN$10)</f>
        <v>0</v>
      </c>
      <c r="P245" s="609"/>
      <c r="Q245" s="608">
        <f>IF($AO$10=0,0,$AO$10)</f>
        <v>0</v>
      </c>
      <c r="R245" s="609"/>
      <c r="S245" s="608">
        <f>IF($AP$10=0,0,$AP$10)</f>
        <v>0</v>
      </c>
      <c r="T245" s="609"/>
      <c r="U245" s="608">
        <f>IF($AQ$10=0,0,$AQ$10)</f>
        <v>0</v>
      </c>
      <c r="V245" s="609"/>
      <c r="W245" s="608">
        <f>IF($AR$10=0,0,$AR$10)</f>
        <v>0</v>
      </c>
      <c r="X245" s="609"/>
      <c r="Y245" s="608">
        <f>IF($AS$10=0,0,$AS$10)</f>
        <v>0</v>
      </c>
      <c r="Z245" s="609"/>
      <c r="AA245" s="608">
        <f>IF($AT$10=0,0,$AT$10)</f>
        <v>0</v>
      </c>
      <c r="AB245" s="609"/>
      <c r="AC245" s="608">
        <f>IF($AU$10=0,0,$AU$10)</f>
        <v>0</v>
      </c>
      <c r="AD245" s="609"/>
      <c r="AE245" s="610">
        <f>IF($AV$10=0,0,$AV$10)</f>
        <v>0</v>
      </c>
      <c r="AF245" s="611"/>
      <c r="AG245" s="137"/>
      <c r="AH245" s="62"/>
      <c r="AI245" s="39"/>
      <c r="AJ245" s="39"/>
      <c r="AM245" s="39"/>
      <c r="AN245" s="39"/>
      <c r="AO245" s="39"/>
      <c r="AP245" s="39"/>
      <c r="AQ245" s="39"/>
      <c r="AR245" s="39"/>
      <c r="AS245" s="46"/>
      <c r="AT245" s="46"/>
      <c r="AU245" s="12"/>
    </row>
    <row r="246" spans="1:47" s="14" customFormat="1" ht="12" customHeight="1" x14ac:dyDescent="0.35">
      <c r="A246" s="265" t="str">
        <f>$A$57</f>
        <v>Kompensations-Std</v>
      </c>
      <c r="B246" s="612" t="str">
        <f>$B$57</f>
        <v>aus Vorjahr</v>
      </c>
      <c r="C246" s="612"/>
      <c r="D246" s="612"/>
      <c r="E246" s="612"/>
      <c r="F246" s="266" t="str">
        <f>$F$57</f>
        <v>kv</v>
      </c>
      <c r="G246" s="604">
        <f>IF($AJ$12=0,0,$AJ$12)</f>
        <v>0</v>
      </c>
      <c r="H246" s="605"/>
      <c r="I246" s="604">
        <f>IF($AK$12=0,0,$AK$12)</f>
        <v>0</v>
      </c>
      <c r="J246" s="605"/>
      <c r="K246" s="604">
        <f>IF($AL$12=0,0,$AL$12)</f>
        <v>0</v>
      </c>
      <c r="L246" s="605"/>
      <c r="M246" s="727">
        <f>IF($AM$12=0,0,$AM$12)</f>
        <v>0</v>
      </c>
      <c r="N246" s="614"/>
      <c r="O246" s="604">
        <f>IF($AN$12=0,0,$AN$12)</f>
        <v>0</v>
      </c>
      <c r="P246" s="605"/>
      <c r="Q246" s="604">
        <f>IF($AO$12=0,0,$AO$12)</f>
        <v>0</v>
      </c>
      <c r="R246" s="605"/>
      <c r="S246" s="604">
        <f>IF($AP$12=0,0,$AP$12)</f>
        <v>0</v>
      </c>
      <c r="T246" s="605"/>
      <c r="U246" s="604">
        <f>IF($AQ$12=0,0,$AQ$12)</f>
        <v>0</v>
      </c>
      <c r="V246" s="605"/>
      <c r="W246" s="604">
        <f>IF($AR$12=0,0,$AR$12)</f>
        <v>0</v>
      </c>
      <c r="X246" s="605"/>
      <c r="Y246" s="604"/>
      <c r="Z246" s="605"/>
      <c r="AA246" s="604"/>
      <c r="AB246" s="605"/>
      <c r="AC246" s="604"/>
      <c r="AD246" s="605"/>
      <c r="AE246" s="606">
        <f>IF($AV$12=0,0,$AV$12)</f>
        <v>0</v>
      </c>
      <c r="AF246" s="607"/>
      <c r="AG246" s="137"/>
      <c r="AH246" s="62"/>
      <c r="AI246" s="39"/>
      <c r="AJ246" s="39"/>
      <c r="AM246" s="39"/>
      <c r="AN246" s="39"/>
      <c r="AO246" s="39"/>
      <c r="AP246" s="39"/>
      <c r="AQ246" s="39"/>
      <c r="AR246" s="39"/>
      <c r="AS246" s="46"/>
      <c r="AT246" s="46"/>
      <c r="AU246" s="12"/>
    </row>
    <row r="247" spans="1:47" s="14" customFormat="1" ht="12" customHeight="1" x14ac:dyDescent="0.35">
      <c r="A247" s="269"/>
      <c r="B247" s="632" t="str">
        <f>$B$58</f>
        <v>aus laufendem Jahr (Kontrolle)</v>
      </c>
      <c r="C247" s="632"/>
      <c r="D247" s="632"/>
      <c r="E247" s="632"/>
      <c r="F247" s="270" t="str">
        <f>$F$58</f>
        <v>kj</v>
      </c>
      <c r="G247" s="627">
        <f>IF($AJ$14=0,0,$AJ$14)</f>
        <v>0</v>
      </c>
      <c r="H247" s="628"/>
      <c r="I247" s="627">
        <f>IF($AK$14=0,0,$AK$14)</f>
        <v>0</v>
      </c>
      <c r="J247" s="628"/>
      <c r="K247" s="627">
        <f>IF($AL$14=0,0,$AL$14)</f>
        <v>0</v>
      </c>
      <c r="L247" s="628"/>
      <c r="M247" s="726">
        <f>IF($AM$14=0,0,$AM$14)</f>
        <v>0</v>
      </c>
      <c r="N247" s="634"/>
      <c r="O247" s="627">
        <f>IF($AN$14=0,0,$AN$14)</f>
        <v>0</v>
      </c>
      <c r="P247" s="628"/>
      <c r="Q247" s="627">
        <f>IF($AO$14=0,0,$AO$14)</f>
        <v>0</v>
      </c>
      <c r="R247" s="628"/>
      <c r="S247" s="627">
        <f>IF($AP$14=0,0,$AP$14)</f>
        <v>0</v>
      </c>
      <c r="T247" s="628"/>
      <c r="U247" s="627">
        <f>IF($AQ$14=0,0,$AQ$14)</f>
        <v>0</v>
      </c>
      <c r="V247" s="628"/>
      <c r="W247" s="627">
        <f>IF($AR$14=0,0,$AR$14)</f>
        <v>0</v>
      </c>
      <c r="X247" s="628"/>
      <c r="Y247" s="627">
        <f>IF($AS$14=0,0,$AS$14)</f>
        <v>0</v>
      </c>
      <c r="Z247" s="628"/>
      <c r="AA247" s="627">
        <f>IF($AT$14=0,0,$AT$14)</f>
        <v>0</v>
      </c>
      <c r="AB247" s="628"/>
      <c r="AC247" s="627">
        <f>IF($AU$14=0,0,$AU$14)</f>
        <v>0</v>
      </c>
      <c r="AD247" s="628"/>
      <c r="AE247" s="629">
        <f>IF($AV$14=0,0,$AV$14)</f>
        <v>0</v>
      </c>
      <c r="AF247" s="630"/>
      <c r="AG247" s="137"/>
      <c r="AH247" s="62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46"/>
      <c r="AT247" s="46"/>
      <c r="AU247" s="12"/>
    </row>
    <row r="248" spans="1:47" s="14" customFormat="1" ht="12" customHeight="1" x14ac:dyDescent="0.35">
      <c r="A248" s="271" t="str">
        <f>$A$59</f>
        <v>Auszahlung</v>
      </c>
      <c r="B248" s="612" t="str">
        <f>$B$59</f>
        <v>Stunden Vorjahressaldo</v>
      </c>
      <c r="C248" s="612"/>
      <c r="D248" s="612"/>
      <c r="E248" s="612"/>
      <c r="F248" s="631"/>
      <c r="G248" s="604">
        <f>IF($AJ$18=0,0,$AJ$18)</f>
        <v>0</v>
      </c>
      <c r="H248" s="605"/>
      <c r="I248" s="604">
        <f>IF($AK$18=0,0,$AK$18)</f>
        <v>0</v>
      </c>
      <c r="J248" s="605"/>
      <c r="K248" s="604">
        <f>IF($AL$18=0,0,$AL$18)</f>
        <v>0</v>
      </c>
      <c r="L248" s="605"/>
      <c r="M248" s="727">
        <f>IF($AM$18=0,0,$AM$18)</f>
        <v>0</v>
      </c>
      <c r="N248" s="614"/>
      <c r="O248" s="604">
        <f>IF($AN$18=0,0,$AN$18)</f>
        <v>0</v>
      </c>
      <c r="P248" s="605"/>
      <c r="Q248" s="604">
        <f>IF($AO$18=0,0,$AO$18)</f>
        <v>0</v>
      </c>
      <c r="R248" s="605"/>
      <c r="S248" s="604">
        <f>IF($AP$18=0,0,$AP$18)</f>
        <v>0</v>
      </c>
      <c r="T248" s="605"/>
      <c r="U248" s="604">
        <f>IF($AQ$18=0,0,$AQ$18)</f>
        <v>0</v>
      </c>
      <c r="V248" s="605"/>
      <c r="W248" s="604">
        <f>IF($AR$18=0,0,$AR$18)</f>
        <v>0</v>
      </c>
      <c r="X248" s="605"/>
      <c r="Y248" s="619"/>
      <c r="Z248" s="620"/>
      <c r="AA248" s="620"/>
      <c r="AB248" s="620"/>
      <c r="AC248" s="620"/>
      <c r="AD248" s="621"/>
      <c r="AE248" s="606">
        <f>IF($AV$18=0,0,$AV$18)</f>
        <v>0</v>
      </c>
      <c r="AF248" s="607"/>
      <c r="AG248" s="137"/>
      <c r="AH248" s="62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46"/>
      <c r="AT248" s="46"/>
      <c r="AU248" s="12"/>
    </row>
    <row r="249" spans="1:47" s="14" customFormat="1" ht="12" customHeight="1" x14ac:dyDescent="0.35">
      <c r="A249" s="169" t="str">
        <f>$A$60</f>
        <v>Differenz</v>
      </c>
      <c r="B249" s="586" t="str">
        <f>$B$60</f>
        <v>nach Kompensation und Auszahlung</v>
      </c>
      <c r="C249" s="586"/>
      <c r="D249" s="586"/>
      <c r="E249" s="586"/>
      <c r="F249" s="622"/>
      <c r="G249" s="589">
        <f>IF(ROUND($P$4,3)=0,0,$P$4-SUM(G246+G248))</f>
        <v>0</v>
      </c>
      <c r="H249" s="590"/>
      <c r="I249" s="623">
        <f>IF(ROUND(G249,3)=0,0,G249-(SUM(I248+I246)))</f>
        <v>0</v>
      </c>
      <c r="J249" s="624"/>
      <c r="K249" s="623">
        <f>IF(ROUND(I249,3)=0,0,I249-(SUM(K248+K246)))</f>
        <v>0</v>
      </c>
      <c r="L249" s="624"/>
      <c r="M249" s="723">
        <f t="shared" ref="M249" si="82">IF(ROUND(K249,3)=0,0,K249-(SUM(M248+M246)))</f>
        <v>0</v>
      </c>
      <c r="N249" s="588"/>
      <c r="O249" s="623">
        <f t="shared" ref="O249" si="83">IF(ROUND(M249,3)=0,0,M249-(SUM(O248+O246)))</f>
        <v>0</v>
      </c>
      <c r="P249" s="624"/>
      <c r="Q249" s="623">
        <f t="shared" ref="Q249" si="84">IF(ROUND(O249,3)=0,0,O249-(SUM(Q248+Q246)))</f>
        <v>0</v>
      </c>
      <c r="R249" s="624"/>
      <c r="S249" s="623">
        <f t="shared" ref="S249" si="85">IF(ROUND(Q249,3)=0,0,Q249-(SUM(S248+S246)))</f>
        <v>0</v>
      </c>
      <c r="T249" s="624"/>
      <c r="U249" s="623">
        <f t="shared" ref="U249" si="86">IF(ROUND(S249,3)=0,0,S249-(SUM(U248+U246)))</f>
        <v>0</v>
      </c>
      <c r="V249" s="624"/>
      <c r="W249" s="623">
        <f t="shared" ref="W249" si="87">IF(ROUND(U249,3)=0,0,U249-(SUM(W248+W246)))</f>
        <v>0</v>
      </c>
      <c r="X249" s="624"/>
      <c r="Y249" s="636" t="str">
        <f>$Y$60</f>
        <v/>
      </c>
      <c r="Z249" s="637"/>
      <c r="AA249" s="637"/>
      <c r="AB249" s="637"/>
      <c r="AC249" s="637"/>
      <c r="AD249" s="637"/>
      <c r="AE249" s="637"/>
      <c r="AF249" s="638"/>
      <c r="AG249" s="137"/>
      <c r="AH249" s="62"/>
      <c r="AI249" s="39"/>
      <c r="AJ249" s="39"/>
      <c r="AM249" s="39"/>
      <c r="AN249" s="39"/>
      <c r="AO249" s="39"/>
      <c r="AP249" s="39"/>
      <c r="AQ249" s="39"/>
      <c r="AR249" s="39"/>
      <c r="AS249" s="46"/>
      <c r="AT249" s="46"/>
      <c r="AU249" s="12"/>
    </row>
    <row r="250" spans="1:47" s="14" customFormat="1" ht="12" customHeight="1" x14ac:dyDescent="0.35">
      <c r="A250" s="169" t="str">
        <f>$A$61</f>
        <v>Auszahlung</v>
      </c>
      <c r="B250" s="639" t="str">
        <f>$B$61</f>
        <v>Stunden laufendes Jahr</v>
      </c>
      <c r="C250" s="639"/>
      <c r="D250" s="639"/>
      <c r="E250" s="639"/>
      <c r="F250" s="640"/>
      <c r="G250" s="589">
        <f>IF($AJ$19=0,0,$AJ$19)</f>
        <v>0</v>
      </c>
      <c r="H250" s="590"/>
      <c r="I250" s="589">
        <f>IF($AK$19=0,0,$AK$19)</f>
        <v>0</v>
      </c>
      <c r="J250" s="590"/>
      <c r="K250" s="589">
        <f>IF($AL$19=0,0,$AL$19)</f>
        <v>0</v>
      </c>
      <c r="L250" s="590"/>
      <c r="M250" s="723">
        <f>IF($AM$19=0,0,$AM$19)</f>
        <v>0</v>
      </c>
      <c r="N250" s="588"/>
      <c r="O250" s="589">
        <f>IF($AN$19=0,0,$AN$19)</f>
        <v>0</v>
      </c>
      <c r="P250" s="590"/>
      <c r="Q250" s="589">
        <f>IF($AO$19=0,0,$AO$19)</f>
        <v>0</v>
      </c>
      <c r="R250" s="590"/>
      <c r="S250" s="589">
        <f>IF($AP$19=0,0,$AP$19)</f>
        <v>0</v>
      </c>
      <c r="T250" s="590"/>
      <c r="U250" s="589">
        <f>IF($AQ$19=0,0,$AQ$19)</f>
        <v>0</v>
      </c>
      <c r="V250" s="590"/>
      <c r="W250" s="589">
        <f>IF($AR$19=0,0,$AR$19)</f>
        <v>0</v>
      </c>
      <c r="X250" s="590"/>
      <c r="Y250" s="589">
        <f>IF($AS$19=0,0,$AS$19)</f>
        <v>0</v>
      </c>
      <c r="Z250" s="590"/>
      <c r="AA250" s="589">
        <f>IF($AT$19=0,0,$AT$19)</f>
        <v>0</v>
      </c>
      <c r="AB250" s="590"/>
      <c r="AC250" s="589">
        <f>IF($AU$19=0,0,$AU$19)</f>
        <v>0</v>
      </c>
      <c r="AD250" s="590"/>
      <c r="AE250" s="599">
        <f>IF($AV$19=0,0,$AV$19)</f>
        <v>0</v>
      </c>
      <c r="AF250" s="600"/>
      <c r="AG250" s="137"/>
      <c r="AH250" s="62"/>
      <c r="AI250" s="39"/>
      <c r="AJ250" s="39"/>
      <c r="AM250" s="39"/>
      <c r="AN250" s="39"/>
      <c r="AO250" s="39"/>
      <c r="AP250" s="39"/>
      <c r="AQ250" s="39"/>
      <c r="AR250" s="39"/>
      <c r="AS250" s="46"/>
      <c r="AT250" s="46"/>
      <c r="AU250" s="12"/>
    </row>
    <row r="251" spans="1:47" s="14" customFormat="1" ht="12" customHeight="1" x14ac:dyDescent="0.35">
      <c r="A251" s="170" t="str">
        <f>$A$62</f>
        <v>Fehlstunden</v>
      </c>
      <c r="B251" s="635" t="str">
        <f>$B$62</f>
        <v>laufendes Jahr (Kontrolle)</v>
      </c>
      <c r="C251" s="635"/>
      <c r="D251" s="635"/>
      <c r="E251" s="635"/>
      <c r="F251" s="267" t="str">
        <f>$F$62</f>
        <v>fe</v>
      </c>
      <c r="G251" s="627">
        <f>IF($AJ$13=0,0,$AJ$13)</f>
        <v>0</v>
      </c>
      <c r="H251" s="628"/>
      <c r="I251" s="627">
        <f>IF($AK$13=0,0,$AK$13)</f>
        <v>0</v>
      </c>
      <c r="J251" s="628"/>
      <c r="K251" s="627">
        <f>IF($AL$13=0,0,$AL$13)</f>
        <v>0</v>
      </c>
      <c r="L251" s="628"/>
      <c r="M251" s="726">
        <f>IF($AM$13=0,0,$AM$13)</f>
        <v>0</v>
      </c>
      <c r="N251" s="634"/>
      <c r="O251" s="627">
        <f>IF($AN$13=0,0,$AN$13)</f>
        <v>0</v>
      </c>
      <c r="P251" s="628"/>
      <c r="Q251" s="627">
        <f>IF($AO$13=0,0,$AO$13)</f>
        <v>0</v>
      </c>
      <c r="R251" s="628"/>
      <c r="S251" s="627">
        <f>IF($AP$13=0,0,$AP$13)</f>
        <v>0</v>
      </c>
      <c r="T251" s="628"/>
      <c r="U251" s="627">
        <f>IF($AQ$13=0,0,$AQ$13)</f>
        <v>0</v>
      </c>
      <c r="V251" s="628"/>
      <c r="W251" s="627">
        <f>IF($AR$13=0,0,$AR$13)</f>
        <v>0</v>
      </c>
      <c r="X251" s="628"/>
      <c r="Y251" s="627">
        <f>IF($AS$13=0,0,$AS$13)</f>
        <v>0</v>
      </c>
      <c r="Z251" s="628"/>
      <c r="AA251" s="627">
        <f>IF($AT$13=0,0,$AT$13)</f>
        <v>0</v>
      </c>
      <c r="AB251" s="628"/>
      <c r="AC251" s="627">
        <f>IF($AU$13=0,0,$AU$13)</f>
        <v>0</v>
      </c>
      <c r="AD251" s="628"/>
      <c r="AE251" s="629">
        <f>IF($AV$13=0,0,$AV$13)</f>
        <v>0</v>
      </c>
      <c r="AF251" s="630"/>
      <c r="AG251" s="137"/>
      <c r="AH251" s="62"/>
      <c r="AI251" s="39"/>
      <c r="AJ251" s="39"/>
      <c r="AM251" s="39"/>
      <c r="AN251" s="39"/>
      <c r="AO251" s="39"/>
      <c r="AP251" s="39"/>
      <c r="AQ251" s="39"/>
      <c r="AR251" s="39"/>
      <c r="AS251" s="46"/>
      <c r="AT251" s="46"/>
      <c r="AU251" s="12"/>
    </row>
    <row r="252" spans="1:47" s="14" customFormat="1" ht="12" customHeight="1" x14ac:dyDescent="0.35">
      <c r="A252" s="171" t="str">
        <f>$A$63</f>
        <v>Total inkl. Zeitzuschläge</v>
      </c>
      <c r="B252" s="651" t="str">
        <f>$B$63</f>
        <v>Stunden produktiv und unproduktiv</v>
      </c>
      <c r="C252" s="651"/>
      <c r="D252" s="651"/>
      <c r="E252" s="651"/>
      <c r="F252" s="731"/>
      <c r="G252" s="732">
        <f>IF($AG$36=0,0,$AG$36)</f>
        <v>0</v>
      </c>
      <c r="H252" s="657"/>
      <c r="I252" s="656">
        <f>IF($AG$99=0,0,$AG$99)</f>
        <v>0</v>
      </c>
      <c r="J252" s="657"/>
      <c r="K252" s="641">
        <f>IF($AG$162=0,0,$AG$162)</f>
        <v>0</v>
      </c>
      <c r="L252" s="642"/>
      <c r="M252" s="733">
        <f>IF($AG$225=0,0,$AG$225)</f>
        <v>0</v>
      </c>
      <c r="N252" s="655"/>
      <c r="O252" s="641">
        <f>IF($AG$288=0,0,$AG$288)</f>
        <v>0</v>
      </c>
      <c r="P252" s="642"/>
      <c r="Q252" s="641">
        <f>IF($AG$351=0,0,$AG$351)</f>
        <v>0</v>
      </c>
      <c r="R252" s="642"/>
      <c r="S252" s="641">
        <f>IF($AG$414=0,0,$AG$414)</f>
        <v>0</v>
      </c>
      <c r="T252" s="642"/>
      <c r="U252" s="641">
        <f>IF($AG$477=0,0,$AG$477)</f>
        <v>0</v>
      </c>
      <c r="V252" s="642"/>
      <c r="W252" s="641">
        <f>IF($AG$540=0,0,$AG$540)</f>
        <v>0</v>
      </c>
      <c r="X252" s="642"/>
      <c r="Y252" s="641">
        <f>IF($AG$603=0,0,$AG$603)</f>
        <v>0</v>
      </c>
      <c r="Z252" s="642"/>
      <c r="AA252" s="641">
        <f>IF($AG$666=0,0,$AG$666)</f>
        <v>0</v>
      </c>
      <c r="AB252" s="642"/>
      <c r="AC252" s="641">
        <f>IF($AG$729=0,0,$AG$729)</f>
        <v>0</v>
      </c>
      <c r="AD252" s="642"/>
      <c r="AE252" s="570">
        <f>SUM($G$63:$AD$63)</f>
        <v>0</v>
      </c>
      <c r="AF252" s="571"/>
      <c r="AG252" s="137"/>
      <c r="AH252" s="62"/>
      <c r="AI252" s="39"/>
      <c r="AJ252" s="39"/>
      <c r="AM252" s="39"/>
      <c r="AN252" s="39"/>
      <c r="AO252" s="39"/>
      <c r="AP252" s="39"/>
      <c r="AQ252" s="39"/>
      <c r="AR252" s="39"/>
      <c r="AS252" s="46"/>
      <c r="AT252" s="46"/>
      <c r="AU252" s="12"/>
    </row>
    <row r="253" spans="1:47" s="14" customFormat="1" ht="24.95" customHeight="1" x14ac:dyDescent="0.35">
      <c r="A253" s="173" t="str">
        <f>$A$64</f>
        <v>Vergleich</v>
      </c>
      <c r="B253" s="643" t="str">
        <f>$B$64</f>
        <v>Stunden zu Soll-Stunden (inkl. allfälli-
ge Minusstunden Vorjahr)</v>
      </c>
      <c r="C253" s="643"/>
      <c r="D253" s="643"/>
      <c r="E253" s="643"/>
      <c r="F253" s="644"/>
      <c r="G253" s="728">
        <f>$G$64</f>
        <v>-172.82999999999998</v>
      </c>
      <c r="H253" s="650"/>
      <c r="I253" s="647">
        <f>$I$64</f>
        <v>-164.6</v>
      </c>
      <c r="J253" s="648"/>
      <c r="K253" s="649">
        <f>$K$64</f>
        <v>-189.28999999999996</v>
      </c>
      <c r="L253" s="650"/>
      <c r="M253" s="748">
        <f>$M$64</f>
        <v>-181.05999999999997</v>
      </c>
      <c r="N253" s="646"/>
      <c r="O253" s="649">
        <f>$O$64</f>
        <v>-172.82999999999998</v>
      </c>
      <c r="P253" s="650"/>
      <c r="Q253" s="649">
        <f>$Q$64</f>
        <v>-181.05999999999997</v>
      </c>
      <c r="R253" s="650"/>
      <c r="S253" s="649">
        <f>$S$64</f>
        <v>-181.05999999999997</v>
      </c>
      <c r="T253" s="650"/>
      <c r="U253" s="649">
        <f>$U$64</f>
        <v>-181.05999999999997</v>
      </c>
      <c r="V253" s="650"/>
      <c r="W253" s="649">
        <f>$W$64</f>
        <v>-181.05999999999997</v>
      </c>
      <c r="X253" s="650"/>
      <c r="Y253" s="649">
        <f>$Y$64</f>
        <v>-172.82999999999998</v>
      </c>
      <c r="Z253" s="650"/>
      <c r="AA253" s="649">
        <f>$AA$64</f>
        <v>-181.05999999999997</v>
      </c>
      <c r="AB253" s="650"/>
      <c r="AC253" s="649">
        <f>$AC$64</f>
        <v>-189.28999999999996</v>
      </c>
      <c r="AD253" s="650"/>
      <c r="AE253" s="683">
        <f>$AE$64</f>
        <v>-2148.0299999999997</v>
      </c>
      <c r="AF253" s="684"/>
      <c r="AG253" s="137"/>
      <c r="AH253" s="62"/>
      <c r="AI253" s="39"/>
      <c r="AJ253" s="39"/>
      <c r="AM253" s="39"/>
      <c r="AN253" s="39"/>
      <c r="AO253" s="39"/>
      <c r="AP253" s="39"/>
      <c r="AQ253" s="39"/>
      <c r="AR253" s="39"/>
      <c r="AS253" s="46"/>
      <c r="AT253" s="46"/>
      <c r="AU253" s="12"/>
    </row>
    <row r="254" spans="1:47" s="14" customFormat="1" ht="12" customHeight="1" x14ac:dyDescent="0.35">
      <c r="A254" s="172"/>
      <c r="B254" s="685" t="str">
        <f>$B$65</f>
        <v>Stunden zu Soll-Stunden (kumuliert)</v>
      </c>
      <c r="C254" s="685"/>
      <c r="D254" s="685"/>
      <c r="E254" s="685"/>
      <c r="F254" s="686"/>
      <c r="G254" s="749">
        <f>$G$65</f>
        <v>-172.82999999999998</v>
      </c>
      <c r="H254" s="718"/>
      <c r="I254" s="566">
        <f>$I$65</f>
        <v>-337.42999999999995</v>
      </c>
      <c r="J254" s="567"/>
      <c r="K254" s="566">
        <f>$K$65</f>
        <v>-526.71999999999991</v>
      </c>
      <c r="L254" s="567"/>
      <c r="M254" s="719">
        <f>$M$65</f>
        <v>-707.77999999999986</v>
      </c>
      <c r="N254" s="575"/>
      <c r="O254" s="566">
        <f>$O$65</f>
        <v>-880.6099999999999</v>
      </c>
      <c r="P254" s="567"/>
      <c r="Q254" s="566">
        <f>$Q$65</f>
        <v>-1061.6699999999998</v>
      </c>
      <c r="R254" s="567"/>
      <c r="S254" s="566">
        <f>$S$65</f>
        <v>-1242.7299999999998</v>
      </c>
      <c r="T254" s="567"/>
      <c r="U254" s="566">
        <f>$U$65</f>
        <v>-1423.7899999999997</v>
      </c>
      <c r="V254" s="567"/>
      <c r="W254" s="566">
        <f>$W$65</f>
        <v>-1604.8499999999997</v>
      </c>
      <c r="X254" s="567"/>
      <c r="Y254" s="566">
        <f>$Y$65</f>
        <v>-1777.6799999999996</v>
      </c>
      <c r="Z254" s="567"/>
      <c r="AA254" s="566">
        <f>$AA$65</f>
        <v>-1958.7399999999996</v>
      </c>
      <c r="AB254" s="567"/>
      <c r="AC254" s="566">
        <f>$AC$65</f>
        <v>-2148.0299999999997</v>
      </c>
      <c r="AD254" s="567"/>
      <c r="AE254" s="568">
        <f>$AE$65</f>
        <v>0</v>
      </c>
      <c r="AF254" s="569"/>
      <c r="AG254" s="137"/>
      <c r="AH254" s="62"/>
      <c r="AI254" s="39"/>
      <c r="AJ254" s="39"/>
      <c r="AM254" s="39"/>
      <c r="AN254" s="39"/>
      <c r="AO254" s="39"/>
      <c r="AP254" s="39"/>
      <c r="AQ254" s="39"/>
      <c r="AR254" s="39"/>
      <c r="AS254" s="46"/>
      <c r="AT254" s="46"/>
      <c r="AU254" s="12"/>
    </row>
    <row r="255" spans="1:47" s="14" customFormat="1" ht="12.75" customHeight="1" x14ac:dyDescent="0.35">
      <c r="A255" s="658" t="str">
        <f>$A$66</f>
        <v>Ferienkontrolle</v>
      </c>
      <c r="B255" s="660" t="str">
        <f>$B$66</f>
        <v>Ferienguthaben Vorjahr</v>
      </c>
      <c r="C255" s="660"/>
      <c r="D255" s="660"/>
      <c r="E255" s="660"/>
      <c r="F255" s="661"/>
      <c r="G255" s="681">
        <f>IF($AA$4=0,0,$AA$4)</f>
        <v>0</v>
      </c>
      <c r="H255" s="665"/>
      <c r="I255" s="576" t="str">
        <f>$I$66</f>
        <v>Ferienguthaben nach 
Art. 12.1 GAV</v>
      </c>
      <c r="J255" s="577"/>
      <c r="K255" s="577"/>
      <c r="L255" s="578"/>
      <c r="M255" s="671">
        <f>IF($AA$5=0,0,$AA$5)</f>
        <v>0</v>
      </c>
      <c r="N255" s="672"/>
      <c r="O255" s="675" t="str">
        <f>$O$66</f>
        <v>Ferienguthaben total</v>
      </c>
      <c r="P255" s="676"/>
      <c r="Q255" s="676"/>
      <c r="R255" s="677"/>
      <c r="S255" s="681">
        <f>SUM(G255+M255)</f>
        <v>0</v>
      </c>
      <c r="T255" s="665"/>
      <c r="U255" s="675" t="str">
        <f>$U$66</f>
        <v>Ferien bezogen</v>
      </c>
      <c r="V255" s="676"/>
      <c r="W255" s="676"/>
      <c r="X255" s="677"/>
      <c r="Y255" s="681">
        <f>IF($AV$4=0,0,$AV$4)</f>
        <v>0</v>
      </c>
      <c r="Z255" s="665"/>
      <c r="AA255" s="576" t="str">
        <f>$AA$66</f>
        <v>Aktuelles Ferienguthaben</v>
      </c>
      <c r="AB255" s="577"/>
      <c r="AC255" s="577"/>
      <c r="AD255" s="578"/>
      <c r="AE255" s="681">
        <f>IF(S255=0,0,S255-Y255)</f>
        <v>0</v>
      </c>
      <c r="AF255" s="665"/>
      <c r="AG255" s="137"/>
      <c r="AH255" s="62"/>
      <c r="AI255" s="39"/>
      <c r="AJ255" s="39"/>
      <c r="AM255" s="39"/>
      <c r="AN255" s="39"/>
      <c r="AO255" s="39"/>
      <c r="AP255" s="39"/>
      <c r="AQ255" s="39"/>
      <c r="AR255" s="39"/>
      <c r="AS255" s="46"/>
      <c r="AT255" s="46"/>
      <c r="AU255" s="12"/>
    </row>
    <row r="256" spans="1:47" s="14" customFormat="1" ht="12.75" customHeight="1" x14ac:dyDescent="0.35">
      <c r="A256" s="659"/>
      <c r="B256" s="662"/>
      <c r="C256" s="662"/>
      <c r="D256" s="662"/>
      <c r="E256" s="662"/>
      <c r="F256" s="663"/>
      <c r="G256" s="682"/>
      <c r="H256" s="667"/>
      <c r="I256" s="668"/>
      <c r="J256" s="669"/>
      <c r="K256" s="669"/>
      <c r="L256" s="670"/>
      <c r="M256" s="673"/>
      <c r="N256" s="674"/>
      <c r="O256" s="678"/>
      <c r="P256" s="679"/>
      <c r="Q256" s="679"/>
      <c r="R256" s="680"/>
      <c r="S256" s="682"/>
      <c r="T256" s="667"/>
      <c r="U256" s="678"/>
      <c r="V256" s="679"/>
      <c r="W256" s="679"/>
      <c r="X256" s="680"/>
      <c r="Y256" s="682"/>
      <c r="Z256" s="667"/>
      <c r="AA256" s="668"/>
      <c r="AB256" s="669"/>
      <c r="AC256" s="669"/>
      <c r="AD256" s="670"/>
      <c r="AE256" s="682"/>
      <c r="AF256" s="667"/>
      <c r="AG256" s="137"/>
      <c r="AH256" s="62"/>
      <c r="AI256" s="39"/>
      <c r="AJ256" s="39"/>
      <c r="AM256" s="39"/>
      <c r="AN256" s="39"/>
      <c r="AO256" s="39"/>
      <c r="AP256" s="39"/>
      <c r="AQ256" s="39"/>
      <c r="AR256" s="39"/>
      <c r="AS256" s="46"/>
      <c r="AT256" s="46"/>
      <c r="AU256" s="12"/>
    </row>
    <row r="257" spans="1:48" s="14" customFormat="1" ht="12" customHeight="1" x14ac:dyDescent="0.35">
      <c r="A257" s="76"/>
      <c r="B257" s="76"/>
      <c r="C257" s="76"/>
      <c r="D257" s="76"/>
      <c r="E257" s="77"/>
      <c r="F257" s="77"/>
      <c r="G257" s="76"/>
      <c r="H257" s="697"/>
      <c r="I257" s="697"/>
      <c r="J257" s="697"/>
      <c r="K257" s="697"/>
      <c r="L257" s="697"/>
      <c r="M257" s="697"/>
      <c r="N257" s="697"/>
      <c r="O257" s="697"/>
      <c r="P257" s="697"/>
      <c r="Q257" s="697"/>
      <c r="R257" s="697"/>
      <c r="S257" s="697"/>
      <c r="T257" s="697"/>
      <c r="U257" s="697"/>
      <c r="V257" s="697"/>
      <c r="W257" s="697"/>
      <c r="X257" s="697"/>
      <c r="Y257" s="697"/>
      <c r="Z257" s="697"/>
      <c r="AA257" s="697"/>
      <c r="AB257" s="697"/>
      <c r="AC257" s="697"/>
      <c r="AD257" s="697"/>
      <c r="AE257" s="697"/>
      <c r="AF257" s="697"/>
      <c r="AG257" s="137"/>
      <c r="AH257" s="12"/>
      <c r="AI257" s="12"/>
      <c r="AJ257" s="12"/>
      <c r="AM257" s="46"/>
      <c r="AN257" s="46"/>
      <c r="AO257" s="46"/>
      <c r="AP257" s="46"/>
      <c r="AQ257" s="46"/>
      <c r="AR257" s="46"/>
      <c r="AS257" s="46"/>
      <c r="AT257" s="46"/>
      <c r="AU257" s="12"/>
    </row>
    <row r="258" spans="1:48" s="14" customFormat="1" ht="20.100000000000001" customHeight="1" x14ac:dyDescent="0.35">
      <c r="A258" s="212" t="str">
        <f>$A$3</f>
        <v>Mitarbeiter/In</v>
      </c>
      <c r="B258" s="734" t="str">
        <f>IF($B$3="","",$B$3)</f>
        <v>Muster Peter</v>
      </c>
      <c r="C258" s="735"/>
      <c r="D258" s="735"/>
      <c r="E258" s="735"/>
      <c r="F258" s="735"/>
      <c r="G258" s="736"/>
      <c r="H258" s="236"/>
      <c r="I258" s="236"/>
      <c r="J258" s="236"/>
      <c r="K258" s="236"/>
      <c r="L258" s="236"/>
      <c r="M258" s="236"/>
      <c r="N258" s="236"/>
      <c r="O258" s="236"/>
      <c r="P258" s="236"/>
      <c r="Q258" s="236"/>
      <c r="R258" s="236"/>
      <c r="S258" s="236"/>
      <c r="T258" s="236"/>
      <c r="U258" s="236"/>
      <c r="V258" s="236"/>
      <c r="W258" s="236"/>
      <c r="X258" s="236"/>
      <c r="Y258" s="236"/>
      <c r="Z258" s="236"/>
      <c r="AA258" s="236"/>
      <c r="AB258" s="236"/>
      <c r="AC258" s="236"/>
      <c r="AD258" s="236"/>
      <c r="AE258" s="236"/>
      <c r="AF258" s="461">
        <f>AF3</f>
        <v>0</v>
      </c>
      <c r="AG258" s="137"/>
      <c r="AH258" s="8"/>
      <c r="AI258" s="9"/>
      <c r="AJ258" s="9"/>
      <c r="AM258" s="53"/>
      <c r="AN258" s="53"/>
      <c r="AO258" s="53"/>
      <c r="AP258" s="53"/>
      <c r="AQ258" s="53"/>
      <c r="AR258" s="53"/>
      <c r="AS258" s="53"/>
      <c r="AT258" s="53"/>
      <c r="AU258" s="9"/>
    </row>
    <row r="259" spans="1:48" ht="12" customHeight="1" x14ac:dyDescent="0.25">
      <c r="A259" s="212" t="str">
        <f>$A$4</f>
        <v>Anstellung %</v>
      </c>
      <c r="B259" s="701">
        <v>100</v>
      </c>
      <c r="C259" s="702"/>
      <c r="D259" s="703" t="str">
        <f>Labels!B93</f>
        <v>im Mai</v>
      </c>
      <c r="E259" s="704"/>
      <c r="F259" s="704"/>
      <c r="G259" s="705"/>
      <c r="H259" s="738"/>
      <c r="I259" s="146"/>
      <c r="J259" s="743"/>
      <c r="K259" s="743"/>
      <c r="L259" s="743"/>
      <c r="M259" s="743"/>
      <c r="N259" s="146"/>
      <c r="O259" s="743"/>
      <c r="P259" s="743"/>
      <c r="Q259" s="743"/>
      <c r="R259" s="743"/>
      <c r="S259" s="464"/>
      <c r="T259" s="744"/>
      <c r="U259" s="744"/>
      <c r="V259" s="744"/>
      <c r="W259" s="744"/>
      <c r="X259" s="146"/>
      <c r="Y259" s="745"/>
      <c r="Z259" s="745"/>
      <c r="AA259" s="745"/>
      <c r="AB259" s="745"/>
      <c r="AC259" s="745"/>
      <c r="AD259" s="745"/>
      <c r="AE259" s="745"/>
      <c r="AF259" s="746"/>
      <c r="AG259" s="58"/>
      <c r="AH259" s="16"/>
      <c r="AI259" s="16"/>
      <c r="AJ259" s="16"/>
      <c r="AM259" s="19"/>
      <c r="AN259" s="19"/>
      <c r="AO259" s="19"/>
      <c r="AP259" s="19"/>
      <c r="AQ259" s="19"/>
      <c r="AR259" s="19"/>
      <c r="AS259" s="19"/>
      <c r="AT259" s="19"/>
      <c r="AU259" s="16"/>
    </row>
    <row r="260" spans="1:48" ht="12" customHeight="1" x14ac:dyDescent="0.25">
      <c r="A260" s="220" t="str">
        <f>$A$5</f>
        <v>Saldo für das Jahr</v>
      </c>
      <c r="B260" s="134"/>
      <c r="C260" s="135"/>
      <c r="D260" s="501">
        <f>IF($AE$64=0,0,$AE$64)</f>
        <v>-2148.0299999999997</v>
      </c>
      <c r="E260" s="502"/>
      <c r="F260" s="502"/>
      <c r="G260" s="503"/>
      <c r="H260" s="738"/>
      <c r="I260" s="146"/>
      <c r="J260" s="745"/>
      <c r="K260" s="745"/>
      <c r="L260" s="745"/>
      <c r="M260" s="745"/>
      <c r="N260" s="146"/>
      <c r="O260" s="747"/>
      <c r="P260" s="747"/>
      <c r="Q260" s="747"/>
      <c r="R260" s="747"/>
      <c r="S260" s="464"/>
      <c r="T260" s="745"/>
      <c r="U260" s="745"/>
      <c r="V260" s="745"/>
      <c r="W260" s="745"/>
      <c r="X260" s="146"/>
      <c r="Y260" s="745"/>
      <c r="Z260" s="745"/>
      <c r="AA260" s="745"/>
      <c r="AB260" s="745"/>
      <c r="AC260" s="745"/>
      <c r="AD260" s="745"/>
      <c r="AE260" s="745"/>
      <c r="AF260" s="746"/>
      <c r="AG260" s="58"/>
      <c r="AH260" s="16"/>
      <c r="AI260" s="16"/>
      <c r="AJ260" s="16"/>
      <c r="AM260" s="19"/>
      <c r="AN260" s="19"/>
      <c r="AO260" s="19"/>
      <c r="AP260" s="19"/>
      <c r="AQ260" s="19"/>
      <c r="AR260" s="19"/>
      <c r="AS260" s="19"/>
      <c r="AT260" s="19"/>
      <c r="AU260" s="16"/>
    </row>
    <row r="261" spans="1:48" s="4" customFormat="1" ht="21" customHeight="1" x14ac:dyDescent="0.25">
      <c r="A261" s="284" t="str">
        <f>TEXT(DATE(YEAR(AP28),MONTH(AP28)+4,1),"MMMM"&amp;Labels!B13)</f>
        <v>Mai</v>
      </c>
      <c r="B261" s="506" t="str">
        <f>$B$9</f>
        <v>Saldo Monat + / -</v>
      </c>
      <c r="C261" s="507"/>
      <c r="D261" s="507"/>
      <c r="E261" s="508"/>
      <c r="F261" s="695">
        <f>(AG264-(SUM(AG265:AG279)-AE286))*-1</f>
        <v>-172.82999999999998</v>
      </c>
      <c r="G261" s="696"/>
      <c r="H261" s="78"/>
      <c r="I261" s="79"/>
      <c r="J261" s="13"/>
      <c r="K261" s="45" t="str">
        <f>$K$9</f>
        <v xml:space="preserve"> = </v>
      </c>
      <c r="L261" s="43" t="str">
        <f>$L$9</f>
        <v>Gelbe Felder müssen ausgefüllt werden (die übrigen werden automatisch berechnet)</v>
      </c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511"/>
      <c r="AC261" s="511"/>
      <c r="AD261" s="511"/>
      <c r="AE261" s="511"/>
      <c r="AF261" s="512"/>
      <c r="AG261" s="311"/>
      <c r="AH261" s="740"/>
      <c r="AI261" s="741"/>
      <c r="AJ261" s="16"/>
      <c r="AM261" s="19"/>
      <c r="AN261" s="19"/>
      <c r="AO261" s="19"/>
      <c r="AP261" s="19"/>
      <c r="AQ261" s="19"/>
      <c r="AR261" s="19"/>
      <c r="AS261" s="19"/>
      <c r="AT261" s="19"/>
      <c r="AU261" s="16"/>
    </row>
    <row r="262" spans="1:48" s="16" customFormat="1" ht="16.5" x14ac:dyDescent="0.3">
      <c r="A262" s="436" t="str">
        <f>$A$10</f>
        <v>Tag</v>
      </c>
      <c r="B262" s="214">
        <f>AE199+1</f>
        <v>44317</v>
      </c>
      <c r="C262" s="214">
        <f>B262+1</f>
        <v>44318</v>
      </c>
      <c r="D262" s="214">
        <f t="shared" ref="D262:AF262" si="88">C262+1</f>
        <v>44319</v>
      </c>
      <c r="E262" s="214">
        <f t="shared" si="88"/>
        <v>44320</v>
      </c>
      <c r="F262" s="214">
        <f t="shared" si="88"/>
        <v>44321</v>
      </c>
      <c r="G262" s="214">
        <f t="shared" si="88"/>
        <v>44322</v>
      </c>
      <c r="H262" s="214">
        <f t="shared" si="88"/>
        <v>44323</v>
      </c>
      <c r="I262" s="214">
        <f t="shared" si="88"/>
        <v>44324</v>
      </c>
      <c r="J262" s="214">
        <f t="shared" si="88"/>
        <v>44325</v>
      </c>
      <c r="K262" s="214">
        <f t="shared" si="88"/>
        <v>44326</v>
      </c>
      <c r="L262" s="214">
        <f t="shared" si="88"/>
        <v>44327</v>
      </c>
      <c r="M262" s="214">
        <f t="shared" si="88"/>
        <v>44328</v>
      </c>
      <c r="N262" s="214">
        <f t="shared" si="88"/>
        <v>44329</v>
      </c>
      <c r="O262" s="214">
        <f t="shared" si="88"/>
        <v>44330</v>
      </c>
      <c r="P262" s="214">
        <f t="shared" si="88"/>
        <v>44331</v>
      </c>
      <c r="Q262" s="214">
        <f t="shared" si="88"/>
        <v>44332</v>
      </c>
      <c r="R262" s="214">
        <f t="shared" si="88"/>
        <v>44333</v>
      </c>
      <c r="S262" s="214">
        <f t="shared" si="88"/>
        <v>44334</v>
      </c>
      <c r="T262" s="214">
        <f t="shared" si="88"/>
        <v>44335</v>
      </c>
      <c r="U262" s="214">
        <f t="shared" si="88"/>
        <v>44336</v>
      </c>
      <c r="V262" s="214">
        <f t="shared" si="88"/>
        <v>44337</v>
      </c>
      <c r="W262" s="214">
        <f t="shared" si="88"/>
        <v>44338</v>
      </c>
      <c r="X262" s="214">
        <f t="shared" si="88"/>
        <v>44339</v>
      </c>
      <c r="Y262" s="214">
        <f t="shared" si="88"/>
        <v>44340</v>
      </c>
      <c r="Z262" s="214">
        <f t="shared" si="88"/>
        <v>44341</v>
      </c>
      <c r="AA262" s="214">
        <f t="shared" si="88"/>
        <v>44342</v>
      </c>
      <c r="AB262" s="214">
        <f t="shared" si="88"/>
        <v>44343</v>
      </c>
      <c r="AC262" s="214">
        <f t="shared" si="88"/>
        <v>44344</v>
      </c>
      <c r="AD262" s="214">
        <f t="shared" si="88"/>
        <v>44345</v>
      </c>
      <c r="AE262" s="214">
        <f t="shared" si="88"/>
        <v>44346</v>
      </c>
      <c r="AF262" s="214">
        <f t="shared" si="88"/>
        <v>44347</v>
      </c>
      <c r="AG262" s="430" t="str">
        <f>COUNT(B264:AF264)&amp;" "&amp;Labels!$B$63</f>
        <v>21 Tage</v>
      </c>
      <c r="AJ262" s="118"/>
      <c r="AO262" s="116"/>
      <c r="AP262" s="117"/>
      <c r="AQ262" s="117"/>
      <c r="AR262" s="117"/>
      <c r="AS262" s="117"/>
      <c r="AT262" s="117"/>
      <c r="AU262" s="33"/>
    </row>
    <row r="263" spans="1:48" s="16" customFormat="1" hidden="1" x14ac:dyDescent="0.2">
      <c r="A263" s="177" t="str">
        <f>$A$11</f>
        <v>Kalenderwoche</v>
      </c>
      <c r="B263" s="309">
        <f t="shared" ref="B263:AF263" si="89">IF(B262="","",TRUNC((B262-DATE(YEAR(B262+3-MOD(B262-2,7)),1,MOD(B262-2,7)-9))/7))</f>
        <v>17</v>
      </c>
      <c r="C263" s="293">
        <f t="shared" si="89"/>
        <v>17</v>
      </c>
      <c r="D263" s="293">
        <f t="shared" si="89"/>
        <v>18</v>
      </c>
      <c r="E263" s="293">
        <f t="shared" si="89"/>
        <v>18</v>
      </c>
      <c r="F263" s="293">
        <f t="shared" si="89"/>
        <v>18</v>
      </c>
      <c r="G263" s="293">
        <f t="shared" si="89"/>
        <v>18</v>
      </c>
      <c r="H263" s="293">
        <f t="shared" si="89"/>
        <v>18</v>
      </c>
      <c r="I263" s="293">
        <f t="shared" si="89"/>
        <v>18</v>
      </c>
      <c r="J263" s="293">
        <f t="shared" si="89"/>
        <v>18</v>
      </c>
      <c r="K263" s="293">
        <f t="shared" si="89"/>
        <v>19</v>
      </c>
      <c r="L263" s="293">
        <f t="shared" si="89"/>
        <v>19</v>
      </c>
      <c r="M263" s="293">
        <f t="shared" si="89"/>
        <v>19</v>
      </c>
      <c r="N263" s="293">
        <f t="shared" si="89"/>
        <v>19</v>
      </c>
      <c r="O263" s="293">
        <f t="shared" si="89"/>
        <v>19</v>
      </c>
      <c r="P263" s="293">
        <f t="shared" si="89"/>
        <v>19</v>
      </c>
      <c r="Q263" s="293">
        <f t="shared" si="89"/>
        <v>19</v>
      </c>
      <c r="R263" s="293">
        <f t="shared" si="89"/>
        <v>20</v>
      </c>
      <c r="S263" s="293">
        <f t="shared" si="89"/>
        <v>20</v>
      </c>
      <c r="T263" s="293">
        <f t="shared" si="89"/>
        <v>20</v>
      </c>
      <c r="U263" s="293">
        <f t="shared" si="89"/>
        <v>20</v>
      </c>
      <c r="V263" s="293">
        <f t="shared" si="89"/>
        <v>20</v>
      </c>
      <c r="W263" s="293">
        <f t="shared" si="89"/>
        <v>20</v>
      </c>
      <c r="X263" s="293">
        <f t="shared" si="89"/>
        <v>20</v>
      </c>
      <c r="Y263" s="293">
        <f t="shared" si="89"/>
        <v>21</v>
      </c>
      <c r="Z263" s="293">
        <f t="shared" si="89"/>
        <v>21</v>
      </c>
      <c r="AA263" s="293">
        <f t="shared" si="89"/>
        <v>21</v>
      </c>
      <c r="AB263" s="293">
        <f t="shared" si="89"/>
        <v>21</v>
      </c>
      <c r="AC263" s="293">
        <f t="shared" si="89"/>
        <v>21</v>
      </c>
      <c r="AD263" s="293">
        <f t="shared" si="89"/>
        <v>21</v>
      </c>
      <c r="AE263" s="293">
        <f t="shared" si="89"/>
        <v>21</v>
      </c>
      <c r="AF263" s="293">
        <f t="shared" si="89"/>
        <v>22</v>
      </c>
      <c r="AG263" s="85"/>
      <c r="AH263" s="742"/>
      <c r="AI263" s="687"/>
      <c r="AM263" s="19"/>
      <c r="AN263" s="19"/>
      <c r="AO263" s="19"/>
      <c r="AP263" s="19"/>
      <c r="AQ263" s="19"/>
      <c r="AR263" s="19"/>
      <c r="AS263" s="19"/>
      <c r="AT263" s="19"/>
      <c r="AV263" s="38"/>
    </row>
    <row r="264" spans="1:48" s="16" customFormat="1" ht="12" customHeight="1" thickBot="1" x14ac:dyDescent="0.25">
      <c r="A264" s="177" t="str">
        <f>$A$12</f>
        <v>Sollstunden</v>
      </c>
      <c r="B264" s="210" t="str">
        <f t="shared" ref="B264:AF264" si="90">IF(MOD(B262,7)&gt;=2,$J$7*$B$259%,"")</f>
        <v/>
      </c>
      <c r="C264" s="210" t="str">
        <f t="shared" si="90"/>
        <v/>
      </c>
      <c r="D264" s="210">
        <f t="shared" si="90"/>
        <v>8.23</v>
      </c>
      <c r="E264" s="210">
        <f t="shared" si="90"/>
        <v>8.23</v>
      </c>
      <c r="F264" s="210">
        <f t="shared" si="90"/>
        <v>8.23</v>
      </c>
      <c r="G264" s="210">
        <f t="shared" si="90"/>
        <v>8.23</v>
      </c>
      <c r="H264" s="210">
        <f t="shared" si="90"/>
        <v>8.23</v>
      </c>
      <c r="I264" s="210" t="str">
        <f t="shared" si="90"/>
        <v/>
      </c>
      <c r="J264" s="210" t="str">
        <f t="shared" si="90"/>
        <v/>
      </c>
      <c r="K264" s="210">
        <f t="shared" si="90"/>
        <v>8.23</v>
      </c>
      <c r="L264" s="210">
        <f t="shared" si="90"/>
        <v>8.23</v>
      </c>
      <c r="M264" s="210">
        <f t="shared" si="90"/>
        <v>8.23</v>
      </c>
      <c r="N264" s="210">
        <f t="shared" si="90"/>
        <v>8.23</v>
      </c>
      <c r="O264" s="210">
        <f t="shared" si="90"/>
        <v>8.23</v>
      </c>
      <c r="P264" s="210" t="str">
        <f t="shared" si="90"/>
        <v/>
      </c>
      <c r="Q264" s="210" t="str">
        <f t="shared" si="90"/>
        <v/>
      </c>
      <c r="R264" s="210">
        <f t="shared" si="90"/>
        <v>8.23</v>
      </c>
      <c r="S264" s="210">
        <f t="shared" si="90"/>
        <v>8.23</v>
      </c>
      <c r="T264" s="210">
        <f t="shared" si="90"/>
        <v>8.23</v>
      </c>
      <c r="U264" s="210">
        <f t="shared" si="90"/>
        <v>8.23</v>
      </c>
      <c r="V264" s="210">
        <f t="shared" si="90"/>
        <v>8.23</v>
      </c>
      <c r="W264" s="210" t="str">
        <f t="shared" si="90"/>
        <v/>
      </c>
      <c r="X264" s="210" t="str">
        <f t="shared" si="90"/>
        <v/>
      </c>
      <c r="Y264" s="210">
        <f t="shared" si="90"/>
        <v>8.23</v>
      </c>
      <c r="Z264" s="210">
        <f t="shared" si="90"/>
        <v>8.23</v>
      </c>
      <c r="AA264" s="210">
        <f t="shared" si="90"/>
        <v>8.23</v>
      </c>
      <c r="AB264" s="210">
        <f t="shared" si="90"/>
        <v>8.23</v>
      </c>
      <c r="AC264" s="210">
        <f t="shared" si="90"/>
        <v>8.23</v>
      </c>
      <c r="AD264" s="210" t="str">
        <f t="shared" si="90"/>
        <v/>
      </c>
      <c r="AE264" s="210" t="str">
        <f t="shared" si="90"/>
        <v/>
      </c>
      <c r="AF264" s="210">
        <f t="shared" si="90"/>
        <v>8.23</v>
      </c>
      <c r="AG264" s="89">
        <f>SUM(B264:AF264)</f>
        <v>172.82999999999998</v>
      </c>
      <c r="AH264" s="468"/>
      <c r="AI264" s="467"/>
      <c r="AM264" s="19"/>
      <c r="AN264" s="19"/>
      <c r="AO264" s="19"/>
      <c r="AP264" s="19"/>
      <c r="AQ264" s="19"/>
      <c r="AR264" s="19"/>
      <c r="AS264" s="19"/>
      <c r="AT264" s="19"/>
    </row>
    <row r="265" spans="1:48" s="16" customFormat="1" ht="12" customHeight="1" x14ac:dyDescent="0.2">
      <c r="A265" s="177" t="str">
        <f>$A$13</f>
        <v>Absenz in Std</v>
      </c>
      <c r="B265" s="340">
        <f>B911</f>
        <v>0</v>
      </c>
      <c r="C265" s="340">
        <f t="shared" ref="C265:AF265" si="91">C911</f>
        <v>0</v>
      </c>
      <c r="D265" s="340">
        <f t="shared" si="91"/>
        <v>0</v>
      </c>
      <c r="E265" s="340">
        <f t="shared" si="91"/>
        <v>0</v>
      </c>
      <c r="F265" s="340">
        <f t="shared" si="91"/>
        <v>0</v>
      </c>
      <c r="G265" s="340">
        <f t="shared" si="91"/>
        <v>0</v>
      </c>
      <c r="H265" s="340">
        <f t="shared" si="91"/>
        <v>0</v>
      </c>
      <c r="I265" s="340">
        <f t="shared" si="91"/>
        <v>0</v>
      </c>
      <c r="J265" s="340">
        <f t="shared" si="91"/>
        <v>0</v>
      </c>
      <c r="K265" s="340">
        <f t="shared" si="91"/>
        <v>0</v>
      </c>
      <c r="L265" s="340">
        <f t="shared" si="91"/>
        <v>0</v>
      </c>
      <c r="M265" s="340">
        <f t="shared" si="91"/>
        <v>0</v>
      </c>
      <c r="N265" s="340">
        <f t="shared" si="91"/>
        <v>0</v>
      </c>
      <c r="O265" s="340">
        <f t="shared" si="91"/>
        <v>0</v>
      </c>
      <c r="P265" s="340">
        <f t="shared" si="91"/>
        <v>0</v>
      </c>
      <c r="Q265" s="340">
        <f t="shared" si="91"/>
        <v>0</v>
      </c>
      <c r="R265" s="340">
        <f t="shared" si="91"/>
        <v>0</v>
      </c>
      <c r="S265" s="340">
        <f t="shared" si="91"/>
        <v>0</v>
      </c>
      <c r="T265" s="340">
        <f t="shared" si="91"/>
        <v>0</v>
      </c>
      <c r="U265" s="340">
        <f t="shared" si="91"/>
        <v>0</v>
      </c>
      <c r="V265" s="340">
        <f t="shared" si="91"/>
        <v>0</v>
      </c>
      <c r="W265" s="340">
        <f t="shared" si="91"/>
        <v>0</v>
      </c>
      <c r="X265" s="340">
        <f t="shared" si="91"/>
        <v>0</v>
      </c>
      <c r="Y265" s="340">
        <f t="shared" si="91"/>
        <v>0</v>
      </c>
      <c r="Z265" s="340">
        <f t="shared" si="91"/>
        <v>0</v>
      </c>
      <c r="AA265" s="340">
        <f t="shared" si="91"/>
        <v>0</v>
      </c>
      <c r="AB265" s="340">
        <f t="shared" si="91"/>
        <v>0</v>
      </c>
      <c r="AC265" s="340">
        <f t="shared" si="91"/>
        <v>0</v>
      </c>
      <c r="AD265" s="340">
        <f t="shared" si="91"/>
        <v>0</v>
      </c>
      <c r="AE265" s="340">
        <f t="shared" si="91"/>
        <v>0</v>
      </c>
      <c r="AF265" s="340">
        <f t="shared" si="91"/>
        <v>0</v>
      </c>
      <c r="AG265" s="85">
        <f>SUM(AN3:AN12)</f>
        <v>0</v>
      </c>
      <c r="AH265" s="67"/>
      <c r="AI265" s="68"/>
      <c r="AM265" s="19"/>
      <c r="AN265" s="19"/>
      <c r="AO265" s="19"/>
      <c r="AP265" s="19"/>
      <c r="AQ265" s="19"/>
      <c r="AR265" s="19"/>
      <c r="AS265" s="19"/>
      <c r="AT265" s="19"/>
    </row>
    <row r="266" spans="1:48" s="16" customFormat="1" ht="12" customHeight="1" thickBot="1" x14ac:dyDescent="0.25">
      <c r="A266" s="178" t="str">
        <f>$A$14</f>
        <v>Code</v>
      </c>
      <c r="B266" s="324" t="str">
        <f>IF(B911&lt;&gt;0,IF(MAX(B898:B910)&lt;B911,Labels!$B$163,INDEX($AH$898:$AH$910,MATCH(MAX(B898:B910),B898:B910,0))),"")</f>
        <v/>
      </c>
      <c r="C266" s="324" t="str">
        <f>IF(C911&lt;&gt;0,IF(MAX(C898:C910)&lt;C911,Labels!$B$163,INDEX($AH$898:$AH$910,MATCH(MAX(C898:C910),C898:C910,0))),"")</f>
        <v/>
      </c>
      <c r="D266" s="324" t="str">
        <f>IF(D911&lt;&gt;0,IF(MAX(D898:D910)&lt;D911,Labels!$B$163,INDEX($AH$898:$AH$910,MATCH(MAX(D898:D910),D898:D910,0))),"")</f>
        <v/>
      </c>
      <c r="E266" s="324" t="str">
        <f>IF(E911&lt;&gt;0,IF(MAX(E898:E910)&lt;E911,Labels!$B$163,INDEX($AH$898:$AH$910,MATCH(MAX(E898:E910),E898:E910,0))),"")</f>
        <v/>
      </c>
      <c r="F266" s="324" t="str">
        <f>IF(F911&lt;&gt;0,IF(MAX(F898:F910)&lt;F911,Labels!$B$163,INDEX($AH$898:$AH$910,MATCH(MAX(F898:F910),F898:F910,0))),"")</f>
        <v/>
      </c>
      <c r="G266" s="324" t="str">
        <f>IF(G911&lt;&gt;0,IF(MAX(G898:G910)&lt;G911,Labels!$B$163,INDEX($AH$898:$AH$910,MATCH(MAX(G898:G910),G898:G910,0))),"")</f>
        <v/>
      </c>
      <c r="H266" s="324" t="str">
        <f>IF(H911&lt;&gt;0,IF(MAX(H898:H910)&lt;H911,Labels!$B$163,INDEX($AH$898:$AH$910,MATCH(MAX(H898:H910),H898:H910,0))),"")</f>
        <v/>
      </c>
      <c r="I266" s="324" t="str">
        <f>IF(I911&lt;&gt;0,IF(MAX(I898:I910)&lt;I911,Labels!$B$163,INDEX($AH$898:$AH$910,MATCH(MAX(I898:I910),I898:I910,0))),"")</f>
        <v/>
      </c>
      <c r="J266" s="324" t="str">
        <f>IF(J911&lt;&gt;0,IF(MAX(J898:J910)&lt;J911,Labels!$B$163,INDEX($AH$898:$AH$910,MATCH(MAX(J898:J910),J898:J910,0))),"")</f>
        <v/>
      </c>
      <c r="K266" s="324" t="str">
        <f>IF(K911&lt;&gt;0,IF(MAX(K898:K910)&lt;K911,Labels!$B$163,INDEX($AH$898:$AH$910,MATCH(MAX(K898:K910),K898:K910,0))),"")</f>
        <v/>
      </c>
      <c r="L266" s="324" t="str">
        <f>IF(L911&lt;&gt;0,IF(MAX(L898:L910)&lt;L911,Labels!$B$163,INDEX($AH$898:$AH$910,MATCH(MAX(L898:L910),L898:L910,0))),"")</f>
        <v/>
      </c>
      <c r="M266" s="324" t="str">
        <f>IF(M911&lt;&gt;0,IF(MAX(M898:M910)&lt;M911,Labels!$B$163,INDEX($AH$898:$AH$910,MATCH(MAX(M898:M910),M898:M910,0))),"")</f>
        <v/>
      </c>
      <c r="N266" s="324" t="str">
        <f>IF(N911&lt;&gt;0,IF(MAX(N898:N910)&lt;N911,Labels!$B$163,INDEX($AH$898:$AH$910,MATCH(MAX(N898:N910),N898:N910,0))),"")</f>
        <v/>
      </c>
      <c r="O266" s="324" t="str">
        <f>IF(O911&lt;&gt;0,IF(MAX(O898:O910)&lt;O911,Labels!$B$163,INDEX($AH$898:$AH$910,MATCH(MAX(O898:O910),O898:O910,0))),"")</f>
        <v/>
      </c>
      <c r="P266" s="324" t="str">
        <f>IF(P911&lt;&gt;0,IF(MAX(P898:P910)&lt;P911,Labels!$B$163,INDEX($AH$898:$AH$910,MATCH(MAX(P898:P910),P898:P910,0))),"")</f>
        <v/>
      </c>
      <c r="Q266" s="324" t="str">
        <f>IF(Q911&lt;&gt;0,IF(MAX(Q898:Q910)&lt;Q911,Labels!$B$163,INDEX($AH$898:$AH$910,MATCH(MAX(Q898:Q910),Q898:Q910,0))),"")</f>
        <v/>
      </c>
      <c r="R266" s="324" t="str">
        <f>IF(R911&lt;&gt;0,IF(MAX(R898:R910)&lt;R911,Labels!$B$163,INDEX($AH$898:$AH$910,MATCH(MAX(R898:R910),R898:R910,0))),"")</f>
        <v/>
      </c>
      <c r="S266" s="324" t="str">
        <f>IF(S911&lt;&gt;0,IF(MAX(S898:S910)&lt;S911,Labels!$B$163,INDEX($AH$898:$AH$910,MATCH(MAX(S898:S910),S898:S910,0))),"")</f>
        <v/>
      </c>
      <c r="T266" s="324" t="str">
        <f>IF(T911&lt;&gt;0,IF(MAX(T898:T910)&lt;T911,Labels!$B$163,INDEX($AH$898:$AH$910,MATCH(MAX(T898:T910),T898:T910,0))),"")</f>
        <v/>
      </c>
      <c r="U266" s="324" t="str">
        <f>IF(U911&lt;&gt;0,IF(MAX(U898:U910)&lt;U911,Labels!$B$163,INDEX($AH$898:$AH$910,MATCH(MAX(U898:U910),U898:U910,0))),"")</f>
        <v/>
      </c>
      <c r="V266" s="324" t="str">
        <f>IF(V911&lt;&gt;0,IF(MAX(V898:V910)&lt;V911,Labels!$B$163,INDEX($AH$898:$AH$910,MATCH(MAX(V898:V910),V898:V910,0))),"")</f>
        <v/>
      </c>
      <c r="W266" s="324" t="str">
        <f>IF(W911&lt;&gt;0,IF(MAX(W898:W910)&lt;W911,Labels!$B$163,INDEX($AH$898:$AH$910,MATCH(MAX(W898:W910),W898:W910,0))),"")</f>
        <v/>
      </c>
      <c r="X266" s="324" t="str">
        <f>IF(X911&lt;&gt;0,IF(MAX(X898:X910)&lt;X911,Labels!$B$163,INDEX($AH$898:$AH$910,MATCH(MAX(X898:X910),X898:X910,0))),"")</f>
        <v/>
      </c>
      <c r="Y266" s="324" t="str">
        <f>IF(Y911&lt;&gt;0,IF(MAX(Y898:Y910)&lt;Y911,Labels!$B$163,INDEX($AH$898:$AH$910,MATCH(MAX(Y898:Y910),Y898:Y910,0))),"")</f>
        <v/>
      </c>
      <c r="Z266" s="324" t="str">
        <f>IF(Z911&lt;&gt;0,IF(MAX(Z898:Z910)&lt;Z911,Labels!$B$163,INDEX($AH$898:$AH$910,MATCH(MAX(Z898:Z910),Z898:Z910,0))),"")</f>
        <v/>
      </c>
      <c r="AA266" s="324" t="str">
        <f>IF(AA911&lt;&gt;0,IF(MAX(AA898:AA910)&lt;AA911,Labels!$B$163,INDEX($AH$898:$AH$910,MATCH(MAX(AA898:AA910),AA898:AA910,0))),"")</f>
        <v/>
      </c>
      <c r="AB266" s="324" t="str">
        <f>IF(AB911&lt;&gt;0,IF(MAX(AB898:AB910)&lt;AB911,Labels!$B$163,INDEX($AH$898:$AH$910,MATCH(MAX(AB898:AB910),AB898:AB910,0))),"")</f>
        <v/>
      </c>
      <c r="AC266" s="324" t="str">
        <f>IF(AC911&lt;&gt;0,IF(MAX(AC898:AC910)&lt;AC911,Labels!$B$163,INDEX($AH$898:$AH$910,MATCH(MAX(AC898:AC910),AC898:AC910,0))),"")</f>
        <v/>
      </c>
      <c r="AD266" s="324" t="str">
        <f>IF(AD911&lt;&gt;0,IF(MAX(AD898:AD910)&lt;AD911,Labels!$B$163,INDEX($AH$898:$AH$910,MATCH(MAX(AD898:AD910),AD898:AD910,0))),"")</f>
        <v/>
      </c>
      <c r="AE266" s="324" t="str">
        <f>IF(AE911&lt;&gt;0,IF(MAX(AE898:AE910)&lt;AE911,Labels!$B$163,INDEX($AH$898:$AH$910,MATCH(MAX(AE898:AE910),AE898:AE910,0))),"")</f>
        <v/>
      </c>
      <c r="AF266" s="324" t="str">
        <f>IF(AF911&lt;&gt;0,IF(MAX(AF898:AF910)&lt;AF911,Labels!$B$163,INDEX($AH$898:$AH$910,MATCH(MAX(AF898:AF910),AF898:AF910,0))),"")</f>
        <v/>
      </c>
      <c r="AG266" s="103"/>
      <c r="AH266" s="67"/>
      <c r="AI266" s="68"/>
      <c r="AJ266" s="17"/>
      <c r="AM266" s="50"/>
      <c r="AN266" s="50"/>
      <c r="AO266" s="50"/>
      <c r="AP266" s="50"/>
      <c r="AQ266" s="50"/>
      <c r="AR266" s="50"/>
      <c r="AS266" s="50"/>
      <c r="AT266" s="50"/>
      <c r="AU266" s="17"/>
    </row>
    <row r="267" spans="1:48" s="16" customFormat="1" ht="12" customHeight="1" x14ac:dyDescent="0.2">
      <c r="A267" s="179" t="str">
        <f>$A$15</f>
        <v>00.00-06.00h</v>
      </c>
      <c r="B267" s="175"/>
      <c r="C267" s="175"/>
      <c r="D267" s="175"/>
      <c r="E267" s="175"/>
      <c r="F267" s="175"/>
      <c r="G267" s="175"/>
      <c r="H267" s="175"/>
      <c r="I267" s="175"/>
      <c r="J267" s="175"/>
      <c r="K267" s="175"/>
      <c r="L267" s="175"/>
      <c r="M267" s="175"/>
      <c r="N267" s="175"/>
      <c r="O267" s="175"/>
      <c r="P267" s="175"/>
      <c r="Q267" s="175"/>
      <c r="R267" s="175"/>
      <c r="S267" s="175"/>
      <c r="T267" s="175"/>
      <c r="U267" s="175"/>
      <c r="V267" s="175"/>
      <c r="W267" s="175"/>
      <c r="X267" s="175"/>
      <c r="Y267" s="175"/>
      <c r="Z267" s="175"/>
      <c r="AA267" s="175"/>
      <c r="AB267" s="175"/>
      <c r="AC267" s="175"/>
      <c r="AD267" s="175"/>
      <c r="AE267" s="175"/>
      <c r="AF267" s="175"/>
      <c r="AG267" s="87">
        <f>SUM(B267:AF267)</f>
        <v>0</v>
      </c>
      <c r="AH267" s="67"/>
      <c r="AI267" s="68"/>
      <c r="AJ267" s="17"/>
      <c r="AM267" s="50"/>
      <c r="AN267" s="50"/>
      <c r="AO267" s="50"/>
      <c r="AP267" s="50"/>
      <c r="AQ267" s="50"/>
      <c r="AR267" s="50"/>
      <c r="AS267" s="50"/>
      <c r="AT267" s="50"/>
      <c r="AU267" s="17"/>
    </row>
    <row r="268" spans="1:48" s="16" customFormat="1" ht="12" customHeight="1" x14ac:dyDescent="0.2">
      <c r="A268" s="180" t="str">
        <f>$A$16</f>
        <v>06.00-20.00h</v>
      </c>
      <c r="B268" s="175"/>
      <c r="C268" s="175"/>
      <c r="D268" s="175"/>
      <c r="E268" s="175"/>
      <c r="F268" s="175"/>
      <c r="G268" s="175"/>
      <c r="H268" s="175"/>
      <c r="I268" s="175"/>
      <c r="J268" s="175"/>
      <c r="K268" s="175"/>
      <c r="L268" s="175"/>
      <c r="M268" s="175"/>
      <c r="N268" s="175"/>
      <c r="O268" s="175"/>
      <c r="P268" s="175"/>
      <c r="Q268" s="175"/>
      <c r="R268" s="175"/>
      <c r="S268" s="175"/>
      <c r="T268" s="175"/>
      <c r="U268" s="175"/>
      <c r="V268" s="175"/>
      <c r="W268" s="175"/>
      <c r="X268" s="175"/>
      <c r="Y268" s="175"/>
      <c r="Z268" s="175"/>
      <c r="AA268" s="175"/>
      <c r="AB268" s="175"/>
      <c r="AC268" s="175"/>
      <c r="AD268" s="175"/>
      <c r="AE268" s="175"/>
      <c r="AF268" s="175"/>
      <c r="AG268" s="88">
        <f>SUM(B268:AF268)</f>
        <v>0</v>
      </c>
      <c r="AH268" s="67"/>
      <c r="AI268" s="68"/>
      <c r="AJ268" s="17"/>
      <c r="AM268" s="50"/>
      <c r="AN268" s="50"/>
      <c r="AO268" s="50"/>
      <c r="AP268" s="50"/>
      <c r="AQ268" s="50"/>
      <c r="AR268" s="50"/>
      <c r="AS268" s="50"/>
      <c r="AT268" s="50"/>
      <c r="AU268" s="17"/>
    </row>
    <row r="269" spans="1:48" s="16" customFormat="1" ht="12" customHeight="1" x14ac:dyDescent="0.2">
      <c r="A269" s="179" t="str">
        <f>$A$17</f>
        <v>20.00-24.00h</v>
      </c>
      <c r="B269" s="175"/>
      <c r="C269" s="175"/>
      <c r="D269" s="175"/>
      <c r="E269" s="175"/>
      <c r="F269" s="175"/>
      <c r="G269" s="175"/>
      <c r="H269" s="175"/>
      <c r="I269" s="175"/>
      <c r="J269" s="175"/>
      <c r="K269" s="175"/>
      <c r="L269" s="175"/>
      <c r="M269" s="175"/>
      <c r="N269" s="175"/>
      <c r="O269" s="175"/>
      <c r="P269" s="175"/>
      <c r="Q269" s="175"/>
      <c r="R269" s="175"/>
      <c r="S269" s="175"/>
      <c r="T269" s="175"/>
      <c r="U269" s="175"/>
      <c r="V269" s="175"/>
      <c r="W269" s="175"/>
      <c r="X269" s="175"/>
      <c r="Y269" s="175"/>
      <c r="Z269" s="175"/>
      <c r="AA269" s="175"/>
      <c r="AB269" s="175"/>
      <c r="AC269" s="175"/>
      <c r="AD269" s="175"/>
      <c r="AE269" s="175"/>
      <c r="AF269" s="175"/>
      <c r="AG269" s="86">
        <f>SUM(B269:AF269)</f>
        <v>0</v>
      </c>
      <c r="AH269" s="65" t="s">
        <v>414</v>
      </c>
      <c r="AI269" s="68"/>
      <c r="AJ269" s="17"/>
      <c r="AM269" s="50"/>
      <c r="AN269" s="50"/>
      <c r="AO269" s="50"/>
      <c r="AP269" s="50"/>
      <c r="AQ269" s="50"/>
      <c r="AR269" s="50"/>
      <c r="AS269" s="50"/>
      <c r="AT269" s="50"/>
      <c r="AU269" s="17"/>
    </row>
    <row r="270" spans="1:48" s="16" customFormat="1" ht="12" customHeight="1" x14ac:dyDescent="0.2">
      <c r="A270" s="180" t="str">
        <f>$A$18</f>
        <v>Feiertag "ft"</v>
      </c>
      <c r="B270" s="181" t="str">
        <f>IF(WEEKDAY(B262,2)&lt;=6,IF(KALENDER!E11="x",Labels!$B$118,""),"")</f>
        <v/>
      </c>
      <c r="C270" s="181" t="str">
        <f>IF(WEEKDAY(C262,2)&lt;=6,IF(KALENDER!F11="x",Labels!$B$118,""),"")</f>
        <v/>
      </c>
      <c r="D270" s="181" t="str">
        <f>IF(WEEKDAY(D262,2)&lt;=6,IF(KALENDER!G11="x",Labels!$B$118,""),"")</f>
        <v/>
      </c>
      <c r="E270" s="181" t="str">
        <f>IF(WEEKDAY(E262,2)&lt;=6,IF(KALENDER!H11="x",Labels!$B$118,""),"")</f>
        <v/>
      </c>
      <c r="F270" s="181" t="str">
        <f>IF(WEEKDAY(F262,2)&lt;=6,IF(KALENDER!I11="x",Labels!$B$118,""),"")</f>
        <v/>
      </c>
      <c r="G270" s="181" t="str">
        <f>IF(WEEKDAY(G262,2)&lt;=6,IF(KALENDER!J11="x",Labels!$B$118,""),"")</f>
        <v/>
      </c>
      <c r="H270" s="181" t="str">
        <f>IF(WEEKDAY(H262,2)&lt;=6,IF(KALENDER!K11="x",Labels!$B$118,""),"")</f>
        <v/>
      </c>
      <c r="I270" s="181" t="str">
        <f>IF(WEEKDAY(I262,2)&lt;=6,IF(KALENDER!L11="x",Labels!$B$118,""),"")</f>
        <v/>
      </c>
      <c r="J270" s="181" t="str">
        <f>IF(WEEKDAY(J262,2)&lt;=6,IF(KALENDER!M11="x",Labels!$B$118,""),"")</f>
        <v/>
      </c>
      <c r="K270" s="181" t="str">
        <f>IF(WEEKDAY(K262,2)&lt;=6,IF(KALENDER!N11="x",Labels!$B$118,""),"")</f>
        <v/>
      </c>
      <c r="L270" s="181" t="str">
        <f>IF(WEEKDAY(L262,2)&lt;=6,IF(KALENDER!O11="x",Labels!$B$118,""),"")</f>
        <v/>
      </c>
      <c r="M270" s="181" t="str">
        <f>IF(WEEKDAY(M262,2)&lt;=6,IF(KALENDER!P11="x",Labels!$B$118,""),"")</f>
        <v/>
      </c>
      <c r="N270" s="181" t="str">
        <f>IF(WEEKDAY(N262,2)&lt;=6,IF(KALENDER!Q11="x",Labels!$B$118,""),"")</f>
        <v/>
      </c>
      <c r="O270" s="181" t="str">
        <f>IF(WEEKDAY(O262,2)&lt;=6,IF(KALENDER!R11="x",Labels!$B$118,""),"")</f>
        <v/>
      </c>
      <c r="P270" s="181" t="str">
        <f>IF(WEEKDAY(P262,2)&lt;=6,IF(KALENDER!S11="x",Labels!$B$118,""),"")</f>
        <v/>
      </c>
      <c r="Q270" s="181" t="str">
        <f>IF(WEEKDAY(Q262,2)&lt;=6,IF(KALENDER!T11="x",Labels!$B$118,""),"")</f>
        <v/>
      </c>
      <c r="R270" s="181" t="str">
        <f>IF(WEEKDAY(R262,2)&lt;=6,IF(KALENDER!U11="x",Labels!$B$118,""),"")</f>
        <v/>
      </c>
      <c r="S270" s="181" t="str">
        <f>IF(WEEKDAY(S262,2)&lt;=6,IF(KALENDER!V11="x",Labels!$B$118,""),"")</f>
        <v/>
      </c>
      <c r="T270" s="181" t="str">
        <f>IF(WEEKDAY(T262,2)&lt;=6,IF(KALENDER!W11="x",Labels!$B$118,""),"")</f>
        <v/>
      </c>
      <c r="U270" s="181" t="str">
        <f>IF(WEEKDAY(U262,2)&lt;=6,IF(KALENDER!X11="x",Labels!$B$118,""),"")</f>
        <v/>
      </c>
      <c r="V270" s="181" t="str">
        <f>IF(WEEKDAY(V262,2)&lt;=6,IF(KALENDER!Y11="x",Labels!$B$118,""),"")</f>
        <v/>
      </c>
      <c r="W270" s="181" t="str">
        <f>IF(WEEKDAY(W262,2)&lt;=6,IF(KALENDER!Z11="x",Labels!$B$118,""),"")</f>
        <v/>
      </c>
      <c r="X270" s="181" t="str">
        <f>IF(WEEKDAY(X262,2)&lt;=6,IF(KALENDER!AA11="x",Labels!$B$118,""),"")</f>
        <v/>
      </c>
      <c r="Y270" s="181" t="str">
        <f>IF(WEEKDAY(Y262,2)&lt;=6,IF(KALENDER!AB11="x",Labels!$B$118,""),"")</f>
        <v/>
      </c>
      <c r="Z270" s="181" t="str">
        <f>IF(WEEKDAY(Z262,2)&lt;=6,IF(KALENDER!AC11="x",Labels!$B$118,""),"")</f>
        <v/>
      </c>
      <c r="AA270" s="181" t="str">
        <f>IF(WEEKDAY(AA262,2)&lt;=6,IF(KALENDER!AD11="x",Labels!$B$118,""),"")</f>
        <v/>
      </c>
      <c r="AB270" s="181" t="str">
        <f>IF(WEEKDAY(AB262,2)&lt;=6,IF(KALENDER!AE11="x",Labels!$B$118,""),"")</f>
        <v/>
      </c>
      <c r="AC270" s="181" t="str">
        <f>IF(WEEKDAY(AC262,2)&lt;=6,IF(KALENDER!AF11="x",Labels!$B$118,""),"")</f>
        <v/>
      </c>
      <c r="AD270" s="181" t="str">
        <f>IF(WEEKDAY(AD262,2)&lt;=6,IF(KALENDER!AG11="x",Labels!$B$118,""),"")</f>
        <v/>
      </c>
      <c r="AE270" s="181" t="str">
        <f>IF(WEEKDAY(AE262,2)&lt;=6,IF(KALENDER!AH11="x",Labels!$B$118,""),"")</f>
        <v/>
      </c>
      <c r="AF270" s="181" t="str">
        <f>IF(WEEKDAY(AF262,2)&lt;=6,IF(KALENDER!AI11="x",Labels!$B$118,""),"")</f>
        <v/>
      </c>
      <c r="AG270" s="86"/>
      <c r="AH270" s="132"/>
      <c r="AI270" s="133"/>
      <c r="AM270" s="19"/>
      <c r="AN270" s="19"/>
      <c r="AO270" s="19"/>
      <c r="AP270" s="19"/>
      <c r="AQ270" s="19"/>
      <c r="AR270" s="19"/>
      <c r="AS270" s="19"/>
      <c r="AT270" s="19"/>
    </row>
    <row r="271" spans="1:48" s="16" customFormat="1" ht="12" customHeight="1" x14ac:dyDescent="0.2">
      <c r="A271" s="182" t="str">
        <f>$A$19</f>
        <v>Gutschrift "ft"</v>
      </c>
      <c r="B271" s="185" t="str">
        <f>IF(AND(B270=Labels!$B$118,WEEKDAY(B262,2)&lt;6),$J$7*$B$259%,"")</f>
        <v/>
      </c>
      <c r="C271" s="185" t="str">
        <f>IF(AND(C270=Labels!$B$118,WEEKDAY(C262,2)&lt;6),$J$7*$B$259%,"")</f>
        <v/>
      </c>
      <c r="D271" s="185" t="str">
        <f>IF(AND(D270=Labels!$B$118,WEEKDAY(D262,2)&lt;6),$J$7*$B$259%,"")</f>
        <v/>
      </c>
      <c r="E271" s="185" t="str">
        <f>IF(AND(E270=Labels!$B$118,WEEKDAY(E262,2)&lt;6),$J$7*$B$259%,"")</f>
        <v/>
      </c>
      <c r="F271" s="185" t="str">
        <f>IF(AND(F270=Labels!$B$118,WEEKDAY(F262,2)&lt;6),$J$7*$B$259%,"")</f>
        <v/>
      </c>
      <c r="G271" s="185" t="str">
        <f>IF(AND(G270=Labels!$B$118,WEEKDAY(G262,2)&lt;6),$J$7*$B$259%,"")</f>
        <v/>
      </c>
      <c r="H271" s="185" t="str">
        <f>IF(AND(H270=Labels!$B$118,WEEKDAY(H262,2)&lt;6),$J$7*$B$259%,"")</f>
        <v/>
      </c>
      <c r="I271" s="185" t="str">
        <f>IF(AND(I270=Labels!$B$118,WEEKDAY(I262,2)&lt;6),$J$7*$B$259%,"")</f>
        <v/>
      </c>
      <c r="J271" s="185" t="str">
        <f>IF(AND(J270=Labels!$B$118,WEEKDAY(J262,2)&lt;6),$J$7*$B$259%,"")</f>
        <v/>
      </c>
      <c r="K271" s="185" t="str">
        <f>IF(AND(K270=Labels!$B$118,WEEKDAY(K262,2)&lt;6),$J$7*$B$259%,"")</f>
        <v/>
      </c>
      <c r="L271" s="185" t="str">
        <f>IF(AND(L270=Labels!$B$118,WEEKDAY(L262,2)&lt;6),$J$7*$B$259%,"")</f>
        <v/>
      </c>
      <c r="M271" s="185" t="str">
        <f>IF(AND(M270=Labels!$B$118,WEEKDAY(M262,2)&lt;6),$J$7*$B$259%,"")</f>
        <v/>
      </c>
      <c r="N271" s="185" t="str">
        <f>IF(AND(N270=Labels!$B$118,WEEKDAY(N262,2)&lt;6),$J$7*$B$259%,"")</f>
        <v/>
      </c>
      <c r="O271" s="185" t="str">
        <f>IF(AND(O270=Labels!$B$118,WEEKDAY(O262,2)&lt;6),$J$7*$B$259%,"")</f>
        <v/>
      </c>
      <c r="P271" s="185" t="str">
        <f>IF(AND(P270=Labels!$B$118,WEEKDAY(P262,2)&lt;6),$J$7*$B$259%,"")</f>
        <v/>
      </c>
      <c r="Q271" s="185" t="str">
        <f>IF(AND(Q270=Labels!$B$118,WEEKDAY(Q262,2)&lt;6),$J$7*$B$259%,"")</f>
        <v/>
      </c>
      <c r="R271" s="185" t="str">
        <f>IF(AND(R270=Labels!$B$118,WEEKDAY(R262,2)&lt;6),$J$7*$B$259%,"")</f>
        <v/>
      </c>
      <c r="S271" s="185" t="str">
        <f>IF(AND(S270=Labels!$B$118,WEEKDAY(S262,2)&lt;6),$J$7*$B$259%,"")</f>
        <v/>
      </c>
      <c r="T271" s="185" t="str">
        <f>IF(AND(T270=Labels!$B$118,WEEKDAY(T262,2)&lt;6),$J$7*$B$259%,"")</f>
        <v/>
      </c>
      <c r="U271" s="185" t="str">
        <f>IF(AND(U270=Labels!$B$118,WEEKDAY(U262,2)&lt;6),$J$7*$B$259%,"")</f>
        <v/>
      </c>
      <c r="V271" s="185" t="str">
        <f>IF(AND(V270=Labels!$B$118,WEEKDAY(V262,2)&lt;6),$J$7*$B$259%,"")</f>
        <v/>
      </c>
      <c r="W271" s="185" t="str">
        <f>IF(AND(W270=Labels!$B$118,WEEKDAY(W262,2)&lt;6),$J$7*$B$259%,"")</f>
        <v/>
      </c>
      <c r="X271" s="185" t="str">
        <f>IF(AND(X270=Labels!$B$118,WEEKDAY(X262,2)&lt;6),$J$7*$B$259%,"")</f>
        <v/>
      </c>
      <c r="Y271" s="185" t="str">
        <f>IF(AND(Y270=Labels!$B$118,WEEKDAY(Y262,2)&lt;6),$J$7*$B$259%,"")</f>
        <v/>
      </c>
      <c r="Z271" s="185" t="str">
        <f>IF(AND(Z270=Labels!$B$118,WEEKDAY(Z262,2)&lt;6),$J$7*$B$259%,"")</f>
        <v/>
      </c>
      <c r="AA271" s="185" t="str">
        <f>IF(AND(AA270=Labels!$B$118,WEEKDAY(AA262,2)&lt;6),$J$7*$B$259%,"")</f>
        <v/>
      </c>
      <c r="AB271" s="185" t="str">
        <f>IF(AND(AB270=Labels!$B$118,WEEKDAY(AB262,2)&lt;6),$J$7*$B$259%,"")</f>
        <v/>
      </c>
      <c r="AC271" s="185" t="str">
        <f>IF(AND(AC270=Labels!$B$118,WEEKDAY(AC262,2)&lt;6),$J$7*$B$259%,"")</f>
        <v/>
      </c>
      <c r="AD271" s="185" t="str">
        <f>IF(AND(AD270=Labels!$B$118,WEEKDAY(AD262,2)&lt;6),$J$7*$B$259%,"")</f>
        <v/>
      </c>
      <c r="AE271" s="185" t="str">
        <f>IF(AND(AE270=Labels!$B$118,WEEKDAY(AE262,2)&lt;6),$J$7*$B$259%,"")</f>
        <v/>
      </c>
      <c r="AF271" s="185" t="str">
        <f>IF(AND(AF270=Labels!$B$118,WEEKDAY(AF262,2)&lt;6),$J$7*$B$259%,"")</f>
        <v/>
      </c>
      <c r="AG271" s="86">
        <f>SUM(B271:AF271)</f>
        <v>0</v>
      </c>
      <c r="AH271" s="132"/>
      <c r="AI271" s="133"/>
      <c r="AM271" s="19"/>
      <c r="AN271" s="19"/>
      <c r="AO271" s="19"/>
      <c r="AP271" s="19"/>
      <c r="AQ271" s="19"/>
      <c r="AR271" s="19"/>
      <c r="AS271" s="19"/>
      <c r="AT271" s="19"/>
    </row>
    <row r="272" spans="1:48" s="16" customFormat="1" ht="12" hidden="1" customHeight="1" x14ac:dyDescent="0.2">
      <c r="A272" s="182" t="str">
        <f>$A$20</f>
        <v>Tagestotal</v>
      </c>
      <c r="B272" s="183">
        <f>SUM(B267:B269)</f>
        <v>0</v>
      </c>
      <c r="C272" s="183">
        <f t="shared" ref="C272:AF272" si="92">SUM(C267:C269)</f>
        <v>0</v>
      </c>
      <c r="D272" s="183">
        <f t="shared" si="92"/>
        <v>0</v>
      </c>
      <c r="E272" s="183">
        <f t="shared" si="92"/>
        <v>0</v>
      </c>
      <c r="F272" s="183">
        <f t="shared" si="92"/>
        <v>0</v>
      </c>
      <c r="G272" s="183">
        <f t="shared" si="92"/>
        <v>0</v>
      </c>
      <c r="H272" s="183">
        <f t="shared" si="92"/>
        <v>0</v>
      </c>
      <c r="I272" s="183">
        <f t="shared" si="92"/>
        <v>0</v>
      </c>
      <c r="J272" s="183">
        <f t="shared" si="92"/>
        <v>0</v>
      </c>
      <c r="K272" s="183">
        <f t="shared" si="92"/>
        <v>0</v>
      </c>
      <c r="L272" s="183">
        <f t="shared" si="92"/>
        <v>0</v>
      </c>
      <c r="M272" s="183">
        <f t="shared" si="92"/>
        <v>0</v>
      </c>
      <c r="N272" s="183">
        <f t="shared" si="92"/>
        <v>0</v>
      </c>
      <c r="O272" s="183">
        <f t="shared" si="92"/>
        <v>0</v>
      </c>
      <c r="P272" s="183">
        <f t="shared" si="92"/>
        <v>0</v>
      </c>
      <c r="Q272" s="183">
        <f t="shared" si="92"/>
        <v>0</v>
      </c>
      <c r="R272" s="183">
        <f t="shared" si="92"/>
        <v>0</v>
      </c>
      <c r="S272" s="183">
        <f t="shared" si="92"/>
        <v>0</v>
      </c>
      <c r="T272" s="183">
        <f t="shared" si="92"/>
        <v>0</v>
      </c>
      <c r="U272" s="183">
        <f t="shared" si="92"/>
        <v>0</v>
      </c>
      <c r="V272" s="183">
        <f t="shared" si="92"/>
        <v>0</v>
      </c>
      <c r="W272" s="183">
        <f t="shared" si="92"/>
        <v>0</v>
      </c>
      <c r="X272" s="183">
        <f t="shared" si="92"/>
        <v>0</v>
      </c>
      <c r="Y272" s="183">
        <f t="shared" si="92"/>
        <v>0</v>
      </c>
      <c r="Z272" s="183">
        <f t="shared" si="92"/>
        <v>0</v>
      </c>
      <c r="AA272" s="183">
        <f t="shared" si="92"/>
        <v>0</v>
      </c>
      <c r="AB272" s="183">
        <f t="shared" si="92"/>
        <v>0</v>
      </c>
      <c r="AC272" s="183">
        <f t="shared" si="92"/>
        <v>0</v>
      </c>
      <c r="AD272" s="183">
        <f t="shared" si="92"/>
        <v>0</v>
      </c>
      <c r="AE272" s="183">
        <f t="shared" si="92"/>
        <v>0</v>
      </c>
      <c r="AF272" s="183">
        <f t="shared" si="92"/>
        <v>0</v>
      </c>
      <c r="AG272" s="86"/>
      <c r="AH272" s="132"/>
      <c r="AI272" s="133"/>
      <c r="AM272" s="19"/>
      <c r="AN272" s="19"/>
      <c r="AO272" s="19"/>
      <c r="AP272" s="19"/>
      <c r="AQ272" s="19"/>
      <c r="AR272" s="19"/>
      <c r="AS272" s="19"/>
      <c r="AT272" s="19"/>
    </row>
    <row r="273" spans="1:47" s="16" customFormat="1" ht="12" hidden="1" customHeight="1" x14ac:dyDescent="0.2">
      <c r="A273" s="180" t="str">
        <f>$A$21</f>
        <v>.</v>
      </c>
      <c r="B273" s="181"/>
      <c r="C273" s="181"/>
      <c r="D273" s="181"/>
      <c r="E273" s="181"/>
      <c r="F273" s="181"/>
      <c r="G273" s="181"/>
      <c r="H273" s="181"/>
      <c r="I273" s="181"/>
      <c r="J273" s="181"/>
      <c r="K273" s="181"/>
      <c r="L273" s="181"/>
      <c r="M273" s="181"/>
      <c r="N273" s="181"/>
      <c r="O273" s="181"/>
      <c r="P273" s="181"/>
      <c r="Q273" s="181"/>
      <c r="R273" s="181"/>
      <c r="S273" s="181"/>
      <c r="T273" s="181"/>
      <c r="U273" s="181"/>
      <c r="V273" s="181"/>
      <c r="W273" s="181"/>
      <c r="X273" s="181"/>
      <c r="Y273" s="181"/>
      <c r="Z273" s="181"/>
      <c r="AA273" s="181"/>
      <c r="AB273" s="181"/>
      <c r="AC273" s="181"/>
      <c r="AD273" s="181"/>
      <c r="AE273" s="181"/>
      <c r="AF273" s="181"/>
      <c r="AG273" s="299"/>
      <c r="AH273" s="19"/>
      <c r="AI273" s="19"/>
      <c r="AJ273" s="19"/>
      <c r="AM273" s="19"/>
      <c r="AN273" s="19"/>
      <c r="AO273" s="19"/>
      <c r="AP273" s="19"/>
      <c r="AQ273" s="19"/>
      <c r="AR273" s="19"/>
      <c r="AS273" s="19"/>
      <c r="AT273" s="19"/>
      <c r="AU273" s="19"/>
    </row>
    <row r="274" spans="1:47" s="16" customFormat="1" ht="12" hidden="1" customHeight="1" x14ac:dyDescent="0.2">
      <c r="A274" s="180" t="str">
        <f>$A$22</f>
        <v>.</v>
      </c>
      <c r="B274" s="181"/>
      <c r="C274" s="181"/>
      <c r="D274" s="181"/>
      <c r="E274" s="181"/>
      <c r="F274" s="181"/>
      <c r="G274" s="181"/>
      <c r="H274" s="181"/>
      <c r="I274" s="181"/>
      <c r="J274" s="181"/>
      <c r="K274" s="181"/>
      <c r="L274" s="181"/>
      <c r="M274" s="181"/>
      <c r="N274" s="181"/>
      <c r="O274" s="181"/>
      <c r="P274" s="181"/>
      <c r="Q274" s="181"/>
      <c r="R274" s="181"/>
      <c r="S274" s="181"/>
      <c r="T274" s="181"/>
      <c r="U274" s="181"/>
      <c r="V274" s="181"/>
      <c r="W274" s="181"/>
      <c r="X274" s="181"/>
      <c r="Y274" s="181"/>
      <c r="Z274" s="181"/>
      <c r="AA274" s="181"/>
      <c r="AB274" s="181"/>
      <c r="AC274" s="181"/>
      <c r="AD274" s="181"/>
      <c r="AE274" s="181"/>
      <c r="AF274" s="181"/>
      <c r="AG274" s="299"/>
      <c r="AH274" s="19"/>
      <c r="AI274" s="19"/>
      <c r="AJ274" s="19"/>
      <c r="AM274" s="19"/>
      <c r="AN274" s="19"/>
      <c r="AO274" s="19"/>
      <c r="AP274" s="19"/>
      <c r="AQ274" s="19"/>
      <c r="AR274" s="19"/>
      <c r="AS274" s="19"/>
      <c r="AT274" s="19"/>
      <c r="AU274" s="19"/>
    </row>
    <row r="275" spans="1:47" s="16" customFormat="1" ht="12" hidden="1" customHeight="1" x14ac:dyDescent="0.2">
      <c r="A275" s="180" t="str">
        <f>$A$23</f>
        <v>Monatsübergang</v>
      </c>
      <c r="B275" s="181" t="str">
        <f>IF(WEEKDAY(B262)=1,TEXT(B262-1,"MMM"&amp;Labels!B13),"")</f>
        <v/>
      </c>
      <c r="C275" s="181"/>
      <c r="D275" s="181"/>
      <c r="E275" s="181"/>
      <c r="F275" s="181"/>
      <c r="G275" s="181"/>
      <c r="H275" s="181"/>
      <c r="I275" s="181"/>
      <c r="J275" s="181"/>
      <c r="K275" s="181"/>
      <c r="L275" s="181"/>
      <c r="M275" s="181"/>
      <c r="N275" s="181"/>
      <c r="O275" s="181"/>
      <c r="P275" s="181"/>
      <c r="Q275" s="181"/>
      <c r="R275" s="181"/>
      <c r="S275" s="181"/>
      <c r="T275" s="181"/>
      <c r="U275" s="181"/>
      <c r="V275" s="181"/>
      <c r="W275" s="181"/>
      <c r="X275" s="181"/>
      <c r="Y275" s="181"/>
      <c r="Z275" s="181"/>
      <c r="AA275" s="181"/>
      <c r="AB275" s="181"/>
      <c r="AC275" s="181"/>
      <c r="AD275" s="181"/>
      <c r="AE275" s="181"/>
      <c r="AF275" s="198" t="str">
        <f>IF(AND(WEEKDAY(AF262)&gt;1,WEEKDAY(AF262)&lt;7),TEXT(DATE($B$5,MONTH(AF262)+1,1),"MMM"&amp;Labels!B13),"")</f>
        <v>Jun</v>
      </c>
      <c r="AG275" s="299"/>
      <c r="AH275" s="19"/>
      <c r="AI275" s="19"/>
      <c r="AJ275" s="19"/>
      <c r="AM275" s="19"/>
      <c r="AN275" s="19"/>
      <c r="AO275" s="19"/>
      <c r="AP275" s="19"/>
      <c r="AQ275" s="19"/>
      <c r="AR275" s="19"/>
      <c r="AS275" s="19"/>
      <c r="AT275" s="19"/>
      <c r="AU275" s="19"/>
    </row>
    <row r="276" spans="1:47" s="16" customFormat="1" ht="12" customHeight="1" x14ac:dyDescent="0.2">
      <c r="A276" s="177" t="str">
        <f>$A$24</f>
        <v>Wochentotal</v>
      </c>
      <c r="B276" s="296">
        <f>IF(WEEKDAY(B262)=7,SUMIF($B200:$AF200,B263,$B209:$AF209)+SUMIF($B263:$AF263,B263,$B272:$AF272)+SUMIF($B326:$AF326,B263,$B335:$AF335),B275)</f>
        <v>0</v>
      </c>
      <c r="C276" s="297" t="str">
        <f t="shared" ref="C276:AE276" si="93">IF(WEEKDAY(C262)=7,SUMIF($B200:$AF200,C263,$B209:$AF209)+SUMIF($B263:$AF263,C263,$B272:$AF272)+SUMIF($B326:$AF326,C263,$B335:$AF335),"")</f>
        <v/>
      </c>
      <c r="D276" s="297" t="str">
        <f t="shared" si="93"/>
        <v/>
      </c>
      <c r="E276" s="297" t="str">
        <f t="shared" si="93"/>
        <v/>
      </c>
      <c r="F276" s="297" t="str">
        <f t="shared" si="93"/>
        <v/>
      </c>
      <c r="G276" s="297" t="str">
        <f t="shared" si="93"/>
        <v/>
      </c>
      <c r="H276" s="297" t="str">
        <f t="shared" si="93"/>
        <v/>
      </c>
      <c r="I276" s="297">
        <f t="shared" si="93"/>
        <v>0</v>
      </c>
      <c r="J276" s="297" t="str">
        <f t="shared" si="93"/>
        <v/>
      </c>
      <c r="K276" s="297" t="str">
        <f t="shared" si="93"/>
        <v/>
      </c>
      <c r="L276" s="297" t="str">
        <f t="shared" si="93"/>
        <v/>
      </c>
      <c r="M276" s="297" t="str">
        <f t="shared" si="93"/>
        <v/>
      </c>
      <c r="N276" s="297" t="str">
        <f t="shared" si="93"/>
        <v/>
      </c>
      <c r="O276" s="297" t="str">
        <f t="shared" si="93"/>
        <v/>
      </c>
      <c r="P276" s="297">
        <f t="shared" si="93"/>
        <v>0</v>
      </c>
      <c r="Q276" s="297" t="str">
        <f t="shared" si="93"/>
        <v/>
      </c>
      <c r="R276" s="297" t="str">
        <f t="shared" si="93"/>
        <v/>
      </c>
      <c r="S276" s="297" t="str">
        <f t="shared" si="93"/>
        <v/>
      </c>
      <c r="T276" s="297" t="str">
        <f t="shared" si="93"/>
        <v/>
      </c>
      <c r="U276" s="297" t="str">
        <f t="shared" si="93"/>
        <v/>
      </c>
      <c r="V276" s="297" t="str">
        <f t="shared" si="93"/>
        <v/>
      </c>
      <c r="W276" s="297">
        <f t="shared" si="93"/>
        <v>0</v>
      </c>
      <c r="X276" s="297" t="str">
        <f t="shared" si="93"/>
        <v/>
      </c>
      <c r="Y276" s="297" t="str">
        <f t="shared" si="93"/>
        <v/>
      </c>
      <c r="Z276" s="297" t="str">
        <f t="shared" si="93"/>
        <v/>
      </c>
      <c r="AA276" s="297" t="str">
        <f t="shared" si="93"/>
        <v/>
      </c>
      <c r="AB276" s="297" t="str">
        <f t="shared" si="93"/>
        <v/>
      </c>
      <c r="AC276" s="297" t="str">
        <f t="shared" si="93"/>
        <v/>
      </c>
      <c r="AD276" s="297">
        <f t="shared" si="93"/>
        <v>0</v>
      </c>
      <c r="AE276" s="297" t="str">
        <f t="shared" si="93"/>
        <v/>
      </c>
      <c r="AF276" s="298" t="str">
        <f>IF(WEEKDAY(AF262)=7,SUMIF($B200:$AF200,AF263,$B209:$AF209)+SUMIF($B263:$AF263,AF263,$B272:$AF272)+SUMIF($B326:$AF326,AF263,$B335:$AF335),AF275)</f>
        <v>Jun</v>
      </c>
      <c r="AG276" s="86"/>
      <c r="AH276" s="742"/>
      <c r="AI276" s="687"/>
      <c r="AJ276" s="2"/>
      <c r="AM276" s="51"/>
      <c r="AN276" s="51"/>
      <c r="AO276" s="51"/>
      <c r="AP276" s="51"/>
      <c r="AQ276" s="51"/>
      <c r="AR276" s="51"/>
      <c r="AS276" s="51"/>
      <c r="AT276" s="51"/>
      <c r="AU276" s="2"/>
    </row>
    <row r="277" spans="1:47" s="16" customFormat="1" ht="12" customHeight="1" x14ac:dyDescent="0.25">
      <c r="A277" s="182" t="str">
        <f>$A$25</f>
        <v>Zeitzuschlag 1)</v>
      </c>
      <c r="B277" s="302" t="str">
        <f>IF(B284="FALSCH","",B284)</f>
        <v/>
      </c>
      <c r="C277" s="303" t="str">
        <f t="shared" ref="C277:AF277" si="94">IF(C284="FALSCH","",C284)</f>
        <v/>
      </c>
      <c r="D277" s="303" t="str">
        <f t="shared" si="94"/>
        <v/>
      </c>
      <c r="E277" s="303" t="str">
        <f t="shared" si="94"/>
        <v/>
      </c>
      <c r="F277" s="303" t="str">
        <f t="shared" si="94"/>
        <v/>
      </c>
      <c r="G277" s="303" t="str">
        <f t="shared" si="94"/>
        <v/>
      </c>
      <c r="H277" s="303" t="str">
        <f t="shared" si="94"/>
        <v/>
      </c>
      <c r="I277" s="303" t="str">
        <f t="shared" si="94"/>
        <v/>
      </c>
      <c r="J277" s="303" t="str">
        <f t="shared" si="94"/>
        <v/>
      </c>
      <c r="K277" s="303" t="str">
        <f t="shared" si="94"/>
        <v/>
      </c>
      <c r="L277" s="303" t="str">
        <f t="shared" si="94"/>
        <v/>
      </c>
      <c r="M277" s="303" t="str">
        <f t="shared" si="94"/>
        <v/>
      </c>
      <c r="N277" s="303" t="str">
        <f t="shared" si="94"/>
        <v/>
      </c>
      <c r="O277" s="303" t="str">
        <f t="shared" si="94"/>
        <v/>
      </c>
      <c r="P277" s="303" t="str">
        <f t="shared" si="94"/>
        <v/>
      </c>
      <c r="Q277" s="303" t="str">
        <f t="shared" si="94"/>
        <v/>
      </c>
      <c r="R277" s="303" t="str">
        <f t="shared" si="94"/>
        <v/>
      </c>
      <c r="S277" s="303" t="str">
        <f t="shared" si="94"/>
        <v/>
      </c>
      <c r="T277" s="303" t="str">
        <f t="shared" si="94"/>
        <v/>
      </c>
      <c r="U277" s="303" t="str">
        <f t="shared" si="94"/>
        <v/>
      </c>
      <c r="V277" s="303" t="str">
        <f t="shared" si="94"/>
        <v/>
      </c>
      <c r="W277" s="303" t="str">
        <f t="shared" si="94"/>
        <v/>
      </c>
      <c r="X277" s="303" t="str">
        <f t="shared" si="94"/>
        <v/>
      </c>
      <c r="Y277" s="303" t="str">
        <f t="shared" si="94"/>
        <v/>
      </c>
      <c r="Z277" s="303" t="str">
        <f t="shared" si="94"/>
        <v/>
      </c>
      <c r="AA277" s="303" t="str">
        <f t="shared" si="94"/>
        <v/>
      </c>
      <c r="AB277" s="303" t="str">
        <f t="shared" si="94"/>
        <v/>
      </c>
      <c r="AC277" s="303" t="str">
        <f t="shared" si="94"/>
        <v/>
      </c>
      <c r="AD277" s="303" t="str">
        <f t="shared" si="94"/>
        <v/>
      </c>
      <c r="AE277" s="303" t="str">
        <f t="shared" si="94"/>
        <v/>
      </c>
      <c r="AF277" s="304" t="str">
        <f t="shared" si="94"/>
        <v/>
      </c>
      <c r="AG277" s="86">
        <f t="shared" ref="AG277:AG283" si="95">SUM(B277:AF277)</f>
        <v>0</v>
      </c>
      <c r="AH277" s="69"/>
      <c r="AI277" s="69"/>
      <c r="AJ277" s="12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12"/>
    </row>
    <row r="278" spans="1:47" s="16" customFormat="1" ht="12" customHeight="1" x14ac:dyDescent="0.2">
      <c r="A278" s="182" t="str">
        <f>$A$26</f>
        <v>Zeitzuschlag 2)</v>
      </c>
      <c r="B278" s="183" t="str">
        <f>IF((B267+B269)=0,"",SUM(B267,B269))</f>
        <v/>
      </c>
      <c r="C278" s="184" t="str">
        <f t="shared" ref="C278:AF278" si="96">IF((C267+C269)=0,"",SUM(C267,C269))</f>
        <v/>
      </c>
      <c r="D278" s="184" t="str">
        <f t="shared" si="96"/>
        <v/>
      </c>
      <c r="E278" s="184" t="str">
        <f t="shared" si="96"/>
        <v/>
      </c>
      <c r="F278" s="184" t="str">
        <f t="shared" si="96"/>
        <v/>
      </c>
      <c r="G278" s="184" t="str">
        <f t="shared" si="96"/>
        <v/>
      </c>
      <c r="H278" s="184" t="str">
        <f t="shared" si="96"/>
        <v/>
      </c>
      <c r="I278" s="184" t="str">
        <f t="shared" si="96"/>
        <v/>
      </c>
      <c r="J278" s="184" t="str">
        <f t="shared" si="96"/>
        <v/>
      </c>
      <c r="K278" s="184" t="str">
        <f t="shared" si="96"/>
        <v/>
      </c>
      <c r="L278" s="184" t="str">
        <f t="shared" si="96"/>
        <v/>
      </c>
      <c r="M278" s="184" t="str">
        <f t="shared" si="96"/>
        <v/>
      </c>
      <c r="N278" s="184" t="str">
        <f t="shared" si="96"/>
        <v/>
      </c>
      <c r="O278" s="184" t="str">
        <f t="shared" si="96"/>
        <v/>
      </c>
      <c r="P278" s="184" t="str">
        <f t="shared" si="96"/>
        <v/>
      </c>
      <c r="Q278" s="184" t="str">
        <f t="shared" si="96"/>
        <v/>
      </c>
      <c r="R278" s="184" t="str">
        <f t="shared" si="96"/>
        <v/>
      </c>
      <c r="S278" s="184" t="str">
        <f t="shared" si="96"/>
        <v/>
      </c>
      <c r="T278" s="184" t="str">
        <f t="shared" si="96"/>
        <v/>
      </c>
      <c r="U278" s="184" t="str">
        <f t="shared" si="96"/>
        <v/>
      </c>
      <c r="V278" s="184" t="str">
        <f t="shared" si="96"/>
        <v/>
      </c>
      <c r="W278" s="184" t="str">
        <f t="shared" si="96"/>
        <v/>
      </c>
      <c r="X278" s="184" t="str">
        <f t="shared" si="96"/>
        <v/>
      </c>
      <c r="Y278" s="184" t="str">
        <f t="shared" si="96"/>
        <v/>
      </c>
      <c r="Z278" s="184" t="str">
        <f t="shared" si="96"/>
        <v/>
      </c>
      <c r="AA278" s="184" t="str">
        <f t="shared" si="96"/>
        <v/>
      </c>
      <c r="AB278" s="184" t="str">
        <f t="shared" si="96"/>
        <v/>
      </c>
      <c r="AC278" s="184" t="str">
        <f t="shared" si="96"/>
        <v/>
      </c>
      <c r="AD278" s="184" t="str">
        <f t="shared" si="96"/>
        <v/>
      </c>
      <c r="AE278" s="184" t="str">
        <f t="shared" si="96"/>
        <v/>
      </c>
      <c r="AF278" s="184" t="str">
        <f t="shared" si="96"/>
        <v/>
      </c>
      <c r="AG278" s="86">
        <f t="shared" si="95"/>
        <v>0</v>
      </c>
      <c r="AH278" s="12" t="s">
        <v>403</v>
      </c>
      <c r="AI278" s="56"/>
      <c r="AJ278" s="2"/>
      <c r="AK278" s="2"/>
      <c r="AL278" s="2"/>
      <c r="AM278" s="2"/>
      <c r="AN278" s="2"/>
      <c r="AO278" s="2"/>
      <c r="AP278" s="46"/>
      <c r="AQ278" s="46"/>
      <c r="AR278" s="46"/>
      <c r="AS278" s="46"/>
      <c r="AT278" s="46"/>
      <c r="AU278" s="12"/>
    </row>
    <row r="279" spans="1:47" s="2" customFormat="1" ht="12" customHeight="1" x14ac:dyDescent="0.2">
      <c r="A279" s="182" t="str">
        <f>$A$27</f>
        <v>Zeitzuschlag 3)</v>
      </c>
      <c r="B279" s="183">
        <f>SUM(B280:B283)</f>
        <v>0</v>
      </c>
      <c r="C279" s="184">
        <f t="shared" ref="C279:AF279" si="97">SUM(C280:C283)</f>
        <v>0</v>
      </c>
      <c r="D279" s="184">
        <f t="shared" si="97"/>
        <v>0</v>
      </c>
      <c r="E279" s="184">
        <f t="shared" si="97"/>
        <v>0</v>
      </c>
      <c r="F279" s="184">
        <f t="shared" si="97"/>
        <v>0</v>
      </c>
      <c r="G279" s="184">
        <f t="shared" si="97"/>
        <v>0</v>
      </c>
      <c r="H279" s="184">
        <f t="shared" si="97"/>
        <v>0</v>
      </c>
      <c r="I279" s="184">
        <f t="shared" si="97"/>
        <v>0</v>
      </c>
      <c r="J279" s="184">
        <f t="shared" si="97"/>
        <v>0</v>
      </c>
      <c r="K279" s="184">
        <f t="shared" si="97"/>
        <v>0</v>
      </c>
      <c r="L279" s="184">
        <f t="shared" si="97"/>
        <v>0</v>
      </c>
      <c r="M279" s="184">
        <f t="shared" si="97"/>
        <v>0</v>
      </c>
      <c r="N279" s="184">
        <f t="shared" si="97"/>
        <v>0</v>
      </c>
      <c r="O279" s="184">
        <f t="shared" si="97"/>
        <v>0</v>
      </c>
      <c r="P279" s="184">
        <f t="shared" si="97"/>
        <v>0</v>
      </c>
      <c r="Q279" s="184">
        <f t="shared" si="97"/>
        <v>0</v>
      </c>
      <c r="R279" s="184">
        <f t="shared" si="97"/>
        <v>0</v>
      </c>
      <c r="S279" s="184">
        <f t="shared" si="97"/>
        <v>0</v>
      </c>
      <c r="T279" s="184">
        <f t="shared" si="97"/>
        <v>0</v>
      </c>
      <c r="U279" s="184">
        <f t="shared" si="97"/>
        <v>0</v>
      </c>
      <c r="V279" s="184">
        <f t="shared" si="97"/>
        <v>0</v>
      </c>
      <c r="W279" s="184">
        <f t="shared" si="97"/>
        <v>0</v>
      </c>
      <c r="X279" s="184">
        <f t="shared" si="97"/>
        <v>0</v>
      </c>
      <c r="Y279" s="184">
        <f t="shared" si="97"/>
        <v>0</v>
      </c>
      <c r="Z279" s="184">
        <f t="shared" si="97"/>
        <v>0</v>
      </c>
      <c r="AA279" s="184">
        <f t="shared" si="97"/>
        <v>0</v>
      </c>
      <c r="AB279" s="184">
        <f t="shared" si="97"/>
        <v>0</v>
      </c>
      <c r="AC279" s="184">
        <f t="shared" si="97"/>
        <v>0</v>
      </c>
      <c r="AD279" s="184">
        <f t="shared" si="97"/>
        <v>0</v>
      </c>
      <c r="AE279" s="184">
        <f t="shared" si="97"/>
        <v>0</v>
      </c>
      <c r="AF279" s="184">
        <f t="shared" si="97"/>
        <v>0</v>
      </c>
      <c r="AG279" s="86">
        <f>SUM(B279:AF279)</f>
        <v>0</v>
      </c>
      <c r="AH279" s="12" t="s">
        <v>404</v>
      </c>
      <c r="AI279" s="56"/>
      <c r="AP279" s="46"/>
      <c r="AQ279" s="46"/>
      <c r="AR279" s="46"/>
      <c r="AS279" s="46"/>
      <c r="AT279" s="46"/>
      <c r="AU279" s="12"/>
    </row>
    <row r="280" spans="1:47" s="2" customFormat="1" ht="12" hidden="1" customHeight="1" x14ac:dyDescent="0.2">
      <c r="A280" s="182" t="str">
        <f>$A$28</f>
        <v>Sonntag Tag</v>
      </c>
      <c r="B280" s="183" t="str">
        <f>IF(WEEKDAY(B262)=1,B268,"")</f>
        <v/>
      </c>
      <c r="C280" s="184">
        <f t="shared" ref="C280:AF280" si="98">IF(WEEKDAY(C262)=1,C268,"")</f>
        <v>0</v>
      </c>
      <c r="D280" s="184" t="str">
        <f t="shared" si="98"/>
        <v/>
      </c>
      <c r="E280" s="184" t="str">
        <f t="shared" si="98"/>
        <v/>
      </c>
      <c r="F280" s="184" t="str">
        <f t="shared" si="98"/>
        <v/>
      </c>
      <c r="G280" s="184" t="str">
        <f t="shared" si="98"/>
        <v/>
      </c>
      <c r="H280" s="184" t="str">
        <f t="shared" si="98"/>
        <v/>
      </c>
      <c r="I280" s="184" t="str">
        <f t="shared" si="98"/>
        <v/>
      </c>
      <c r="J280" s="184">
        <f t="shared" si="98"/>
        <v>0</v>
      </c>
      <c r="K280" s="184" t="str">
        <f t="shared" si="98"/>
        <v/>
      </c>
      <c r="L280" s="184" t="str">
        <f t="shared" si="98"/>
        <v/>
      </c>
      <c r="M280" s="184" t="str">
        <f t="shared" si="98"/>
        <v/>
      </c>
      <c r="N280" s="184" t="str">
        <f t="shared" si="98"/>
        <v/>
      </c>
      <c r="O280" s="184" t="str">
        <f t="shared" si="98"/>
        <v/>
      </c>
      <c r="P280" s="184" t="str">
        <f t="shared" si="98"/>
        <v/>
      </c>
      <c r="Q280" s="184">
        <f t="shared" si="98"/>
        <v>0</v>
      </c>
      <c r="R280" s="184" t="str">
        <f t="shared" si="98"/>
        <v/>
      </c>
      <c r="S280" s="184" t="str">
        <f t="shared" si="98"/>
        <v/>
      </c>
      <c r="T280" s="184" t="str">
        <f t="shared" si="98"/>
        <v/>
      </c>
      <c r="U280" s="184" t="str">
        <f t="shared" si="98"/>
        <v/>
      </c>
      <c r="V280" s="184" t="str">
        <f t="shared" si="98"/>
        <v/>
      </c>
      <c r="W280" s="184" t="str">
        <f t="shared" si="98"/>
        <v/>
      </c>
      <c r="X280" s="184">
        <f t="shared" si="98"/>
        <v>0</v>
      </c>
      <c r="Y280" s="184" t="str">
        <f t="shared" si="98"/>
        <v/>
      </c>
      <c r="Z280" s="184" t="str">
        <f t="shared" si="98"/>
        <v/>
      </c>
      <c r="AA280" s="184" t="str">
        <f t="shared" si="98"/>
        <v/>
      </c>
      <c r="AB280" s="184" t="str">
        <f t="shared" si="98"/>
        <v/>
      </c>
      <c r="AC280" s="184" t="str">
        <f t="shared" si="98"/>
        <v/>
      </c>
      <c r="AD280" s="184" t="str">
        <f t="shared" si="98"/>
        <v/>
      </c>
      <c r="AE280" s="184">
        <f t="shared" si="98"/>
        <v>0</v>
      </c>
      <c r="AF280" s="184" t="str">
        <f t="shared" si="98"/>
        <v/>
      </c>
      <c r="AG280" s="86">
        <f t="shared" si="95"/>
        <v>0</v>
      </c>
      <c r="AH280" s="12" t="s">
        <v>405</v>
      </c>
      <c r="AP280" s="46"/>
      <c r="AQ280" s="46"/>
      <c r="AR280" s="46"/>
      <c r="AS280" s="46"/>
      <c r="AT280" s="46"/>
      <c r="AU280" s="12"/>
    </row>
    <row r="281" spans="1:47" s="2" customFormat="1" ht="12" hidden="1" customHeight="1" x14ac:dyDescent="0.2">
      <c r="A281" s="182" t="str">
        <f>$A$29</f>
        <v>Sonntag Nacht</v>
      </c>
      <c r="B281" s="183" t="str">
        <f>IF(WEEKDAY(B262)=1,SUM(B267+B269),"")</f>
        <v/>
      </c>
      <c r="C281" s="184">
        <f t="shared" ref="C281:AF281" si="99">IF(WEEKDAY(C262)=1,SUM(C267+C269),"")</f>
        <v>0</v>
      </c>
      <c r="D281" s="184" t="str">
        <f t="shared" si="99"/>
        <v/>
      </c>
      <c r="E281" s="184" t="str">
        <f t="shared" si="99"/>
        <v/>
      </c>
      <c r="F281" s="184" t="str">
        <f t="shared" si="99"/>
        <v/>
      </c>
      <c r="G281" s="184" t="str">
        <f t="shared" si="99"/>
        <v/>
      </c>
      <c r="H281" s="184" t="str">
        <f t="shared" si="99"/>
        <v/>
      </c>
      <c r="I281" s="184" t="str">
        <f t="shared" si="99"/>
        <v/>
      </c>
      <c r="J281" s="184">
        <f t="shared" si="99"/>
        <v>0</v>
      </c>
      <c r="K281" s="184" t="str">
        <f t="shared" si="99"/>
        <v/>
      </c>
      <c r="L281" s="184" t="str">
        <f t="shared" si="99"/>
        <v/>
      </c>
      <c r="M281" s="184" t="str">
        <f t="shared" si="99"/>
        <v/>
      </c>
      <c r="N281" s="184" t="str">
        <f t="shared" si="99"/>
        <v/>
      </c>
      <c r="O281" s="184" t="str">
        <f t="shared" si="99"/>
        <v/>
      </c>
      <c r="P281" s="184" t="str">
        <f t="shared" si="99"/>
        <v/>
      </c>
      <c r="Q281" s="184">
        <f t="shared" si="99"/>
        <v>0</v>
      </c>
      <c r="R281" s="184" t="str">
        <f t="shared" si="99"/>
        <v/>
      </c>
      <c r="S281" s="184" t="str">
        <f t="shared" si="99"/>
        <v/>
      </c>
      <c r="T281" s="184" t="str">
        <f t="shared" si="99"/>
        <v/>
      </c>
      <c r="U281" s="184" t="str">
        <f t="shared" si="99"/>
        <v/>
      </c>
      <c r="V281" s="184" t="str">
        <f t="shared" si="99"/>
        <v/>
      </c>
      <c r="W281" s="184" t="str">
        <f t="shared" si="99"/>
        <v/>
      </c>
      <c r="X281" s="184">
        <f t="shared" si="99"/>
        <v>0</v>
      </c>
      <c r="Y281" s="184" t="str">
        <f t="shared" si="99"/>
        <v/>
      </c>
      <c r="Z281" s="184" t="str">
        <f t="shared" si="99"/>
        <v/>
      </c>
      <c r="AA281" s="184" t="str">
        <f t="shared" si="99"/>
        <v/>
      </c>
      <c r="AB281" s="184" t="str">
        <f t="shared" si="99"/>
        <v/>
      </c>
      <c r="AC281" s="184" t="str">
        <f t="shared" si="99"/>
        <v/>
      </c>
      <c r="AD281" s="184" t="str">
        <f t="shared" si="99"/>
        <v/>
      </c>
      <c r="AE281" s="184">
        <f t="shared" si="99"/>
        <v>0</v>
      </c>
      <c r="AF281" s="184" t="str">
        <f t="shared" si="99"/>
        <v/>
      </c>
      <c r="AG281" s="86">
        <f t="shared" si="95"/>
        <v>0</v>
      </c>
      <c r="AH281" s="12" t="s">
        <v>406</v>
      </c>
      <c r="AP281" s="46"/>
      <c r="AQ281" s="46"/>
      <c r="AR281" s="46"/>
      <c r="AS281" s="46"/>
      <c r="AT281" s="46"/>
      <c r="AU281" s="12"/>
    </row>
    <row r="282" spans="1:47" s="2" customFormat="1" ht="12" hidden="1" customHeight="1" x14ac:dyDescent="0.2">
      <c r="A282" s="182" t="str">
        <f>$A$30</f>
        <v>ft-Tazuschlag</v>
      </c>
      <c r="B282" s="183" t="str">
        <f>IF(B270=Labels!$B$118,B268,"")</f>
        <v/>
      </c>
      <c r="C282" s="184" t="str">
        <f>IF(C270=Labels!$B$118,C268,"")</f>
        <v/>
      </c>
      <c r="D282" s="184" t="str">
        <f>IF(D270=Labels!$B$118,D268,"")</f>
        <v/>
      </c>
      <c r="E282" s="184" t="str">
        <f>IF(E270=Labels!$B$118,E268,"")</f>
        <v/>
      </c>
      <c r="F282" s="184" t="str">
        <f>IF(F270=Labels!$B$118,F268,"")</f>
        <v/>
      </c>
      <c r="G282" s="184" t="str">
        <f>IF(G270=Labels!$B$118,G268,"")</f>
        <v/>
      </c>
      <c r="H282" s="184" t="str">
        <f>IF(H270=Labels!$B$118,H268,"")</f>
        <v/>
      </c>
      <c r="I282" s="184" t="str">
        <f>IF(I270=Labels!$B$118,I268,"")</f>
        <v/>
      </c>
      <c r="J282" s="184" t="str">
        <f>IF(J270=Labels!$B$118,J268,"")</f>
        <v/>
      </c>
      <c r="K282" s="184" t="str">
        <f>IF(K270=Labels!$B$118,K268,"")</f>
        <v/>
      </c>
      <c r="L282" s="184" t="str">
        <f>IF(L270=Labels!$B$118,L268,"")</f>
        <v/>
      </c>
      <c r="M282" s="184" t="str">
        <f>IF(M270=Labels!$B$118,M268,"")</f>
        <v/>
      </c>
      <c r="N282" s="184" t="str">
        <f>IF(N270=Labels!$B$118,N268,"")</f>
        <v/>
      </c>
      <c r="O282" s="184" t="str">
        <f>IF(O270=Labels!$B$118,O268,"")</f>
        <v/>
      </c>
      <c r="P282" s="184" t="str">
        <f>IF(P270=Labels!$B$118,P268,"")</f>
        <v/>
      </c>
      <c r="Q282" s="184" t="str">
        <f>IF(Q270=Labels!$B$118,Q268,"")</f>
        <v/>
      </c>
      <c r="R282" s="184" t="str">
        <f>IF(R270=Labels!$B$118,R268,"")</f>
        <v/>
      </c>
      <c r="S282" s="184" t="str">
        <f>IF(S270=Labels!$B$118,S268,"")</f>
        <v/>
      </c>
      <c r="T282" s="184" t="str">
        <f>IF(T270=Labels!$B$118,T268,"")</f>
        <v/>
      </c>
      <c r="U282" s="184" t="str">
        <f>IF(U270=Labels!$B$118,U268,"")</f>
        <v/>
      </c>
      <c r="V282" s="184" t="str">
        <f>IF(V270=Labels!$B$118,V268,"")</f>
        <v/>
      </c>
      <c r="W282" s="184" t="str">
        <f>IF(W270=Labels!$B$118,W268,"")</f>
        <v/>
      </c>
      <c r="X282" s="184" t="str">
        <f>IF(X270=Labels!$B$118,X268,"")</f>
        <v/>
      </c>
      <c r="Y282" s="184" t="str">
        <f>IF(Y270=Labels!$B$118,Y268,"")</f>
        <v/>
      </c>
      <c r="Z282" s="184" t="str">
        <f>IF(Z270=Labels!$B$118,Z268,"")</f>
        <v/>
      </c>
      <c r="AA282" s="184" t="str">
        <f>IF(AA270=Labels!$B$118,AA268,"")</f>
        <v/>
      </c>
      <c r="AB282" s="184" t="str">
        <f>IF(AB270=Labels!$B$118,AB268,"")</f>
        <v/>
      </c>
      <c r="AC282" s="184" t="str">
        <f>IF(AC270=Labels!$B$118,AC268,"")</f>
        <v/>
      </c>
      <c r="AD282" s="184" t="str">
        <f>IF(AD270=Labels!$B$118,AD268,"")</f>
        <v/>
      </c>
      <c r="AE282" s="184" t="str">
        <f>IF(AE270=Labels!$B$118,AE268,"")</f>
        <v/>
      </c>
      <c r="AF282" s="184" t="str">
        <f>IF(AF270=Labels!$B$118,AF268,"")</f>
        <v/>
      </c>
      <c r="AG282" s="86">
        <f t="shared" si="95"/>
        <v>0</v>
      </c>
      <c r="AH282" s="12" t="s">
        <v>407</v>
      </c>
      <c r="AP282" s="46"/>
      <c r="AQ282" s="46"/>
      <c r="AR282" s="46"/>
      <c r="AS282" s="46"/>
      <c r="AT282" s="46"/>
      <c r="AU282" s="12"/>
    </row>
    <row r="283" spans="1:47" s="2" customFormat="1" ht="12" hidden="1" customHeight="1" x14ac:dyDescent="0.2">
      <c r="A283" s="182" t="str">
        <f>$A$31</f>
        <v>ft-Nazuschlag</v>
      </c>
      <c r="B283" s="183" t="str">
        <f>IF(B270=Labels!$B$118,SUM(B267,B269),"")</f>
        <v/>
      </c>
      <c r="C283" s="184" t="str">
        <f>IF(C270=Labels!$B$118,SUM(C267,C269),"")</f>
        <v/>
      </c>
      <c r="D283" s="184" t="str">
        <f>IF(D270=Labels!$B$118,SUM(D267,D269),"")</f>
        <v/>
      </c>
      <c r="E283" s="184" t="str">
        <f>IF(E270=Labels!$B$118,SUM(E267,E269),"")</f>
        <v/>
      </c>
      <c r="F283" s="184" t="str">
        <f>IF(F270=Labels!$B$118,SUM(F267,F269),"")</f>
        <v/>
      </c>
      <c r="G283" s="184" t="str">
        <f>IF(G270=Labels!$B$118,SUM(G267,G269),"")</f>
        <v/>
      </c>
      <c r="H283" s="184" t="str">
        <f>IF(H270=Labels!$B$118,SUM(H267,H269),"")</f>
        <v/>
      </c>
      <c r="I283" s="184" t="str">
        <f>IF(I270=Labels!$B$118,SUM(I267,I269),"")</f>
        <v/>
      </c>
      <c r="J283" s="184" t="str">
        <f>IF(J270=Labels!$B$118,SUM(J267,J269),"")</f>
        <v/>
      </c>
      <c r="K283" s="184" t="str">
        <f>IF(K270=Labels!$B$118,SUM(K267,K269),"")</f>
        <v/>
      </c>
      <c r="L283" s="184" t="str">
        <f>IF(L270=Labels!$B$118,SUM(L267,L269),"")</f>
        <v/>
      </c>
      <c r="M283" s="184" t="str">
        <f>IF(M270=Labels!$B$118,SUM(M267,M269),"")</f>
        <v/>
      </c>
      <c r="N283" s="184" t="str">
        <f>IF(N270=Labels!$B$118,SUM(N267,N269),"")</f>
        <v/>
      </c>
      <c r="O283" s="184" t="str">
        <f>IF(O270=Labels!$B$118,SUM(O267,O269),"")</f>
        <v/>
      </c>
      <c r="P283" s="184" t="str">
        <f>IF(P270=Labels!$B$118,SUM(P267,P269),"")</f>
        <v/>
      </c>
      <c r="Q283" s="184" t="str">
        <f>IF(Q270=Labels!$B$118,SUM(Q267,Q269),"")</f>
        <v/>
      </c>
      <c r="R283" s="184" t="str">
        <f>IF(R270=Labels!$B$118,SUM(R267,R269),"")</f>
        <v/>
      </c>
      <c r="S283" s="184" t="str">
        <f>IF(S270=Labels!$B$118,SUM(S267,S269),"")</f>
        <v/>
      </c>
      <c r="T283" s="184" t="str">
        <f>IF(T270=Labels!$B$118,SUM(T267,T269),"")</f>
        <v/>
      </c>
      <c r="U283" s="184" t="str">
        <f>IF(U270=Labels!$B$118,SUM(U267,U269),"")</f>
        <v/>
      </c>
      <c r="V283" s="184" t="str">
        <f>IF(V270=Labels!$B$118,SUM(V267,V269),"")</f>
        <v/>
      </c>
      <c r="W283" s="184" t="str">
        <f>IF(W270=Labels!$B$118,SUM(W267,W269),"")</f>
        <v/>
      </c>
      <c r="X283" s="184" t="str">
        <f>IF(X270=Labels!$B$118,SUM(X267,X269),"")</f>
        <v/>
      </c>
      <c r="Y283" s="184" t="str">
        <f>IF(Y270=Labels!$B$118,SUM(Y267,Y269),"")</f>
        <v/>
      </c>
      <c r="Z283" s="184" t="str">
        <f>IF(Z270=Labels!$B$118,SUM(Z267,Z269),"")</f>
        <v/>
      </c>
      <c r="AA283" s="184" t="str">
        <f>IF(AA270=Labels!$B$118,SUM(AA267,AA269),"")</f>
        <v/>
      </c>
      <c r="AB283" s="184" t="str">
        <f>IF(AB270=Labels!$B$118,SUM(AB267,AB269),"")</f>
        <v/>
      </c>
      <c r="AC283" s="184" t="str">
        <f>IF(AC270=Labels!$B$118,SUM(AC267,AC269),"")</f>
        <v/>
      </c>
      <c r="AD283" s="184" t="str">
        <f>IF(AD270=Labels!$B$118,SUM(AD267,AD269),"")</f>
        <v/>
      </c>
      <c r="AE283" s="184" t="str">
        <f>IF(AE270=Labels!$B$118,SUM(AE267,AE269),"")</f>
        <v/>
      </c>
      <c r="AF283" s="184" t="str">
        <f>IF(AF270=Labels!$B$118,SUM(AF267,AF269),"")</f>
        <v/>
      </c>
      <c r="AG283" s="86">
        <f t="shared" si="95"/>
        <v>0</v>
      </c>
      <c r="AH283" s="12" t="s">
        <v>408</v>
      </c>
      <c r="AI283" s="39"/>
      <c r="AJ283" s="39"/>
      <c r="AM283" s="39"/>
      <c r="AN283" s="39"/>
      <c r="AO283" s="39"/>
      <c r="AP283" s="39"/>
      <c r="AQ283" s="39"/>
      <c r="AR283" s="39"/>
      <c r="AS283" s="46"/>
      <c r="AT283" s="46"/>
      <c r="AU283" s="12"/>
    </row>
    <row r="284" spans="1:47" s="2" customFormat="1" ht="12" hidden="1" customHeight="1" x14ac:dyDescent="0.2">
      <c r="A284" s="182" t="str">
        <f>$A$32</f>
        <v>Zuschlag  blind (Wochentotal)</v>
      </c>
      <c r="B284" s="302" t="str">
        <f>IF(OR(ISTEXT(B276),B276="",B276&lt;$B$7),"",ROUND(((B276-$B$7)*25%)/25,4)*25)</f>
        <v/>
      </c>
      <c r="C284" s="303" t="str">
        <f t="shared" ref="C284:AF284" si="100">IF(OR(ISTEXT(C276),C276="",C276&lt;$B$7),"",ROUND(((C276-$B$7)*25%)/25,4)*25)</f>
        <v/>
      </c>
      <c r="D284" s="303" t="str">
        <f t="shared" si="100"/>
        <v/>
      </c>
      <c r="E284" s="303" t="str">
        <f t="shared" si="100"/>
        <v/>
      </c>
      <c r="F284" s="303" t="str">
        <f t="shared" si="100"/>
        <v/>
      </c>
      <c r="G284" s="303" t="str">
        <f t="shared" si="100"/>
        <v/>
      </c>
      <c r="H284" s="303" t="str">
        <f t="shared" si="100"/>
        <v/>
      </c>
      <c r="I284" s="303" t="str">
        <f t="shared" si="100"/>
        <v/>
      </c>
      <c r="J284" s="303" t="str">
        <f t="shared" si="100"/>
        <v/>
      </c>
      <c r="K284" s="303" t="str">
        <f t="shared" si="100"/>
        <v/>
      </c>
      <c r="L284" s="303" t="str">
        <f t="shared" si="100"/>
        <v/>
      </c>
      <c r="M284" s="303" t="str">
        <f t="shared" si="100"/>
        <v/>
      </c>
      <c r="N284" s="303" t="str">
        <f t="shared" si="100"/>
        <v/>
      </c>
      <c r="O284" s="303" t="str">
        <f t="shared" si="100"/>
        <v/>
      </c>
      <c r="P284" s="303" t="str">
        <f t="shared" si="100"/>
        <v/>
      </c>
      <c r="Q284" s="303" t="str">
        <f t="shared" si="100"/>
        <v/>
      </c>
      <c r="R284" s="303" t="str">
        <f t="shared" si="100"/>
        <v/>
      </c>
      <c r="S284" s="303" t="str">
        <f t="shared" si="100"/>
        <v/>
      </c>
      <c r="T284" s="303" t="str">
        <f t="shared" si="100"/>
        <v/>
      </c>
      <c r="U284" s="303" t="str">
        <f t="shared" si="100"/>
        <v/>
      </c>
      <c r="V284" s="303" t="str">
        <f t="shared" si="100"/>
        <v/>
      </c>
      <c r="W284" s="303" t="str">
        <f t="shared" si="100"/>
        <v/>
      </c>
      <c r="X284" s="303" t="str">
        <f t="shared" si="100"/>
        <v/>
      </c>
      <c r="Y284" s="303" t="str">
        <f t="shared" si="100"/>
        <v/>
      </c>
      <c r="Z284" s="303" t="str">
        <f t="shared" si="100"/>
        <v/>
      </c>
      <c r="AA284" s="303" t="str">
        <f t="shared" si="100"/>
        <v/>
      </c>
      <c r="AB284" s="303" t="str">
        <f t="shared" si="100"/>
        <v/>
      </c>
      <c r="AC284" s="303" t="str">
        <f t="shared" si="100"/>
        <v/>
      </c>
      <c r="AD284" s="303" t="str">
        <f t="shared" si="100"/>
        <v/>
      </c>
      <c r="AE284" s="303" t="str">
        <f t="shared" si="100"/>
        <v/>
      </c>
      <c r="AF284" s="304" t="str">
        <f t="shared" si="100"/>
        <v/>
      </c>
      <c r="AG284" s="86">
        <f>AG268</f>
        <v>0</v>
      </c>
      <c r="AH284" s="12" t="s">
        <v>409</v>
      </c>
      <c r="AI284" s="48"/>
      <c r="AJ284" s="48"/>
      <c r="AM284" s="48"/>
      <c r="AN284" s="48"/>
      <c r="AO284" s="39"/>
      <c r="AP284" s="39"/>
      <c r="AQ284" s="39"/>
      <c r="AR284" s="39"/>
      <c r="AS284" s="46"/>
      <c r="AT284" s="46"/>
      <c r="AU284" s="12"/>
    </row>
    <row r="285" spans="1:47" ht="12" customHeight="1" x14ac:dyDescent="0.25">
      <c r="A285" s="186"/>
      <c r="B285" s="187" t="str">
        <f>$B$33</f>
        <v>1)   25% Zeitzuschlag für Überschreitung Wochentotal</v>
      </c>
      <c r="C285" s="187"/>
      <c r="D285" s="187"/>
      <c r="E285" s="187"/>
      <c r="F285" s="187"/>
      <c r="G285" s="187"/>
      <c r="H285" s="187"/>
      <c r="I285" s="187"/>
      <c r="J285" s="187"/>
      <c r="K285" s="58"/>
      <c r="L285" s="188" t="str">
        <f>$L$33</f>
        <v>2) 100% Zeitzuschlag für Nachtarbeit</v>
      </c>
      <c r="M285" s="187"/>
      <c r="N285" s="187"/>
      <c r="O285" s="187"/>
      <c r="P285" s="187"/>
      <c r="Q285" s="58"/>
      <c r="R285" s="187"/>
      <c r="S285" s="58"/>
      <c r="T285" s="187" t="str">
        <f>$T$33</f>
        <v>Eingabe der ausbezahlten Stunden Vorjahressaldo</v>
      </c>
      <c r="U285" s="58"/>
      <c r="V285" s="58"/>
      <c r="W285" s="189"/>
      <c r="X285" s="189"/>
      <c r="Y285" s="189"/>
      <c r="Z285" s="189"/>
      <c r="AA285" s="189"/>
      <c r="AB285" s="189"/>
      <c r="AC285" s="189"/>
      <c r="AD285" s="189"/>
      <c r="AE285" s="489"/>
      <c r="AF285" s="490"/>
      <c r="AG285" s="86">
        <f>SUM(AG267+AG269)</f>
        <v>0</v>
      </c>
      <c r="AH285" s="12" t="s">
        <v>410</v>
      </c>
      <c r="AO285" s="48"/>
      <c r="AP285" s="48"/>
      <c r="AQ285" s="48"/>
      <c r="AR285" s="48"/>
      <c r="AS285" s="46"/>
      <c r="AT285" s="46"/>
    </row>
    <row r="286" spans="1:47" ht="12" customHeight="1" x14ac:dyDescent="0.25">
      <c r="A286" s="190"/>
      <c r="B286" s="202" t="str">
        <f>$B$34</f>
        <v>3) 100% Zeitzuschlag für Sonn- und Feiertagsarbeit</v>
      </c>
      <c r="C286" s="202"/>
      <c r="D286" s="202"/>
      <c r="E286" s="202"/>
      <c r="F286" s="202"/>
      <c r="G286" s="202"/>
      <c r="H286" s="202"/>
      <c r="I286" s="202"/>
      <c r="J286" s="202"/>
      <c r="K286" s="202"/>
      <c r="L286" s="202"/>
      <c r="M286" s="202"/>
      <c r="N286" s="202"/>
      <c r="O286" s="58"/>
      <c r="P286" s="58"/>
      <c r="Q286" s="202"/>
      <c r="R286" s="202"/>
      <c r="S286" s="203"/>
      <c r="T286" s="202" t="str">
        <f>$T$34</f>
        <v>Eingabe der ausbezahlten Stunden laufendes Jahr (Überstunden)</v>
      </c>
      <c r="U286" s="58"/>
      <c r="V286" s="58"/>
      <c r="W286" s="202"/>
      <c r="X286" s="202"/>
      <c r="Y286" s="202"/>
      <c r="Z286" s="202"/>
      <c r="AA286" s="145"/>
      <c r="AB286" s="145"/>
      <c r="AC286" s="145"/>
      <c r="AD286" s="145"/>
      <c r="AE286" s="491"/>
      <c r="AF286" s="492"/>
      <c r="AG286" s="86">
        <f>SUM(AG267:AG269)</f>
        <v>0</v>
      </c>
      <c r="AH286" s="12" t="s">
        <v>411</v>
      </c>
      <c r="AI286" s="48"/>
      <c r="AJ286" s="48"/>
      <c r="AM286" s="48"/>
      <c r="AN286" s="48"/>
      <c r="AO286" s="48"/>
      <c r="AP286" s="48"/>
      <c r="AQ286" s="48"/>
      <c r="AR286" s="48"/>
      <c r="AS286" s="46"/>
      <c r="AT286" s="46"/>
    </row>
    <row r="287" spans="1:47" ht="12" customHeight="1" x14ac:dyDescent="0.25">
      <c r="A287" s="192" t="str">
        <f>$A$35</f>
        <v>Bemerkungen</v>
      </c>
      <c r="B287" s="493"/>
      <c r="C287" s="494"/>
      <c r="D287" s="494"/>
      <c r="E287" s="494"/>
      <c r="F287" s="494"/>
      <c r="G287" s="494"/>
      <c r="H287" s="494"/>
      <c r="I287" s="494"/>
      <c r="J287" s="494"/>
      <c r="K287" s="494"/>
      <c r="L287" s="494"/>
      <c r="M287" s="494"/>
      <c r="N287" s="494"/>
      <c r="O287" s="494"/>
      <c r="P287" s="494"/>
      <c r="Q287" s="494"/>
      <c r="R287" s="494"/>
      <c r="S287" s="494"/>
      <c r="T287" s="494"/>
      <c r="U287" s="494"/>
      <c r="V287" s="494"/>
      <c r="W287" s="494"/>
      <c r="X287" s="494"/>
      <c r="Y287" s="494"/>
      <c r="Z287" s="494"/>
      <c r="AA287" s="494"/>
      <c r="AB287" s="494"/>
      <c r="AC287" s="494"/>
      <c r="AD287" s="494"/>
      <c r="AE287" s="494"/>
      <c r="AF287" s="495"/>
      <c r="AG287" s="86">
        <f>SUM(AG265+AG271)</f>
        <v>0</v>
      </c>
      <c r="AH287" s="12" t="s">
        <v>412</v>
      </c>
      <c r="AI287" s="39"/>
      <c r="AJ287" s="39"/>
      <c r="AM287" s="39"/>
      <c r="AN287" s="39"/>
      <c r="AO287" s="39"/>
      <c r="AP287" s="39"/>
      <c r="AQ287" s="39"/>
      <c r="AR287" s="39"/>
      <c r="AS287" s="46"/>
      <c r="AT287" s="46"/>
    </row>
    <row r="288" spans="1:47" ht="12" customHeight="1" x14ac:dyDescent="0.25">
      <c r="A288" s="193"/>
      <c r="B288" s="496"/>
      <c r="C288" s="497"/>
      <c r="D288" s="497"/>
      <c r="E288" s="497"/>
      <c r="F288" s="497"/>
      <c r="G288" s="497"/>
      <c r="H288" s="497"/>
      <c r="I288" s="497"/>
      <c r="J288" s="497"/>
      <c r="K288" s="497"/>
      <c r="L288" s="497"/>
      <c r="M288" s="497"/>
      <c r="N288" s="497"/>
      <c r="O288" s="497"/>
      <c r="P288" s="497"/>
      <c r="Q288" s="497"/>
      <c r="R288" s="497"/>
      <c r="S288" s="497"/>
      <c r="T288" s="497"/>
      <c r="U288" s="497"/>
      <c r="V288" s="497"/>
      <c r="W288" s="497"/>
      <c r="X288" s="497"/>
      <c r="Y288" s="497"/>
      <c r="Z288" s="497"/>
      <c r="AA288" s="497"/>
      <c r="AB288" s="497"/>
      <c r="AC288" s="497"/>
      <c r="AD288" s="497"/>
      <c r="AE288" s="497"/>
      <c r="AF288" s="498"/>
      <c r="AG288" s="86">
        <f>SUM(AG265:AG279)</f>
        <v>0</v>
      </c>
      <c r="AH288" s="12" t="s">
        <v>413</v>
      </c>
      <c r="AI288" s="39"/>
      <c r="AJ288" s="39"/>
      <c r="AM288" s="39"/>
      <c r="AN288" s="39"/>
      <c r="AO288" s="39"/>
      <c r="AP288" s="39"/>
      <c r="AQ288" s="39"/>
      <c r="AR288" s="39"/>
      <c r="AS288" s="46"/>
      <c r="AT288" s="46"/>
    </row>
    <row r="289" spans="1:46" ht="12" customHeight="1" x14ac:dyDescent="0.25">
      <c r="A289" s="193"/>
      <c r="B289" s="541"/>
      <c r="C289" s="542"/>
      <c r="D289" s="542"/>
      <c r="E289" s="542"/>
      <c r="F289" s="542"/>
      <c r="G289" s="542"/>
      <c r="H289" s="542"/>
      <c r="I289" s="542"/>
      <c r="J289" s="542"/>
      <c r="K289" s="542"/>
      <c r="L289" s="542"/>
      <c r="M289" s="542"/>
      <c r="N289" s="542"/>
      <c r="O289" s="542"/>
      <c r="P289" s="542"/>
      <c r="Q289" s="542"/>
      <c r="R289" s="542"/>
      <c r="S289" s="542"/>
      <c r="T289" s="542"/>
      <c r="U289" s="542"/>
      <c r="V289" s="542"/>
      <c r="W289" s="542"/>
      <c r="X289" s="542"/>
      <c r="Y289" s="542"/>
      <c r="Z289" s="542"/>
      <c r="AA289" s="542"/>
      <c r="AB289" s="542"/>
      <c r="AC289" s="542"/>
      <c r="AD289" s="542"/>
      <c r="AE289" s="542"/>
      <c r="AF289" s="543"/>
      <c r="AG289" s="86">
        <f>AG264</f>
        <v>172.82999999999998</v>
      </c>
      <c r="AH289" s="62"/>
      <c r="AI289" s="39"/>
      <c r="AJ289" s="39"/>
      <c r="AM289" s="39"/>
      <c r="AN289" s="39"/>
      <c r="AO289" s="39"/>
      <c r="AP289" s="39"/>
      <c r="AQ289" s="39"/>
      <c r="AR289" s="39"/>
      <c r="AS289" s="46"/>
      <c r="AT289" s="46"/>
    </row>
    <row r="290" spans="1:46" ht="12" customHeight="1" x14ac:dyDescent="0.2">
      <c r="A290" s="232"/>
      <c r="B290" s="138"/>
      <c r="C290" s="138"/>
      <c r="D290" s="138"/>
      <c r="E290" s="138"/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138"/>
      <c r="U290" s="138"/>
      <c r="V290" s="138"/>
      <c r="W290" s="138"/>
      <c r="X290" s="138"/>
      <c r="Y290" s="138"/>
      <c r="Z290" s="138"/>
      <c r="AA290" s="138"/>
      <c r="AB290" s="138"/>
      <c r="AC290" s="138"/>
      <c r="AD290" s="138"/>
      <c r="AE290" s="138"/>
      <c r="AF290" s="229"/>
      <c r="AG290" s="160">
        <f>SUM(AG288-AG264)</f>
        <v>-172.82999999999998</v>
      </c>
      <c r="AH290" s="62"/>
      <c r="AI290" s="39"/>
      <c r="AJ290" s="39"/>
      <c r="AM290" s="39"/>
      <c r="AN290" s="39"/>
      <c r="AO290" s="39"/>
      <c r="AP290" s="39"/>
      <c r="AQ290" s="39"/>
      <c r="AR290" s="39"/>
      <c r="AS290" s="46"/>
      <c r="AT290" s="46"/>
    </row>
    <row r="291" spans="1:46" ht="15" customHeight="1" x14ac:dyDescent="0.2">
      <c r="A291" s="709" t="str">
        <f>$A$39</f>
        <v>Zusammenstellung</v>
      </c>
      <c r="B291" s="545"/>
      <c r="C291" s="545"/>
      <c r="D291" s="545"/>
      <c r="E291" s="545"/>
      <c r="F291" s="546"/>
      <c r="G291" s="710" t="str">
        <f>$G$39</f>
        <v>Jan</v>
      </c>
      <c r="H291" s="710"/>
      <c r="I291" s="531" t="str">
        <f>$I$39</f>
        <v>Feb</v>
      </c>
      <c r="J291" s="531"/>
      <c r="K291" s="531" t="str">
        <f>$K$39</f>
        <v>Mrz</v>
      </c>
      <c r="L291" s="531"/>
      <c r="M291" s="710" t="str">
        <f>$M$39</f>
        <v>Apr</v>
      </c>
      <c r="N291" s="710"/>
      <c r="O291" s="548" t="str">
        <f>$O$39</f>
        <v>Mai</v>
      </c>
      <c r="P291" s="548"/>
      <c r="Q291" s="531" t="str">
        <f>$Q$39</f>
        <v>Jun</v>
      </c>
      <c r="R291" s="531"/>
      <c r="S291" s="531" t="str">
        <f>$S$39</f>
        <v>Jul</v>
      </c>
      <c r="T291" s="531"/>
      <c r="U291" s="531" t="str">
        <f>$U$39</f>
        <v>Aug</v>
      </c>
      <c r="V291" s="531"/>
      <c r="W291" s="531" t="str">
        <f>$W$39</f>
        <v>Sep</v>
      </c>
      <c r="X291" s="531"/>
      <c r="Y291" s="531" t="str">
        <f>$Y$39</f>
        <v>Okt</v>
      </c>
      <c r="Z291" s="531"/>
      <c r="AA291" s="531" t="str">
        <f>$AA$39</f>
        <v>Nov</v>
      </c>
      <c r="AB291" s="531"/>
      <c r="AC291" s="531" t="str">
        <f>$AC$39</f>
        <v>Dez</v>
      </c>
      <c r="AD291" s="531"/>
      <c r="AE291" s="532" t="str">
        <f>$AE$39</f>
        <v>Jahr</v>
      </c>
      <c r="AF291" s="533"/>
      <c r="AG291" s="223"/>
      <c r="AH291" s="62"/>
      <c r="AI291" s="39"/>
      <c r="AJ291" s="39"/>
      <c r="AM291" s="39"/>
      <c r="AN291" s="39"/>
      <c r="AO291" s="39"/>
      <c r="AP291" s="39"/>
      <c r="AQ291" s="39"/>
      <c r="AR291" s="39"/>
      <c r="AS291" s="46"/>
      <c r="AT291" s="46"/>
    </row>
    <row r="292" spans="1:46" ht="12" customHeight="1" x14ac:dyDescent="0.2">
      <c r="A292" s="534" t="str">
        <f>$A$40</f>
        <v>Anstellung %</v>
      </c>
      <c r="B292" s="535"/>
      <c r="C292" s="535"/>
      <c r="D292" s="535"/>
      <c r="E292" s="535"/>
      <c r="F292" s="536"/>
      <c r="G292" s="706">
        <f>IF($B$4=0,0,$B$4)</f>
        <v>100</v>
      </c>
      <c r="H292" s="707"/>
      <c r="I292" s="539">
        <f>IF($B$70=0,0,$B$70)</f>
        <v>100</v>
      </c>
      <c r="J292" s="540"/>
      <c r="K292" s="539">
        <f>IF($B$133=0,0,$B$133)</f>
        <v>100</v>
      </c>
      <c r="L292" s="540"/>
      <c r="M292" s="706">
        <f>IF($B$196=0,0,$B$196)</f>
        <v>100</v>
      </c>
      <c r="N292" s="707"/>
      <c r="O292" s="708">
        <f>IF($B$259=0,0,$B$259)</f>
        <v>100</v>
      </c>
      <c r="P292" s="538"/>
      <c r="Q292" s="539">
        <f>IF($B$322=0,0,$B$322)</f>
        <v>100</v>
      </c>
      <c r="R292" s="540"/>
      <c r="S292" s="539">
        <f>IF($B$385=0,0,$B$385)</f>
        <v>100</v>
      </c>
      <c r="T292" s="540"/>
      <c r="U292" s="539">
        <f>IF($B$448=0,0,$B$448)</f>
        <v>100</v>
      </c>
      <c r="V292" s="540"/>
      <c r="W292" s="539">
        <f>IF($B$511=0,0,$B$511)</f>
        <v>100</v>
      </c>
      <c r="X292" s="540"/>
      <c r="Y292" s="539">
        <f>IF($B$574=0,0,$B$574)</f>
        <v>100</v>
      </c>
      <c r="Z292" s="540"/>
      <c r="AA292" s="539">
        <f>IF($B$637=0,0,$B$637)</f>
        <v>100</v>
      </c>
      <c r="AB292" s="540"/>
      <c r="AC292" s="539">
        <f>IF($B$700=0,0,$B$700)</f>
        <v>100</v>
      </c>
      <c r="AD292" s="540"/>
      <c r="AE292" s="559"/>
      <c r="AF292" s="560"/>
      <c r="AG292" s="137"/>
      <c r="AH292" s="62"/>
      <c r="AI292" s="39"/>
      <c r="AJ292" s="39"/>
      <c r="AM292" s="39"/>
      <c r="AN292" s="39"/>
      <c r="AO292" s="39"/>
      <c r="AP292" s="39"/>
      <c r="AQ292" s="39"/>
      <c r="AR292" s="39"/>
      <c r="AS292" s="46"/>
      <c r="AT292" s="46"/>
    </row>
    <row r="293" spans="1:46" ht="12" customHeight="1" x14ac:dyDescent="0.2">
      <c r="A293" s="561" t="str">
        <f>$A$41</f>
        <v>Sollstunden gemäss GAV</v>
      </c>
      <c r="B293" s="562"/>
      <c r="C293" s="562"/>
      <c r="D293" s="562"/>
      <c r="E293" s="562"/>
      <c r="F293" s="563"/>
      <c r="G293" s="714">
        <f>IF($AG$37=0,0,$AG$37)</f>
        <v>172.82999999999998</v>
      </c>
      <c r="H293" s="715"/>
      <c r="I293" s="557">
        <f>IF($AG$100=0,0,$AG$100)</f>
        <v>164.6</v>
      </c>
      <c r="J293" s="558"/>
      <c r="K293" s="557">
        <f>IF($AG$138=0,0,$AG$138)</f>
        <v>189.28999999999996</v>
      </c>
      <c r="L293" s="558"/>
      <c r="M293" s="714">
        <f>IF($AG$226=0,0,$AG$226)</f>
        <v>181.05999999999997</v>
      </c>
      <c r="N293" s="715"/>
      <c r="O293" s="716">
        <f>IF($AG$289=0,0,$AG$289)</f>
        <v>172.82999999999998</v>
      </c>
      <c r="P293" s="565"/>
      <c r="Q293" s="557">
        <f>IF($AG$352=0,0,$AG$352)</f>
        <v>181.05999999999997</v>
      </c>
      <c r="R293" s="558"/>
      <c r="S293" s="557">
        <f>IF($AG$415=0,0,$AG$415)</f>
        <v>181.05999999999997</v>
      </c>
      <c r="T293" s="558"/>
      <c r="U293" s="557">
        <f>IF($AG$478=0,0,$AG$478)</f>
        <v>181.05999999999997</v>
      </c>
      <c r="V293" s="558"/>
      <c r="W293" s="557">
        <f>IF($AG$541=0,0,$AG$541)</f>
        <v>181.05999999999997</v>
      </c>
      <c r="X293" s="558"/>
      <c r="Y293" s="557">
        <f>IF($AG$604=0,0,$AG$604)</f>
        <v>172.82999999999998</v>
      </c>
      <c r="Z293" s="558"/>
      <c r="AA293" s="557">
        <f>IF($AG$667=0,0,$AG$667)</f>
        <v>181.05999999999997</v>
      </c>
      <c r="AB293" s="558"/>
      <c r="AC293" s="557">
        <f>IF($AG$730=0,0,$AG$730)</f>
        <v>189.28999999999996</v>
      </c>
      <c r="AD293" s="558"/>
      <c r="AE293" s="549">
        <f>SUM(G293:AD293)</f>
        <v>2148.0299999999997</v>
      </c>
      <c r="AF293" s="550"/>
      <c r="AG293" s="137"/>
      <c r="AH293" s="62"/>
      <c r="AI293" s="39"/>
      <c r="AJ293" s="39"/>
      <c r="AM293" s="39"/>
      <c r="AN293" s="39"/>
      <c r="AO293" s="39"/>
      <c r="AP293" s="39"/>
      <c r="AQ293" s="39"/>
      <c r="AR293" s="39"/>
      <c r="AS293" s="46"/>
      <c r="AT293" s="46"/>
    </row>
    <row r="294" spans="1:46" ht="12" customHeight="1" x14ac:dyDescent="0.2">
      <c r="A294" s="163" t="str">
        <f>$A$42</f>
        <v>Produktive Stunden</v>
      </c>
      <c r="B294" s="551" t="str">
        <f>$B$42</f>
        <v>06.00 - 20.00 Uhr</v>
      </c>
      <c r="C294" s="551"/>
      <c r="D294" s="551"/>
      <c r="E294" s="551"/>
      <c r="F294" s="552"/>
      <c r="G294" s="711">
        <f>IF($AG$32=0,0,$AG$32)</f>
        <v>0</v>
      </c>
      <c r="H294" s="712"/>
      <c r="I294" s="555">
        <f>IF($AG$95=0,0,$AG$95)</f>
        <v>0</v>
      </c>
      <c r="J294" s="556"/>
      <c r="K294" s="555">
        <f>IF($AG$158=0,0,$AG$158)</f>
        <v>0</v>
      </c>
      <c r="L294" s="556"/>
      <c r="M294" s="711">
        <f>IF($AG$221=0,0,$AG$221)</f>
        <v>0</v>
      </c>
      <c r="N294" s="712"/>
      <c r="O294" s="713">
        <f>IF($AG$284=0,0,$AG$284)</f>
        <v>0</v>
      </c>
      <c r="P294" s="554"/>
      <c r="Q294" s="555">
        <f>IF($AG$347=0,0,$AG$347)</f>
        <v>0</v>
      </c>
      <c r="R294" s="556"/>
      <c r="S294" s="555">
        <f>IF($AG$410=0,0,$AG$410)</f>
        <v>0</v>
      </c>
      <c r="T294" s="556"/>
      <c r="U294" s="555">
        <f>IF($AG$473=0,0,$AG$473)</f>
        <v>0</v>
      </c>
      <c r="V294" s="556"/>
      <c r="W294" s="555">
        <f>IF($AG$536=0,0,$AG$536)</f>
        <v>0</v>
      </c>
      <c r="X294" s="556"/>
      <c r="Y294" s="555">
        <f>IF($AG$599=0,0,$AG$599)</f>
        <v>0</v>
      </c>
      <c r="Z294" s="556"/>
      <c r="AA294" s="555">
        <f>IF($AG$662=0,0,$AG$662)</f>
        <v>0</v>
      </c>
      <c r="AB294" s="556"/>
      <c r="AC294" s="555">
        <f>IF($AG$725=0,0,$AG$725)</f>
        <v>0</v>
      </c>
      <c r="AD294" s="556"/>
      <c r="AE294" s="570">
        <f>SUM(G294:AD294)</f>
        <v>0</v>
      </c>
      <c r="AF294" s="571"/>
      <c r="AG294" s="137"/>
      <c r="AH294" s="62"/>
      <c r="AI294" s="39"/>
      <c r="AJ294" s="39"/>
      <c r="AM294" s="39"/>
      <c r="AN294" s="39"/>
      <c r="AO294" s="39"/>
      <c r="AP294" s="39"/>
      <c r="AQ294" s="39"/>
      <c r="AR294" s="39"/>
      <c r="AS294" s="46"/>
      <c r="AT294" s="46"/>
    </row>
    <row r="295" spans="1:46" ht="12" customHeight="1" x14ac:dyDescent="0.2">
      <c r="A295" s="164"/>
      <c r="B295" s="572" t="str">
        <f>$B$43</f>
        <v>Nacht-, Sonn-, Feiertagsarbeit</v>
      </c>
      <c r="C295" s="572"/>
      <c r="D295" s="572"/>
      <c r="E295" s="572"/>
      <c r="F295" s="573"/>
      <c r="G295" s="717">
        <f>IF($AG$33=0,0,$AG$33)</f>
        <v>0</v>
      </c>
      <c r="H295" s="718"/>
      <c r="I295" s="566">
        <f>IF($AG$96=0,0,$AG$96)</f>
        <v>0</v>
      </c>
      <c r="J295" s="567"/>
      <c r="K295" s="566">
        <f>IF($AG$159=0,0,$AG$159)</f>
        <v>0</v>
      </c>
      <c r="L295" s="567"/>
      <c r="M295" s="717">
        <f>IF($AG$222=0,0,$AG$222)</f>
        <v>0</v>
      </c>
      <c r="N295" s="718"/>
      <c r="O295" s="719">
        <f>IF($AG$285=0,0,$AG$285)</f>
        <v>0</v>
      </c>
      <c r="P295" s="575"/>
      <c r="Q295" s="566">
        <f>IF($AG$348=0,0,$AG$348)</f>
        <v>0</v>
      </c>
      <c r="R295" s="567"/>
      <c r="S295" s="566">
        <f>IF($AG$411=0,0,$AG$411)</f>
        <v>0</v>
      </c>
      <c r="T295" s="567"/>
      <c r="U295" s="566">
        <f>IF($AG$474=0,0,$AG$474)</f>
        <v>0</v>
      </c>
      <c r="V295" s="567"/>
      <c r="W295" s="566">
        <f>IF($AG$537=0,0,$AG$537)</f>
        <v>0</v>
      </c>
      <c r="X295" s="567"/>
      <c r="Y295" s="566">
        <f>IF($AG$600=0,0,$AG$600)</f>
        <v>0</v>
      </c>
      <c r="Z295" s="567"/>
      <c r="AA295" s="566">
        <f>IF($AG$663=0,0,$AG$663)</f>
        <v>0</v>
      </c>
      <c r="AB295" s="567"/>
      <c r="AC295" s="566">
        <f>IF($AG$726=0,0,$AG$726)</f>
        <v>0</v>
      </c>
      <c r="AD295" s="567"/>
      <c r="AE295" s="568">
        <f>SUM(G295:AD295)</f>
        <v>0</v>
      </c>
      <c r="AF295" s="569"/>
      <c r="AG295" s="137"/>
      <c r="AH295" s="62"/>
      <c r="AI295" s="39"/>
      <c r="AJ295" s="39"/>
      <c r="AM295" s="39"/>
      <c r="AN295" s="39"/>
      <c r="AO295" s="39"/>
      <c r="AP295" s="39"/>
      <c r="AQ295" s="39"/>
      <c r="AR295" s="39"/>
      <c r="AS295" s="46"/>
      <c r="AT295" s="46"/>
    </row>
    <row r="296" spans="1:46" ht="12" customHeight="1" x14ac:dyDescent="0.2">
      <c r="A296" s="163" t="str">
        <f>$A$44</f>
        <v>Zeitzuschläge</v>
      </c>
      <c r="B296" s="551" t="str">
        <f>$B$44</f>
        <v>aus Wochentotal</v>
      </c>
      <c r="C296" s="551"/>
      <c r="D296" s="551"/>
      <c r="E296" s="551"/>
      <c r="F296" s="552"/>
      <c r="G296" s="711">
        <f>IF($AG$25=0,0,$AG$25)</f>
        <v>0</v>
      </c>
      <c r="H296" s="712"/>
      <c r="I296" s="555">
        <f>IF($AG$88=0,0,$AG$88)</f>
        <v>0</v>
      </c>
      <c r="J296" s="556"/>
      <c r="K296" s="555">
        <f>IF($AG$151=0,0,$AG$151)</f>
        <v>0</v>
      </c>
      <c r="L296" s="556"/>
      <c r="M296" s="711">
        <f>IF($AG$214=0,0,$AG$214)</f>
        <v>0</v>
      </c>
      <c r="N296" s="712"/>
      <c r="O296" s="713">
        <f>IF($AG$277=0,0,$AG$277)</f>
        <v>0</v>
      </c>
      <c r="P296" s="554"/>
      <c r="Q296" s="555">
        <f>IF($AG$340=0,0,$AG$340)</f>
        <v>0</v>
      </c>
      <c r="R296" s="556"/>
      <c r="S296" s="555">
        <f>IF($AG$403=0,0,$AG$403)</f>
        <v>0</v>
      </c>
      <c r="T296" s="556"/>
      <c r="U296" s="555">
        <f>IF($AG$466=0,0,$AG$466)</f>
        <v>0</v>
      </c>
      <c r="V296" s="556"/>
      <c r="W296" s="555">
        <f>IF($AG$529=0,0,$AG$529)</f>
        <v>0</v>
      </c>
      <c r="X296" s="556"/>
      <c r="Y296" s="555">
        <f>IF($AG$592=0,0,$AG$592)</f>
        <v>0</v>
      </c>
      <c r="Z296" s="556"/>
      <c r="AA296" s="555">
        <f>IF($AG$655=0,0,$AG$655)</f>
        <v>0</v>
      </c>
      <c r="AB296" s="556"/>
      <c r="AC296" s="555">
        <f>IF($AG$718=0,0,$AG$718)</f>
        <v>0</v>
      </c>
      <c r="AD296" s="556"/>
      <c r="AE296" s="570">
        <f>SUM(G296:AD296)</f>
        <v>0</v>
      </c>
      <c r="AF296" s="571"/>
      <c r="AG296" s="137"/>
      <c r="AH296" s="62"/>
      <c r="AI296" s="39"/>
      <c r="AJ296" s="39"/>
      <c r="AM296" s="39"/>
      <c r="AN296" s="39"/>
      <c r="AO296" s="39"/>
      <c r="AP296" s="39"/>
      <c r="AQ296" s="39"/>
      <c r="AR296" s="39"/>
      <c r="AS296" s="46"/>
      <c r="AT296" s="46"/>
    </row>
    <row r="297" spans="1:46" ht="12" customHeight="1" x14ac:dyDescent="0.2">
      <c r="A297" s="164"/>
      <c r="B297" s="572" t="str">
        <f>$B$45</f>
        <v>aus Nacht-, Sonn-, Feiertagsarbeiten</v>
      </c>
      <c r="C297" s="572"/>
      <c r="D297" s="572"/>
      <c r="E297" s="572"/>
      <c r="F297" s="573"/>
      <c r="G297" s="717">
        <f>IF($AJ$20=0,0,$AJ$20)</f>
        <v>0</v>
      </c>
      <c r="H297" s="718"/>
      <c r="I297" s="566">
        <f>IF($AK$20=0,0,$AK$20)</f>
        <v>0</v>
      </c>
      <c r="J297" s="567"/>
      <c r="K297" s="566">
        <f>IF($AL$20=0,0,$AL$20)</f>
        <v>0</v>
      </c>
      <c r="L297" s="567"/>
      <c r="M297" s="717">
        <f>IF($AM$20=0,0,$AM$20)</f>
        <v>0</v>
      </c>
      <c r="N297" s="718"/>
      <c r="O297" s="719">
        <f>IF($AN$20=0,0,$AN$20)</f>
        <v>0</v>
      </c>
      <c r="P297" s="575"/>
      <c r="Q297" s="566">
        <f>IF($AO$20=0,0,$AO$20)</f>
        <v>0</v>
      </c>
      <c r="R297" s="567"/>
      <c r="S297" s="566">
        <f>IF($AP$20=0,0,$AP$20)</f>
        <v>0</v>
      </c>
      <c r="T297" s="567"/>
      <c r="U297" s="566">
        <f>IF($AQ$20=0,0,$AQ$20)</f>
        <v>0</v>
      </c>
      <c r="V297" s="567"/>
      <c r="W297" s="566">
        <f>IF($AR$20=0,0,$AR$20)</f>
        <v>0</v>
      </c>
      <c r="X297" s="567"/>
      <c r="Y297" s="566">
        <f>IF($AS$20=0,0,$AS$20)</f>
        <v>0</v>
      </c>
      <c r="Z297" s="567"/>
      <c r="AA297" s="566">
        <f>IF($AT$20=0,0,$AT$20)</f>
        <v>0</v>
      </c>
      <c r="AB297" s="567"/>
      <c r="AC297" s="566">
        <f>IF($AU$20=0,0,$AU$20)</f>
        <v>0</v>
      </c>
      <c r="AD297" s="567"/>
      <c r="AE297" s="568">
        <f>SUM(G297:AD297)</f>
        <v>0</v>
      </c>
      <c r="AF297" s="569"/>
      <c r="AG297" s="137"/>
      <c r="AH297" s="62"/>
      <c r="AI297" s="39"/>
      <c r="AJ297" s="39"/>
      <c r="AM297" s="39"/>
      <c r="AN297" s="39"/>
      <c r="AO297" s="39"/>
      <c r="AP297" s="39"/>
      <c r="AQ297" s="39"/>
      <c r="AR297" s="39"/>
      <c r="AS297" s="46"/>
      <c r="AT297" s="46"/>
    </row>
    <row r="298" spans="1:46" ht="12" customHeight="1" x14ac:dyDescent="0.2">
      <c r="A298" s="576" t="str">
        <f>$A$46</f>
        <v>Unproduktive Stunden</v>
      </c>
      <c r="B298" s="577"/>
      <c r="C298" s="577"/>
      <c r="D298" s="577"/>
      <c r="E298" s="577"/>
      <c r="F298" s="578"/>
      <c r="G298" s="720"/>
      <c r="H298" s="721"/>
      <c r="I298" s="581"/>
      <c r="J298" s="582"/>
      <c r="K298" s="581"/>
      <c r="L298" s="582"/>
      <c r="M298" s="720"/>
      <c r="N298" s="721"/>
      <c r="O298" s="722"/>
      <c r="P298" s="580"/>
      <c r="Q298" s="581"/>
      <c r="R298" s="582"/>
      <c r="S298" s="581"/>
      <c r="T298" s="582"/>
      <c r="U298" s="581"/>
      <c r="V298" s="582"/>
      <c r="W298" s="581"/>
      <c r="X298" s="582"/>
      <c r="Y298" s="581"/>
      <c r="Z298" s="582"/>
      <c r="AA298" s="581"/>
      <c r="AB298" s="582"/>
      <c r="AC298" s="581"/>
      <c r="AD298" s="582"/>
      <c r="AE298" s="593"/>
      <c r="AF298" s="594"/>
      <c r="AG298" s="137"/>
      <c r="AH298" s="62"/>
      <c r="AI298" s="39"/>
      <c r="AJ298" s="39"/>
      <c r="AM298" s="39"/>
      <c r="AN298" s="39"/>
      <c r="AO298" s="39"/>
      <c r="AP298" s="39"/>
      <c r="AQ298" s="39"/>
      <c r="AR298" s="39"/>
      <c r="AS298" s="46"/>
      <c r="AT298" s="46"/>
    </row>
    <row r="299" spans="1:46" ht="12" customHeight="1" x14ac:dyDescent="0.2">
      <c r="A299" s="595" t="str">
        <f>$A$47</f>
        <v xml:space="preserve">   Absenzen, Kurzabsenzen Art. 11 GAV</v>
      </c>
      <c r="B299" s="596"/>
      <c r="C299" s="596"/>
      <c r="D299" s="596"/>
      <c r="E299" s="596"/>
      <c r="F299" s="165" t="str">
        <f>$F$47</f>
        <v>a</v>
      </c>
      <c r="G299" s="591">
        <f>IF($AJ$3=0,0,$AJ$3)</f>
        <v>0</v>
      </c>
      <c r="H299" s="592"/>
      <c r="I299" s="591">
        <f>IF($AK$3=0,0,$AK$3)</f>
        <v>0</v>
      </c>
      <c r="J299" s="592"/>
      <c r="K299" s="591">
        <f>IF($AL$3=0,0,$AL$3)</f>
        <v>0</v>
      </c>
      <c r="L299" s="592"/>
      <c r="M299" s="591">
        <f>IF($AM$3=0,0,$AM$3)</f>
        <v>0</v>
      </c>
      <c r="N299" s="592"/>
      <c r="O299" s="724">
        <f>IF($AN$3=0,0,$AN$3)</f>
        <v>0</v>
      </c>
      <c r="P299" s="598"/>
      <c r="Q299" s="591">
        <f>IF($AO$3=0,0,$AO$3)</f>
        <v>0</v>
      </c>
      <c r="R299" s="592"/>
      <c r="S299" s="591">
        <f>IF($AP$3=0,0,$AP$3)</f>
        <v>0</v>
      </c>
      <c r="T299" s="592"/>
      <c r="U299" s="591">
        <f>IF($AQ$3=0,0,$AQ$3)</f>
        <v>0</v>
      </c>
      <c r="V299" s="592"/>
      <c r="W299" s="591">
        <f>IF($AR$3=0,0,$AR$3)</f>
        <v>0</v>
      </c>
      <c r="X299" s="592"/>
      <c r="Y299" s="591">
        <f>IF($AS$3=0,0,$AS$3)</f>
        <v>0</v>
      </c>
      <c r="Z299" s="592"/>
      <c r="AA299" s="591">
        <f>IF(AT$3=0,0,$AT$3)</f>
        <v>0</v>
      </c>
      <c r="AB299" s="592"/>
      <c r="AC299" s="591">
        <f>IF($AU$3=0,0,$AU$3)</f>
        <v>0</v>
      </c>
      <c r="AD299" s="592"/>
      <c r="AE299" s="583">
        <f>IF($AV$3=0,0,$AV$3)</f>
        <v>0</v>
      </c>
      <c r="AF299" s="584"/>
      <c r="AG299" s="137"/>
      <c r="AH299" s="62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46"/>
      <c r="AT299" s="46"/>
    </row>
    <row r="300" spans="1:46" ht="12" customHeight="1" x14ac:dyDescent="0.2">
      <c r="A300" s="585" t="str">
        <f>$A$48</f>
        <v xml:space="preserve">   Ferien Art. 12.1 GAV</v>
      </c>
      <c r="B300" s="586"/>
      <c r="C300" s="586"/>
      <c r="D300" s="586"/>
      <c r="E300" s="586"/>
      <c r="F300" s="166" t="str">
        <f>$F$48</f>
        <v>f</v>
      </c>
      <c r="G300" s="589">
        <f>IF($AJ$4=0,0,$AJ$4)</f>
        <v>0</v>
      </c>
      <c r="H300" s="590"/>
      <c r="I300" s="589">
        <f>IF($AK$4=0,0,$AK$4)</f>
        <v>0</v>
      </c>
      <c r="J300" s="590"/>
      <c r="K300" s="589">
        <f>IF($AL$4=0,0,$AL$4)</f>
        <v>0</v>
      </c>
      <c r="L300" s="590"/>
      <c r="M300" s="589">
        <f>IF($AM$4=0,0,$AM$4)</f>
        <v>0</v>
      </c>
      <c r="N300" s="590"/>
      <c r="O300" s="723">
        <f>IF($AN$4=0,0,$AN$4)</f>
        <v>0</v>
      </c>
      <c r="P300" s="588"/>
      <c r="Q300" s="589">
        <f>IF($AO$4=0,0,$AO$4)</f>
        <v>0</v>
      </c>
      <c r="R300" s="590"/>
      <c r="S300" s="589">
        <f>IF($AP$4=0,0,$AP$4)</f>
        <v>0</v>
      </c>
      <c r="T300" s="590"/>
      <c r="U300" s="589">
        <f>IF($AQ$4=0,0,$AQ$4)</f>
        <v>0</v>
      </c>
      <c r="V300" s="590"/>
      <c r="W300" s="589">
        <f>IF($AR$4=0,0,$AR$4)</f>
        <v>0</v>
      </c>
      <c r="X300" s="590"/>
      <c r="Y300" s="589">
        <f>IF($AS$4=0,0,$AS$4)</f>
        <v>0</v>
      </c>
      <c r="Z300" s="590"/>
      <c r="AA300" s="589">
        <f>IF($AT$4=0,0,$AT$4)</f>
        <v>0</v>
      </c>
      <c r="AB300" s="590"/>
      <c r="AC300" s="589">
        <f>IF($AU$4=0,0,$AU$4)</f>
        <v>0</v>
      </c>
      <c r="AD300" s="590"/>
      <c r="AE300" s="599">
        <f>IF($AV$4=0,0,$AV$4)</f>
        <v>0</v>
      </c>
      <c r="AF300" s="600"/>
      <c r="AG300" s="137"/>
      <c r="AH300" s="62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46"/>
      <c r="AT300" s="46"/>
    </row>
    <row r="301" spans="1:46" ht="12" customHeight="1" x14ac:dyDescent="0.2">
      <c r="A301" s="601" t="str">
        <f>$A$49</f>
        <v xml:space="preserve">   Feiertage Art. 12.2 GAV</v>
      </c>
      <c r="B301" s="602"/>
      <c r="C301" s="222" t="str">
        <f>IF($AJ$17="","",$AJ$17)</f>
        <v/>
      </c>
      <c r="D301" s="221"/>
      <c r="E301" s="221"/>
      <c r="F301" s="167" t="str">
        <f>$F$49</f>
        <v>ft</v>
      </c>
      <c r="G301" s="589">
        <f>IF($AJ$15=0,0,$AJ$15)</f>
        <v>0</v>
      </c>
      <c r="H301" s="590"/>
      <c r="I301" s="589">
        <f>IF($AK$15=0,0,$AK$15)</f>
        <v>0</v>
      </c>
      <c r="J301" s="590"/>
      <c r="K301" s="589">
        <f>IF($AL$15=0,0,$AL$15)</f>
        <v>0</v>
      </c>
      <c r="L301" s="590"/>
      <c r="M301" s="589">
        <f>IF($AM$15=0,0,$AM$15)</f>
        <v>0</v>
      </c>
      <c r="N301" s="590"/>
      <c r="O301" s="723">
        <f>IF($AN$15=0,0,$AN$15)</f>
        <v>0</v>
      </c>
      <c r="P301" s="588"/>
      <c r="Q301" s="589">
        <f>IF($AO$15=0,0,$AO$15)</f>
        <v>0</v>
      </c>
      <c r="R301" s="590"/>
      <c r="S301" s="589">
        <f>IF($AP$15=0,0,$AP$15)</f>
        <v>0</v>
      </c>
      <c r="T301" s="590"/>
      <c r="U301" s="589">
        <f>IF($AQ$15=0,0,$AQ$15)</f>
        <v>0</v>
      </c>
      <c r="V301" s="590"/>
      <c r="W301" s="589">
        <f>IF($AR$15=0,0,$AR$15)</f>
        <v>0</v>
      </c>
      <c r="X301" s="590"/>
      <c r="Y301" s="589">
        <f>IF($AS$15=0,0,$AS$15)</f>
        <v>0</v>
      </c>
      <c r="Z301" s="590"/>
      <c r="AA301" s="589">
        <f>IF($AT$15=0,0,$AT$15)</f>
        <v>0</v>
      </c>
      <c r="AB301" s="590"/>
      <c r="AC301" s="589">
        <f>IF($AU$15=0,0,$AU$15)</f>
        <v>0</v>
      </c>
      <c r="AD301" s="590"/>
      <c r="AE301" s="599">
        <f>IF($AV$15=0,0,$AV$15)</f>
        <v>0</v>
      </c>
      <c r="AF301" s="600"/>
      <c r="AG301" s="137"/>
      <c r="AH301" s="62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46"/>
      <c r="AT301" s="46"/>
    </row>
    <row r="302" spans="1:46" ht="12" customHeight="1" x14ac:dyDescent="0.2">
      <c r="A302" s="601" t="str">
        <f>$A$50</f>
        <v xml:space="preserve">   Krankheit Art. 13 GAV</v>
      </c>
      <c r="B302" s="602"/>
      <c r="C302" s="602"/>
      <c r="D302" s="602"/>
      <c r="E302" s="602"/>
      <c r="F302" s="167" t="str">
        <f>$F$50</f>
        <v>k</v>
      </c>
      <c r="G302" s="589">
        <f>IF($AJ$5=0,0,$AJ$5)</f>
        <v>0</v>
      </c>
      <c r="H302" s="590"/>
      <c r="I302" s="589">
        <f>IF($AK$5=0,0,$AK$5)</f>
        <v>0</v>
      </c>
      <c r="J302" s="590"/>
      <c r="K302" s="589">
        <f>IF($AL$5=0,0,$AL$5)</f>
        <v>0</v>
      </c>
      <c r="L302" s="590"/>
      <c r="M302" s="589">
        <f>IF($AM$5=0,0,$AM$5)</f>
        <v>0</v>
      </c>
      <c r="N302" s="590"/>
      <c r="O302" s="723">
        <f>IF($AN$5=0,0,$AN$5)</f>
        <v>0</v>
      </c>
      <c r="P302" s="588"/>
      <c r="Q302" s="589">
        <f>IF($AO$5=0,0,$AO$5)</f>
        <v>0</v>
      </c>
      <c r="R302" s="590"/>
      <c r="S302" s="589">
        <f>IF($AP$5=0,0,$AP$5)</f>
        <v>0</v>
      </c>
      <c r="T302" s="590"/>
      <c r="U302" s="589">
        <f>IF($AQ$5=0,0,$AQ$5)</f>
        <v>0</v>
      </c>
      <c r="V302" s="590"/>
      <c r="W302" s="589">
        <f>IF($AR$5=0,0,$AR$5)</f>
        <v>0</v>
      </c>
      <c r="X302" s="590"/>
      <c r="Y302" s="589">
        <f>IF($AS$5=0,0,$AS$5)</f>
        <v>0</v>
      </c>
      <c r="Z302" s="590"/>
      <c r="AA302" s="589">
        <f>IF($AT$5=0,0,$AT$5)</f>
        <v>0</v>
      </c>
      <c r="AB302" s="590"/>
      <c r="AC302" s="589">
        <f>IF($AU$5=0,0,$AU$5)</f>
        <v>0</v>
      </c>
      <c r="AD302" s="590"/>
      <c r="AE302" s="599">
        <f>IF($AV$5=0,0,$AV$5)</f>
        <v>0</v>
      </c>
      <c r="AF302" s="600"/>
      <c r="AG302" s="137"/>
      <c r="AH302" s="62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46"/>
      <c r="AT302" s="46"/>
    </row>
    <row r="303" spans="1:46" ht="12" customHeight="1" x14ac:dyDescent="0.2">
      <c r="A303" s="601" t="str">
        <f>$A$51</f>
        <v xml:space="preserve">   Unfall Art. 14 GAV</v>
      </c>
      <c r="B303" s="602"/>
      <c r="C303" s="602"/>
      <c r="D303" s="602"/>
      <c r="E303" s="602"/>
      <c r="F303" s="167" t="str">
        <f>$F$51</f>
        <v>u</v>
      </c>
      <c r="G303" s="589">
        <f>IF($AJ$6=0,0,$AJ$6)</f>
        <v>0</v>
      </c>
      <c r="H303" s="590"/>
      <c r="I303" s="589">
        <f>IF($AK$6=0,0,$AK$6)</f>
        <v>0</v>
      </c>
      <c r="J303" s="590"/>
      <c r="K303" s="589">
        <f>IF($AL$6=0,0,$AL$6)</f>
        <v>0</v>
      </c>
      <c r="L303" s="590"/>
      <c r="M303" s="589">
        <f>IF($AM$6=0,0,$AM$6)</f>
        <v>0</v>
      </c>
      <c r="N303" s="590"/>
      <c r="O303" s="723">
        <f>IF($AN$6=0,0,$AN$6)</f>
        <v>0</v>
      </c>
      <c r="P303" s="588"/>
      <c r="Q303" s="589">
        <f>IF($AO$6=0,0,$AO$6)</f>
        <v>0</v>
      </c>
      <c r="R303" s="590"/>
      <c r="S303" s="589">
        <f>IF($AP$6=0,0,$AP$6)</f>
        <v>0</v>
      </c>
      <c r="T303" s="590"/>
      <c r="U303" s="589">
        <f>IF($AQ$6=0,0,$AQ$6)</f>
        <v>0</v>
      </c>
      <c r="V303" s="590"/>
      <c r="W303" s="589">
        <f>IF($AR$6=0,0,$AR$6)</f>
        <v>0</v>
      </c>
      <c r="X303" s="590"/>
      <c r="Y303" s="589">
        <f>IF($AS$6=0,0,$AS$6)</f>
        <v>0</v>
      </c>
      <c r="Z303" s="590"/>
      <c r="AA303" s="589">
        <f>IF($AT$6=0,0,$AT$6)</f>
        <v>0</v>
      </c>
      <c r="AB303" s="590"/>
      <c r="AC303" s="589">
        <f>IF($AU$6=0,0,$AU$6)</f>
        <v>0</v>
      </c>
      <c r="AD303" s="590"/>
      <c r="AE303" s="599">
        <f>IF($AV$6=0,0,$AV$6)</f>
        <v>0</v>
      </c>
      <c r="AF303" s="600"/>
      <c r="AG303" s="137"/>
      <c r="AH303" s="62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46"/>
      <c r="AT303" s="46"/>
    </row>
    <row r="304" spans="1:46" ht="12" customHeight="1" x14ac:dyDescent="0.2">
      <c r="A304" s="601" t="str">
        <f>$A$52</f>
        <v xml:space="preserve">   Schwangerschaft/Mutterschaft Art. 15 GAV</v>
      </c>
      <c r="B304" s="602"/>
      <c r="C304" s="602"/>
      <c r="D304" s="602"/>
      <c r="E304" s="602"/>
      <c r="F304" s="167" t="str">
        <f>$F$52</f>
        <v>s</v>
      </c>
      <c r="G304" s="589">
        <f>IF($AJ$7=0,0,$AJ$7)</f>
        <v>0</v>
      </c>
      <c r="H304" s="590"/>
      <c r="I304" s="589">
        <f>IF($AK$7=0,0,$AK$7)</f>
        <v>0</v>
      </c>
      <c r="J304" s="590"/>
      <c r="K304" s="589">
        <f>IF($AL$7=0,0,$AL$7)</f>
        <v>0</v>
      </c>
      <c r="L304" s="590"/>
      <c r="M304" s="589">
        <f>IF($AM$7=0,0,$AM$7)</f>
        <v>0</v>
      </c>
      <c r="N304" s="590"/>
      <c r="O304" s="723">
        <f>IF($AN$7=0,0,$AN$7)</f>
        <v>0</v>
      </c>
      <c r="P304" s="588"/>
      <c r="Q304" s="589">
        <f>IF($AO$7=0,0,$AO$7)</f>
        <v>0</v>
      </c>
      <c r="R304" s="590"/>
      <c r="S304" s="589">
        <f>IF($AP$7=0,0,$AP$7)</f>
        <v>0</v>
      </c>
      <c r="T304" s="590"/>
      <c r="U304" s="589">
        <f>IF($AQ$7=0,0,$AQ$7)</f>
        <v>0</v>
      </c>
      <c r="V304" s="590"/>
      <c r="W304" s="589">
        <f>IF($AR$7=0,0,$AR$7)</f>
        <v>0</v>
      </c>
      <c r="X304" s="590"/>
      <c r="Y304" s="589">
        <f>IF($AS$7=0,0,$AS$7)</f>
        <v>0</v>
      </c>
      <c r="Z304" s="590"/>
      <c r="AA304" s="589">
        <f>IF($AT$7=0,0,$AT$7)</f>
        <v>0</v>
      </c>
      <c r="AB304" s="590"/>
      <c r="AC304" s="589">
        <f>IF($AU$7=0,0,$AU$7)</f>
        <v>0</v>
      </c>
      <c r="AD304" s="590"/>
      <c r="AE304" s="599">
        <f>IF($AV$7=0,0,$AV$7)</f>
        <v>0</v>
      </c>
      <c r="AF304" s="600"/>
      <c r="AG304" s="137"/>
      <c r="AH304" s="62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46"/>
      <c r="AT304" s="46"/>
    </row>
    <row r="305" spans="1:46" ht="12" customHeight="1" x14ac:dyDescent="0.2">
      <c r="A305" s="601" t="str">
        <f>$A$53</f>
        <v xml:space="preserve">   Militär/Beförderung/Zivilschutz Art. 16 GAV</v>
      </c>
      <c r="B305" s="602"/>
      <c r="C305" s="602"/>
      <c r="D305" s="602"/>
      <c r="E305" s="602"/>
      <c r="F305" s="167" t="str">
        <f>$F$53</f>
        <v>m</v>
      </c>
      <c r="G305" s="589">
        <f>IF($AJ$8=0,0,$AJ$8)</f>
        <v>0</v>
      </c>
      <c r="H305" s="590"/>
      <c r="I305" s="589">
        <f>IF($AK$8=0,0,$AK$8)</f>
        <v>0</v>
      </c>
      <c r="J305" s="590"/>
      <c r="K305" s="589">
        <f>IF($AL$8=0,0,$AL$8)</f>
        <v>0</v>
      </c>
      <c r="L305" s="590"/>
      <c r="M305" s="589">
        <f>IF($AM$8=0,0,$AM$8)</f>
        <v>0</v>
      </c>
      <c r="N305" s="590"/>
      <c r="O305" s="723">
        <f>IF($AN$8=0,0,$AN$8)</f>
        <v>0</v>
      </c>
      <c r="P305" s="588"/>
      <c r="Q305" s="589">
        <f>IF($AO$8=0,0,$AO$8)</f>
        <v>0</v>
      </c>
      <c r="R305" s="590"/>
      <c r="S305" s="589">
        <f>IF($AP$8=0,0,$AP$8)</f>
        <v>0</v>
      </c>
      <c r="T305" s="590"/>
      <c r="U305" s="589">
        <f>IF($AQ$8=0,0,$AQ$8)</f>
        <v>0</v>
      </c>
      <c r="V305" s="590"/>
      <c r="W305" s="589">
        <f>IF($AR$8=0,0,$AR$8)</f>
        <v>0</v>
      </c>
      <c r="X305" s="590"/>
      <c r="Y305" s="589">
        <f>IF($AS$8=0,0,$AS$8)</f>
        <v>0</v>
      </c>
      <c r="Z305" s="590"/>
      <c r="AA305" s="589">
        <f>IF($AT$8=0,0,$AT$8)</f>
        <v>0</v>
      </c>
      <c r="AB305" s="590"/>
      <c r="AC305" s="589">
        <f>IF($AU$8=0,0,$AU$8)</f>
        <v>0</v>
      </c>
      <c r="AD305" s="590"/>
      <c r="AE305" s="599">
        <f>IF($AV$8=0,0,$AV$8)</f>
        <v>0</v>
      </c>
      <c r="AF305" s="600"/>
      <c r="AG305" s="137"/>
      <c r="AH305" s="62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46"/>
      <c r="AT305" s="46"/>
    </row>
    <row r="306" spans="1:46" ht="12" customHeight="1" x14ac:dyDescent="0.2">
      <c r="A306" s="601" t="str">
        <f>$A$54</f>
        <v xml:space="preserve">   Kurzarbeit und Schlechtwetterausfälle</v>
      </c>
      <c r="B306" s="602"/>
      <c r="C306" s="602"/>
      <c r="D306" s="602"/>
      <c r="E306" s="602"/>
      <c r="F306" s="167" t="str">
        <f>$F$54</f>
        <v>ka</v>
      </c>
      <c r="G306" s="589">
        <f>IF($AJ$11=0,0,$AJ$11)</f>
        <v>0</v>
      </c>
      <c r="H306" s="590"/>
      <c r="I306" s="589">
        <f>IF($AK$11=0,0,$AK$11)</f>
        <v>0</v>
      </c>
      <c r="J306" s="590"/>
      <c r="K306" s="589">
        <f>IF($AL$11=0,0,$AL$11)</f>
        <v>0</v>
      </c>
      <c r="L306" s="590"/>
      <c r="M306" s="589">
        <f>IF($AM$11=0,0,$AM$11)</f>
        <v>0</v>
      </c>
      <c r="N306" s="590"/>
      <c r="O306" s="723">
        <f>IF($AN$11=0,0,$AN$11)</f>
        <v>0</v>
      </c>
      <c r="P306" s="588"/>
      <c r="Q306" s="589">
        <f>IF($AO$11=0,0,$AO$11)</f>
        <v>0</v>
      </c>
      <c r="R306" s="590"/>
      <c r="S306" s="589">
        <f>IF($AP$11=0,0,$AP$11)</f>
        <v>0</v>
      </c>
      <c r="T306" s="590"/>
      <c r="U306" s="589">
        <f>IF($AQ$11=0,0,$AQ$11)</f>
        <v>0</v>
      </c>
      <c r="V306" s="590"/>
      <c r="W306" s="589">
        <f>IF($AR$11=0,0,$AR$11)</f>
        <v>0</v>
      </c>
      <c r="X306" s="590"/>
      <c r="Y306" s="589">
        <f>IF($AS$11=0,0,$AS$11)</f>
        <v>0</v>
      </c>
      <c r="Z306" s="590"/>
      <c r="AA306" s="589">
        <f>IF($AT$11=0,0,$AT$11)</f>
        <v>0</v>
      </c>
      <c r="AB306" s="590"/>
      <c r="AC306" s="589">
        <f>IF($AU$11=0,0,$AU$11)</f>
        <v>0</v>
      </c>
      <c r="AD306" s="590"/>
      <c r="AE306" s="599">
        <f>IF($AV$11=0,0,$AV$11)</f>
        <v>0</v>
      </c>
      <c r="AF306" s="600"/>
      <c r="AG306" s="137"/>
      <c r="AH306" s="62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46"/>
      <c r="AT306" s="46"/>
    </row>
    <row r="307" spans="1:46" ht="12" customHeight="1" x14ac:dyDescent="0.2">
      <c r="A307" s="601" t="str">
        <f>$A$55</f>
        <v xml:space="preserve">   Berufsschule</v>
      </c>
      <c r="B307" s="602"/>
      <c r="C307" s="602"/>
      <c r="D307" s="602"/>
      <c r="E307" s="602"/>
      <c r="F307" s="168" t="str">
        <f>$F$55</f>
        <v>bs</v>
      </c>
      <c r="G307" s="589">
        <f>IF($AJ$9=0,0,$AJ$9)</f>
        <v>0</v>
      </c>
      <c r="H307" s="590"/>
      <c r="I307" s="589">
        <f>IF($AK$9=0,0,$AK$9)</f>
        <v>0</v>
      </c>
      <c r="J307" s="590"/>
      <c r="K307" s="589">
        <f>IF($AL$9=0,0,$AL$9)</f>
        <v>0</v>
      </c>
      <c r="L307" s="590"/>
      <c r="M307" s="589">
        <f>IF($AM$9=0,0,$AM$9)</f>
        <v>0</v>
      </c>
      <c r="N307" s="590"/>
      <c r="O307" s="723">
        <f>IF($AN$9=0,0,$AN$9)</f>
        <v>0</v>
      </c>
      <c r="P307" s="588"/>
      <c r="Q307" s="589">
        <f>IF($AO$9=0,0,$AO$9)</f>
        <v>0</v>
      </c>
      <c r="R307" s="590"/>
      <c r="S307" s="589">
        <f>IF($AP$9=0,0,$AP$9)</f>
        <v>0</v>
      </c>
      <c r="T307" s="590"/>
      <c r="U307" s="589">
        <f>IF($AQ$9=0,0,$AQ$9)</f>
        <v>0</v>
      </c>
      <c r="V307" s="590"/>
      <c r="W307" s="589">
        <f>IF($AR$9=0,0,$AR$9)</f>
        <v>0</v>
      </c>
      <c r="X307" s="590"/>
      <c r="Y307" s="589">
        <f>IF($AS$9=0,0,$AS$9)</f>
        <v>0</v>
      </c>
      <c r="Z307" s="590"/>
      <c r="AA307" s="589">
        <f>IF($AT$9=0,0,$AT$9)</f>
        <v>0</v>
      </c>
      <c r="AB307" s="590"/>
      <c r="AC307" s="589">
        <f>IF($AU$9=0,0,$AU$9)</f>
        <v>0</v>
      </c>
      <c r="AD307" s="590"/>
      <c r="AE307" s="599">
        <f>IF($AV$9=0,0,$AV$9)</f>
        <v>0</v>
      </c>
      <c r="AF307" s="600"/>
      <c r="AG307" s="137"/>
      <c r="AH307" s="62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46"/>
      <c r="AT307" s="46"/>
    </row>
    <row r="308" spans="1:46" ht="12" customHeight="1" x14ac:dyDescent="0.2">
      <c r="A308" s="615" t="str">
        <f>$A$56</f>
        <v xml:space="preserve">   Kurse</v>
      </c>
      <c r="B308" s="616"/>
      <c r="C308" s="616"/>
      <c r="D308" s="616"/>
      <c r="E308" s="616"/>
      <c r="F308" s="268" t="str">
        <f>$F$56</f>
        <v>ku</v>
      </c>
      <c r="G308" s="608">
        <f>IF($AJ$10=0,0,$AJ$10)</f>
        <v>0</v>
      </c>
      <c r="H308" s="609"/>
      <c r="I308" s="608">
        <f>IF($AK$10=0,0,$AK$10)</f>
        <v>0</v>
      </c>
      <c r="J308" s="609"/>
      <c r="K308" s="608">
        <f>IF($AL$10=0,0,$AL$10)</f>
        <v>0</v>
      </c>
      <c r="L308" s="609"/>
      <c r="M308" s="608">
        <f>IF($AM$10=0,0,$AM$10)</f>
        <v>0</v>
      </c>
      <c r="N308" s="609"/>
      <c r="O308" s="725">
        <f>IF($AN$10=0,0,$AN$10)</f>
        <v>0</v>
      </c>
      <c r="P308" s="618"/>
      <c r="Q308" s="608">
        <f>IF($AO$10=0,0,$AO$10)</f>
        <v>0</v>
      </c>
      <c r="R308" s="609"/>
      <c r="S308" s="608">
        <f>IF($AP$10=0,0,$AP$10)</f>
        <v>0</v>
      </c>
      <c r="T308" s="609"/>
      <c r="U308" s="608">
        <f>IF($AQ$10=0,0,$AQ$10)</f>
        <v>0</v>
      </c>
      <c r="V308" s="609"/>
      <c r="W308" s="608">
        <f>IF($AR$10=0,0,$AR$10)</f>
        <v>0</v>
      </c>
      <c r="X308" s="609"/>
      <c r="Y308" s="608">
        <f>IF($AS$10=0,0,$AS$10)</f>
        <v>0</v>
      </c>
      <c r="Z308" s="609"/>
      <c r="AA308" s="608">
        <f>IF($AT$10=0,0,$AT$10)</f>
        <v>0</v>
      </c>
      <c r="AB308" s="609"/>
      <c r="AC308" s="608">
        <f>IF($AU$10=0,0,$AU$10)</f>
        <v>0</v>
      </c>
      <c r="AD308" s="609"/>
      <c r="AE308" s="610">
        <f>IF($AV$10=0,0,$AV$10)</f>
        <v>0</v>
      </c>
      <c r="AF308" s="611"/>
      <c r="AG308" s="137"/>
      <c r="AH308" s="62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46"/>
      <c r="AT308" s="46"/>
    </row>
    <row r="309" spans="1:46" ht="12" customHeight="1" x14ac:dyDescent="0.2">
      <c r="A309" s="265" t="str">
        <f>$A$57</f>
        <v>Kompensations-Std</v>
      </c>
      <c r="B309" s="612" t="str">
        <f>$B$57</f>
        <v>aus Vorjahr</v>
      </c>
      <c r="C309" s="612"/>
      <c r="D309" s="612"/>
      <c r="E309" s="612"/>
      <c r="F309" s="266" t="str">
        <f>$F$57</f>
        <v>kv</v>
      </c>
      <c r="G309" s="604">
        <f>IF($AJ$12=0,0,$AJ$12)</f>
        <v>0</v>
      </c>
      <c r="H309" s="605"/>
      <c r="I309" s="604">
        <f>IF($AK$12=0,0,$AK$12)</f>
        <v>0</v>
      </c>
      <c r="J309" s="605"/>
      <c r="K309" s="604">
        <f>IF($AL$12=0,0,$AL$12)</f>
        <v>0</v>
      </c>
      <c r="L309" s="605"/>
      <c r="M309" s="604">
        <f>IF($AM$12=0,0,$AM$12)</f>
        <v>0</v>
      </c>
      <c r="N309" s="605"/>
      <c r="O309" s="727">
        <f>IF($AN$12=0,0,$AN$12)</f>
        <v>0</v>
      </c>
      <c r="P309" s="614"/>
      <c r="Q309" s="604">
        <f>IF($AO$12=0,0,$AO$12)</f>
        <v>0</v>
      </c>
      <c r="R309" s="605"/>
      <c r="S309" s="604">
        <f>IF($AP$12=0,0,$AP$12)</f>
        <v>0</v>
      </c>
      <c r="T309" s="605"/>
      <c r="U309" s="604">
        <f>IF($AQ$12=0,0,$AQ$12)</f>
        <v>0</v>
      </c>
      <c r="V309" s="605"/>
      <c r="W309" s="604">
        <f>IF($AR$12=0,0,$AR$12)</f>
        <v>0</v>
      </c>
      <c r="X309" s="605"/>
      <c r="Y309" s="604"/>
      <c r="Z309" s="605"/>
      <c r="AA309" s="604"/>
      <c r="AB309" s="605"/>
      <c r="AC309" s="604"/>
      <c r="AD309" s="605"/>
      <c r="AE309" s="606">
        <f>IF($AV$12=0,0,$AV$12)</f>
        <v>0</v>
      </c>
      <c r="AF309" s="607"/>
      <c r="AG309" s="137"/>
      <c r="AH309" s="62"/>
      <c r="AI309" s="39"/>
      <c r="AJ309" s="39"/>
      <c r="AM309" s="39"/>
      <c r="AN309" s="39"/>
      <c r="AO309" s="39"/>
      <c r="AP309" s="39"/>
      <c r="AQ309" s="39"/>
      <c r="AR309" s="39"/>
      <c r="AS309" s="46"/>
      <c r="AT309" s="46"/>
    </row>
    <row r="310" spans="1:46" ht="12" customHeight="1" x14ac:dyDescent="0.2">
      <c r="A310" s="269"/>
      <c r="B310" s="632" t="str">
        <f>$B$58</f>
        <v>aus laufendem Jahr (Kontrolle)</v>
      </c>
      <c r="C310" s="632"/>
      <c r="D310" s="632"/>
      <c r="E310" s="632"/>
      <c r="F310" s="270" t="str">
        <f>$F$58</f>
        <v>kj</v>
      </c>
      <c r="G310" s="627">
        <f>IF($AJ$14=0,0,$AJ$14)</f>
        <v>0</v>
      </c>
      <c r="H310" s="628"/>
      <c r="I310" s="627">
        <f>IF($AK$14=0,0,$AK$14)</f>
        <v>0</v>
      </c>
      <c r="J310" s="628"/>
      <c r="K310" s="627">
        <f>IF($AL$14=0,0,$AL$14)</f>
        <v>0</v>
      </c>
      <c r="L310" s="628"/>
      <c r="M310" s="627">
        <f>IF($AM$14=0,0,$AM$14)</f>
        <v>0</v>
      </c>
      <c r="N310" s="628"/>
      <c r="O310" s="726">
        <f>IF($AN$14=0,0,$AN$14)</f>
        <v>0</v>
      </c>
      <c r="P310" s="634"/>
      <c r="Q310" s="627">
        <f>IF($AO$14=0,0,$AO$14)</f>
        <v>0</v>
      </c>
      <c r="R310" s="628"/>
      <c r="S310" s="627">
        <f>IF($AP$14=0,0,$AP$14)</f>
        <v>0</v>
      </c>
      <c r="T310" s="628"/>
      <c r="U310" s="627">
        <f>IF($AQ$14=0,0,$AQ$14)</f>
        <v>0</v>
      </c>
      <c r="V310" s="628"/>
      <c r="W310" s="627">
        <f>IF($AR$14=0,0,$AR$14)</f>
        <v>0</v>
      </c>
      <c r="X310" s="628"/>
      <c r="Y310" s="627">
        <f>IF($AS$14=0,0,$AS$14)</f>
        <v>0</v>
      </c>
      <c r="Z310" s="628"/>
      <c r="AA310" s="627">
        <f>IF($AT$14=0,0,$AT$14)</f>
        <v>0</v>
      </c>
      <c r="AB310" s="628"/>
      <c r="AC310" s="627">
        <f>IF($AU$14=0,0,$AU$14)</f>
        <v>0</v>
      </c>
      <c r="AD310" s="628"/>
      <c r="AE310" s="629">
        <f>IF($AV$14=0,0,$AV$14)</f>
        <v>0</v>
      </c>
      <c r="AF310" s="630"/>
      <c r="AG310" s="137"/>
      <c r="AH310" s="62"/>
      <c r="AI310" s="39"/>
      <c r="AJ310" s="39"/>
      <c r="AM310" s="39"/>
      <c r="AN310" s="39"/>
      <c r="AO310" s="39"/>
      <c r="AP310" s="39"/>
      <c r="AQ310" s="39"/>
      <c r="AR310" s="39"/>
      <c r="AS310" s="46"/>
      <c r="AT310" s="46"/>
    </row>
    <row r="311" spans="1:46" ht="12" customHeight="1" x14ac:dyDescent="0.2">
      <c r="A311" s="271" t="str">
        <f>$A$59</f>
        <v>Auszahlung</v>
      </c>
      <c r="B311" s="612" t="str">
        <f>$B$59</f>
        <v>Stunden Vorjahressaldo</v>
      </c>
      <c r="C311" s="612"/>
      <c r="D311" s="612"/>
      <c r="E311" s="612"/>
      <c r="F311" s="631"/>
      <c r="G311" s="604">
        <f>IF($AJ$18=0,0,$AJ$18)</f>
        <v>0</v>
      </c>
      <c r="H311" s="605"/>
      <c r="I311" s="604">
        <f>IF($AK$18=0,0,$AK$18)</f>
        <v>0</v>
      </c>
      <c r="J311" s="605"/>
      <c r="K311" s="604">
        <f>IF($AL$18=0,0,$AL$18)</f>
        <v>0</v>
      </c>
      <c r="L311" s="605"/>
      <c r="M311" s="604">
        <f>IF($AM$18=0,0,$AM$18)</f>
        <v>0</v>
      </c>
      <c r="N311" s="605"/>
      <c r="O311" s="727">
        <f>IF($AN$18=0,0,$AN$18)</f>
        <v>0</v>
      </c>
      <c r="P311" s="614"/>
      <c r="Q311" s="604">
        <f>IF($AO$18=0,0,$AO$18)</f>
        <v>0</v>
      </c>
      <c r="R311" s="605"/>
      <c r="S311" s="604">
        <f>IF($AP$18=0,0,$AP$18)</f>
        <v>0</v>
      </c>
      <c r="T311" s="605"/>
      <c r="U311" s="604">
        <f>IF($AQ$18=0,0,$AQ$18)</f>
        <v>0</v>
      </c>
      <c r="V311" s="605"/>
      <c r="W311" s="604">
        <f>IF($AR$18=0,0,$AR$18)</f>
        <v>0</v>
      </c>
      <c r="X311" s="605"/>
      <c r="Y311" s="619"/>
      <c r="Z311" s="620"/>
      <c r="AA311" s="620"/>
      <c r="AB311" s="620"/>
      <c r="AC311" s="620"/>
      <c r="AD311" s="621"/>
      <c r="AE311" s="606">
        <f>IF($AV$18=0,0,$AV$18)</f>
        <v>0</v>
      </c>
      <c r="AF311" s="607"/>
      <c r="AG311" s="137"/>
      <c r="AH311" s="62"/>
      <c r="AI311" s="39"/>
      <c r="AJ311" s="39"/>
      <c r="AM311" s="39"/>
      <c r="AN311" s="39"/>
      <c r="AO311" s="39"/>
      <c r="AP311" s="39"/>
      <c r="AQ311" s="39"/>
      <c r="AR311" s="39"/>
      <c r="AS311" s="46"/>
      <c r="AT311" s="46"/>
    </row>
    <row r="312" spans="1:46" ht="12" customHeight="1" x14ac:dyDescent="0.2">
      <c r="A312" s="169" t="str">
        <f>$A$60</f>
        <v>Differenz</v>
      </c>
      <c r="B312" s="586" t="str">
        <f>$B$60</f>
        <v>nach Kompensation und Auszahlung</v>
      </c>
      <c r="C312" s="586"/>
      <c r="D312" s="586"/>
      <c r="E312" s="586"/>
      <c r="F312" s="622"/>
      <c r="G312" s="589">
        <f>IF(ROUND($P$4,3)=0,0,$P$4-SUM(G309+G311))</f>
        <v>0</v>
      </c>
      <c r="H312" s="590"/>
      <c r="I312" s="623">
        <f>IF(ROUND(G312,3)=0,0,G312-(SUM(I311+I309)))</f>
        <v>0</v>
      </c>
      <c r="J312" s="624"/>
      <c r="K312" s="623">
        <f>IF(ROUND(I312,3)=0,0,I312-(SUM(K311+K309)))</f>
        <v>0</v>
      </c>
      <c r="L312" s="624"/>
      <c r="M312" s="589">
        <f t="shared" ref="M312" si="101">IF(ROUND(K312,3)=0,0,K312-(SUM(M311+M309)))</f>
        <v>0</v>
      </c>
      <c r="N312" s="590"/>
      <c r="O312" s="723">
        <f t="shared" ref="O312" si="102">IF(ROUND(M312,3)=0,0,M312-(SUM(O311+O309)))</f>
        <v>0</v>
      </c>
      <c r="P312" s="588"/>
      <c r="Q312" s="623">
        <f t="shared" ref="Q312" si="103">IF(ROUND(O312,3)=0,0,O312-(SUM(Q311+Q309)))</f>
        <v>0</v>
      </c>
      <c r="R312" s="624"/>
      <c r="S312" s="623">
        <f t="shared" ref="S312" si="104">IF(ROUND(Q312,3)=0,0,Q312-(SUM(S311+S309)))</f>
        <v>0</v>
      </c>
      <c r="T312" s="624"/>
      <c r="U312" s="623">
        <f t="shared" ref="U312" si="105">IF(ROUND(S312,3)=0,0,S312-(SUM(U311+U309)))</f>
        <v>0</v>
      </c>
      <c r="V312" s="624"/>
      <c r="W312" s="623">
        <f t="shared" ref="W312" si="106">IF(ROUND(U312,3)=0,0,U312-(SUM(W311+W309)))</f>
        <v>0</v>
      </c>
      <c r="X312" s="624"/>
      <c r="Y312" s="636" t="str">
        <f>$Y$60</f>
        <v/>
      </c>
      <c r="Z312" s="637"/>
      <c r="AA312" s="637"/>
      <c r="AB312" s="637"/>
      <c r="AC312" s="637"/>
      <c r="AD312" s="637"/>
      <c r="AE312" s="637"/>
      <c r="AF312" s="638"/>
      <c r="AG312" s="137"/>
      <c r="AH312" s="62"/>
      <c r="AI312" s="39"/>
      <c r="AJ312" s="39"/>
      <c r="AM312" s="39"/>
      <c r="AN312" s="39"/>
      <c r="AO312" s="39"/>
      <c r="AP312" s="39"/>
      <c r="AQ312" s="39"/>
      <c r="AR312" s="39"/>
      <c r="AS312" s="46"/>
      <c r="AT312" s="46"/>
    </row>
    <row r="313" spans="1:46" ht="12" customHeight="1" x14ac:dyDescent="0.2">
      <c r="A313" s="169" t="str">
        <f>$A$61</f>
        <v>Auszahlung</v>
      </c>
      <c r="B313" s="639" t="str">
        <f>$B$61</f>
        <v>Stunden laufendes Jahr</v>
      </c>
      <c r="C313" s="639"/>
      <c r="D313" s="639"/>
      <c r="E313" s="639"/>
      <c r="F313" s="640"/>
      <c r="G313" s="589">
        <f>IF($AJ$19=0,0,$AJ$19)</f>
        <v>0</v>
      </c>
      <c r="H313" s="590"/>
      <c r="I313" s="589">
        <f>IF($AK$19=0,0,$AK$19)</f>
        <v>0</v>
      </c>
      <c r="J313" s="590"/>
      <c r="K313" s="589">
        <f>IF($AL$19=0,0,$AL$19)</f>
        <v>0</v>
      </c>
      <c r="L313" s="590"/>
      <c r="M313" s="589">
        <f>IF($AM$19=0,0,$AM$19)</f>
        <v>0</v>
      </c>
      <c r="N313" s="590"/>
      <c r="O313" s="723">
        <f>IF($AN$19=0,0,$AN$19)</f>
        <v>0</v>
      </c>
      <c r="P313" s="588"/>
      <c r="Q313" s="589">
        <f>IF($AO$19=0,0,$AO$19)</f>
        <v>0</v>
      </c>
      <c r="R313" s="590"/>
      <c r="S313" s="589">
        <f>IF($AP$19=0,0,$AP$19)</f>
        <v>0</v>
      </c>
      <c r="T313" s="590"/>
      <c r="U313" s="589">
        <f>IF($AQ$19=0,0,$AQ$19)</f>
        <v>0</v>
      </c>
      <c r="V313" s="590"/>
      <c r="W313" s="589">
        <f>IF($AR$19=0,0,$AR$19)</f>
        <v>0</v>
      </c>
      <c r="X313" s="590"/>
      <c r="Y313" s="589">
        <f>IF($AS$19=0,0,$AS$19)</f>
        <v>0</v>
      </c>
      <c r="Z313" s="590"/>
      <c r="AA313" s="589">
        <f>IF($AT$19=0,0,$AT$19)</f>
        <v>0</v>
      </c>
      <c r="AB313" s="590"/>
      <c r="AC313" s="589">
        <f>IF($AU$19=0,0,$AU$19)</f>
        <v>0</v>
      </c>
      <c r="AD313" s="590"/>
      <c r="AE313" s="599">
        <f>IF($AV$19=0,0,$AV$19)</f>
        <v>0</v>
      </c>
      <c r="AF313" s="600"/>
      <c r="AG313" s="137"/>
      <c r="AH313" s="62"/>
      <c r="AI313" s="39"/>
      <c r="AJ313" s="39"/>
      <c r="AM313" s="39"/>
      <c r="AN313" s="39"/>
      <c r="AO313" s="39"/>
      <c r="AP313" s="39"/>
      <c r="AQ313" s="39"/>
      <c r="AR313" s="39"/>
      <c r="AS313" s="46"/>
      <c r="AT313" s="46"/>
    </row>
    <row r="314" spans="1:46" ht="12" customHeight="1" x14ac:dyDescent="0.2">
      <c r="A314" s="170" t="str">
        <f>$A$62</f>
        <v>Fehlstunden</v>
      </c>
      <c r="B314" s="635" t="str">
        <f>$B$62</f>
        <v>laufendes Jahr (Kontrolle)</v>
      </c>
      <c r="C314" s="635"/>
      <c r="D314" s="635"/>
      <c r="E314" s="635"/>
      <c r="F314" s="267" t="str">
        <f>$F$62</f>
        <v>fe</v>
      </c>
      <c r="G314" s="627">
        <f>IF($AJ$13=0,0,$AJ$13)</f>
        <v>0</v>
      </c>
      <c r="H314" s="628"/>
      <c r="I314" s="627">
        <f>IF($AK$13=0,0,$AK$13)</f>
        <v>0</v>
      </c>
      <c r="J314" s="628"/>
      <c r="K314" s="627">
        <f>IF($AL$13=0,0,$AL$13)</f>
        <v>0</v>
      </c>
      <c r="L314" s="628"/>
      <c r="M314" s="627">
        <f>IF($AM$13=0,0,$AM$13)</f>
        <v>0</v>
      </c>
      <c r="N314" s="628"/>
      <c r="O314" s="726">
        <f>IF($AN$13=0,0,$AN$13)</f>
        <v>0</v>
      </c>
      <c r="P314" s="634"/>
      <c r="Q314" s="627">
        <f>IF($AO$13=0,0,$AO$13)</f>
        <v>0</v>
      </c>
      <c r="R314" s="628"/>
      <c r="S314" s="627">
        <f>IF($AP$13=0,0,$AP$13)</f>
        <v>0</v>
      </c>
      <c r="T314" s="628"/>
      <c r="U314" s="627">
        <f>IF($AQ$13=0,0,$AQ$13)</f>
        <v>0</v>
      </c>
      <c r="V314" s="628"/>
      <c r="W314" s="627">
        <f>IF($AR$13=0,0,$AR$13)</f>
        <v>0</v>
      </c>
      <c r="X314" s="628"/>
      <c r="Y314" s="627">
        <f>IF($AS$13=0,0,$AS$13)</f>
        <v>0</v>
      </c>
      <c r="Z314" s="628"/>
      <c r="AA314" s="627">
        <f>IF($AT$13=0,0,$AT$13)</f>
        <v>0</v>
      </c>
      <c r="AB314" s="628"/>
      <c r="AC314" s="627">
        <f>IF($AU$13=0,0,$AU$13)</f>
        <v>0</v>
      </c>
      <c r="AD314" s="628"/>
      <c r="AE314" s="629">
        <f>IF($AV$13=0,0,$AV$13)</f>
        <v>0</v>
      </c>
      <c r="AF314" s="630"/>
      <c r="AG314" s="137"/>
      <c r="AH314" s="62"/>
      <c r="AI314" s="39"/>
      <c r="AJ314" s="39"/>
      <c r="AM314" s="39"/>
      <c r="AN314" s="39"/>
      <c r="AO314" s="39"/>
      <c r="AP314" s="39"/>
      <c r="AQ314" s="39"/>
      <c r="AR314" s="39"/>
      <c r="AS314" s="46"/>
      <c r="AT314" s="46"/>
    </row>
    <row r="315" spans="1:46" ht="12" customHeight="1" x14ac:dyDescent="0.2">
      <c r="A315" s="171" t="str">
        <f>$A$63</f>
        <v>Total inkl. Zeitzuschläge</v>
      </c>
      <c r="B315" s="651" t="str">
        <f>$B$63</f>
        <v>Stunden produktiv und unproduktiv</v>
      </c>
      <c r="C315" s="651"/>
      <c r="D315" s="651"/>
      <c r="E315" s="651"/>
      <c r="F315" s="731"/>
      <c r="G315" s="732">
        <f>IF($AG$36=0,0,$AG$36)</f>
        <v>0</v>
      </c>
      <c r="H315" s="657"/>
      <c r="I315" s="656">
        <f>IF($AG$99=0,0,$AG$99)</f>
        <v>0</v>
      </c>
      <c r="J315" s="657"/>
      <c r="K315" s="641">
        <f>IF($AG$162=0,0,$AG$162)</f>
        <v>0</v>
      </c>
      <c r="L315" s="642"/>
      <c r="M315" s="641">
        <f>IF($AG$225=0,0,$AG$225)</f>
        <v>0</v>
      </c>
      <c r="N315" s="642"/>
      <c r="O315" s="733">
        <f>IF($AG$288=0,0,$AG$288)</f>
        <v>0</v>
      </c>
      <c r="P315" s="655"/>
      <c r="Q315" s="641">
        <f>IF($AG$351=0,0,$AG$351)</f>
        <v>0</v>
      </c>
      <c r="R315" s="642"/>
      <c r="S315" s="641">
        <f>IF($AG$414=0,0,$AG$414)</f>
        <v>0</v>
      </c>
      <c r="T315" s="642"/>
      <c r="U315" s="641">
        <f>IF($AG$477=0,0,$AG$477)</f>
        <v>0</v>
      </c>
      <c r="V315" s="642"/>
      <c r="W315" s="641">
        <f>IF($AG$540=0,0,$AG$540)</f>
        <v>0</v>
      </c>
      <c r="X315" s="642"/>
      <c r="Y315" s="641">
        <f>IF($AG$603=0,0,$AG$603)</f>
        <v>0</v>
      </c>
      <c r="Z315" s="642"/>
      <c r="AA315" s="641">
        <f>IF($AG$666=0,0,$AG$666)</f>
        <v>0</v>
      </c>
      <c r="AB315" s="642"/>
      <c r="AC315" s="641">
        <f>IF($AG$729=0,0,$AG$729)</f>
        <v>0</v>
      </c>
      <c r="AD315" s="642"/>
      <c r="AE315" s="570">
        <f>SUM($G$63:$AD$63)</f>
        <v>0</v>
      </c>
      <c r="AF315" s="571"/>
      <c r="AG315" s="137"/>
      <c r="AH315" s="62"/>
      <c r="AI315" s="39"/>
      <c r="AJ315" s="39"/>
      <c r="AM315" s="39"/>
      <c r="AN315" s="39"/>
      <c r="AO315" s="39"/>
      <c r="AP315" s="39"/>
      <c r="AQ315" s="39"/>
      <c r="AR315" s="39"/>
      <c r="AS315" s="46"/>
      <c r="AT315" s="46"/>
    </row>
    <row r="316" spans="1:46" ht="24.95" customHeight="1" x14ac:dyDescent="0.2">
      <c r="A316" s="173" t="str">
        <f>$A$64</f>
        <v>Vergleich</v>
      </c>
      <c r="B316" s="643" t="str">
        <f>$B$64</f>
        <v>Stunden zu Soll-Stunden (inkl. allfälli-
ge Minusstunden Vorjahr)</v>
      </c>
      <c r="C316" s="643"/>
      <c r="D316" s="643"/>
      <c r="E316" s="643"/>
      <c r="F316" s="644"/>
      <c r="G316" s="728">
        <f>$G$64</f>
        <v>-172.82999999999998</v>
      </c>
      <c r="H316" s="650"/>
      <c r="I316" s="647">
        <f>$I$64</f>
        <v>-164.6</v>
      </c>
      <c r="J316" s="648"/>
      <c r="K316" s="649">
        <f>$K$64</f>
        <v>-189.28999999999996</v>
      </c>
      <c r="L316" s="650"/>
      <c r="M316" s="649">
        <f>$M$64</f>
        <v>-181.05999999999997</v>
      </c>
      <c r="N316" s="650"/>
      <c r="O316" s="748">
        <f>$O$64</f>
        <v>-172.82999999999998</v>
      </c>
      <c r="P316" s="646"/>
      <c r="Q316" s="649">
        <f>$Q$64</f>
        <v>-181.05999999999997</v>
      </c>
      <c r="R316" s="650"/>
      <c r="S316" s="649">
        <f>$S$64</f>
        <v>-181.05999999999997</v>
      </c>
      <c r="T316" s="650"/>
      <c r="U316" s="649">
        <f>$U$64</f>
        <v>-181.05999999999997</v>
      </c>
      <c r="V316" s="650"/>
      <c r="W316" s="649">
        <f>$W$64</f>
        <v>-181.05999999999997</v>
      </c>
      <c r="X316" s="650"/>
      <c r="Y316" s="649">
        <f>$Y$64</f>
        <v>-172.82999999999998</v>
      </c>
      <c r="Z316" s="650"/>
      <c r="AA316" s="649">
        <f>$AA$64</f>
        <v>-181.05999999999997</v>
      </c>
      <c r="AB316" s="650"/>
      <c r="AC316" s="649">
        <f>$AC$64</f>
        <v>-189.28999999999996</v>
      </c>
      <c r="AD316" s="650"/>
      <c r="AE316" s="683">
        <f>$AE$64</f>
        <v>-2148.0299999999997</v>
      </c>
      <c r="AF316" s="684"/>
      <c r="AG316" s="137"/>
      <c r="AH316" s="62"/>
      <c r="AI316" s="39"/>
      <c r="AJ316" s="39"/>
      <c r="AM316" s="39"/>
      <c r="AN316" s="39"/>
      <c r="AO316" s="39"/>
      <c r="AP316" s="39"/>
      <c r="AQ316" s="39"/>
      <c r="AR316" s="39"/>
      <c r="AS316" s="46"/>
      <c r="AT316" s="46"/>
    </row>
    <row r="317" spans="1:46" ht="12" customHeight="1" x14ac:dyDescent="0.2">
      <c r="A317" s="172"/>
      <c r="B317" s="685" t="str">
        <f>$B$65</f>
        <v>Stunden zu Soll-Stunden (kumuliert)</v>
      </c>
      <c r="C317" s="685"/>
      <c r="D317" s="685"/>
      <c r="E317" s="685"/>
      <c r="F317" s="686"/>
      <c r="G317" s="749">
        <f>$G$65</f>
        <v>-172.82999999999998</v>
      </c>
      <c r="H317" s="718"/>
      <c r="I317" s="566">
        <f>$I$65</f>
        <v>-337.42999999999995</v>
      </c>
      <c r="J317" s="567"/>
      <c r="K317" s="566">
        <f>$K$65</f>
        <v>-526.71999999999991</v>
      </c>
      <c r="L317" s="567"/>
      <c r="M317" s="566">
        <f>$M$65</f>
        <v>-707.77999999999986</v>
      </c>
      <c r="N317" s="567"/>
      <c r="O317" s="719">
        <f>$O$65</f>
        <v>-880.6099999999999</v>
      </c>
      <c r="P317" s="575"/>
      <c r="Q317" s="566">
        <f>$Q$65</f>
        <v>-1061.6699999999998</v>
      </c>
      <c r="R317" s="567"/>
      <c r="S317" s="566">
        <f>$S$65</f>
        <v>-1242.7299999999998</v>
      </c>
      <c r="T317" s="567"/>
      <c r="U317" s="566">
        <f>$U$65</f>
        <v>-1423.7899999999997</v>
      </c>
      <c r="V317" s="567"/>
      <c r="W317" s="566">
        <f>$W$65</f>
        <v>-1604.8499999999997</v>
      </c>
      <c r="X317" s="567"/>
      <c r="Y317" s="566">
        <f>$Y$65</f>
        <v>-1777.6799999999996</v>
      </c>
      <c r="Z317" s="567"/>
      <c r="AA317" s="566">
        <f>$AA$65</f>
        <v>-1958.7399999999996</v>
      </c>
      <c r="AB317" s="567"/>
      <c r="AC317" s="566">
        <f>$AC$65</f>
        <v>-2148.0299999999997</v>
      </c>
      <c r="AD317" s="567"/>
      <c r="AE317" s="568">
        <f>$AE$65</f>
        <v>0</v>
      </c>
      <c r="AF317" s="569"/>
      <c r="AG317" s="137"/>
      <c r="AH317" s="62"/>
      <c r="AI317" s="39"/>
      <c r="AJ317" s="39"/>
      <c r="AM317" s="39"/>
      <c r="AN317" s="39"/>
      <c r="AO317" s="39"/>
      <c r="AP317" s="39"/>
      <c r="AQ317" s="39"/>
      <c r="AR317" s="39"/>
      <c r="AS317" s="46"/>
      <c r="AT317" s="46"/>
    </row>
    <row r="318" spans="1:46" ht="12.75" customHeight="1" x14ac:dyDescent="0.2">
      <c r="A318" s="658" t="str">
        <f>$A$66</f>
        <v>Ferienkontrolle</v>
      </c>
      <c r="B318" s="660" t="str">
        <f>$B$66</f>
        <v>Ferienguthaben Vorjahr</v>
      </c>
      <c r="C318" s="660"/>
      <c r="D318" s="660"/>
      <c r="E318" s="660"/>
      <c r="F318" s="661"/>
      <c r="G318" s="681">
        <f>IF($AA$4=0,0,$AA$4)</f>
        <v>0</v>
      </c>
      <c r="H318" s="665"/>
      <c r="I318" s="576" t="str">
        <f>$I$66</f>
        <v>Ferienguthaben nach 
Art. 12.1 GAV</v>
      </c>
      <c r="J318" s="577"/>
      <c r="K318" s="577"/>
      <c r="L318" s="578"/>
      <c r="M318" s="671">
        <f>IF($AA$5=0,0,$AA$5)</f>
        <v>0</v>
      </c>
      <c r="N318" s="672"/>
      <c r="O318" s="675" t="str">
        <f>$O$66</f>
        <v>Ferienguthaben total</v>
      </c>
      <c r="P318" s="676"/>
      <c r="Q318" s="676"/>
      <c r="R318" s="677"/>
      <c r="S318" s="681">
        <f>SUM(G318+M318)</f>
        <v>0</v>
      </c>
      <c r="T318" s="665"/>
      <c r="U318" s="675" t="str">
        <f>$U$66</f>
        <v>Ferien bezogen</v>
      </c>
      <c r="V318" s="676"/>
      <c r="W318" s="676"/>
      <c r="X318" s="677"/>
      <c r="Y318" s="681">
        <f>IF($AV$4=0,0,$AV$4)</f>
        <v>0</v>
      </c>
      <c r="Z318" s="665"/>
      <c r="AA318" s="576" t="str">
        <f>$AA$66</f>
        <v>Aktuelles Ferienguthaben</v>
      </c>
      <c r="AB318" s="577"/>
      <c r="AC318" s="577"/>
      <c r="AD318" s="578"/>
      <c r="AE318" s="681">
        <f>IF(S318=0,0,S318-Y318)</f>
        <v>0</v>
      </c>
      <c r="AF318" s="665"/>
      <c r="AG318" s="137"/>
      <c r="AH318" s="62"/>
      <c r="AI318" s="39"/>
      <c r="AJ318" s="39"/>
      <c r="AM318" s="39"/>
      <c r="AN318" s="39"/>
      <c r="AO318" s="39"/>
      <c r="AP318" s="39"/>
      <c r="AQ318" s="39"/>
      <c r="AR318" s="39"/>
      <c r="AS318" s="46"/>
      <c r="AT318" s="46"/>
    </row>
    <row r="319" spans="1:46" ht="12.75" customHeight="1" x14ac:dyDescent="0.2">
      <c r="A319" s="659"/>
      <c r="B319" s="662"/>
      <c r="C319" s="662"/>
      <c r="D319" s="662"/>
      <c r="E319" s="662"/>
      <c r="F319" s="663"/>
      <c r="G319" s="682"/>
      <c r="H319" s="667"/>
      <c r="I319" s="668"/>
      <c r="J319" s="669"/>
      <c r="K319" s="669"/>
      <c r="L319" s="670"/>
      <c r="M319" s="673"/>
      <c r="N319" s="674"/>
      <c r="O319" s="678"/>
      <c r="P319" s="679"/>
      <c r="Q319" s="679"/>
      <c r="R319" s="680"/>
      <c r="S319" s="682"/>
      <c r="T319" s="667"/>
      <c r="U319" s="678"/>
      <c r="V319" s="679"/>
      <c r="W319" s="679"/>
      <c r="X319" s="680"/>
      <c r="Y319" s="682"/>
      <c r="Z319" s="667"/>
      <c r="AA319" s="668"/>
      <c r="AB319" s="669"/>
      <c r="AC319" s="669"/>
      <c r="AD319" s="670"/>
      <c r="AE319" s="682"/>
      <c r="AF319" s="667"/>
      <c r="AG319" s="137"/>
      <c r="AH319" s="62"/>
      <c r="AI319" s="39"/>
      <c r="AJ319" s="39"/>
      <c r="AM319" s="39"/>
      <c r="AN319" s="39"/>
      <c r="AO319" s="39"/>
      <c r="AP319" s="39"/>
      <c r="AQ319" s="39"/>
      <c r="AR319" s="39"/>
      <c r="AS319" s="46"/>
      <c r="AT319" s="46"/>
    </row>
    <row r="320" spans="1:46" ht="12" customHeight="1" x14ac:dyDescent="0.25">
      <c r="A320" s="76"/>
      <c r="B320" s="76"/>
      <c r="C320" s="76"/>
      <c r="D320" s="76"/>
      <c r="E320" s="77"/>
      <c r="F320" s="77"/>
      <c r="G320" s="76"/>
      <c r="H320" s="697"/>
      <c r="I320" s="697"/>
      <c r="J320" s="697"/>
      <c r="K320" s="697"/>
      <c r="L320" s="697"/>
      <c r="M320" s="697"/>
      <c r="N320" s="697"/>
      <c r="O320" s="697"/>
      <c r="P320" s="697"/>
      <c r="Q320" s="697"/>
      <c r="R320" s="697"/>
      <c r="S320" s="697"/>
      <c r="T320" s="697"/>
      <c r="U320" s="697"/>
      <c r="V320" s="697"/>
      <c r="W320" s="697"/>
      <c r="X320" s="697"/>
      <c r="Y320" s="697"/>
      <c r="Z320" s="697"/>
      <c r="AA320" s="697"/>
      <c r="AB320" s="697"/>
      <c r="AC320" s="697"/>
      <c r="AD320" s="697"/>
      <c r="AE320" s="697"/>
      <c r="AF320" s="697"/>
      <c r="AG320" s="137"/>
      <c r="AH320" s="62"/>
      <c r="AI320" s="39"/>
      <c r="AJ320" s="39"/>
      <c r="AM320" s="39"/>
      <c r="AN320" s="39"/>
      <c r="AO320" s="39"/>
      <c r="AP320" s="39"/>
      <c r="AQ320" s="39"/>
      <c r="AR320" s="39"/>
      <c r="AS320" s="46"/>
      <c r="AT320" s="46"/>
    </row>
    <row r="321" spans="1:48" ht="20.100000000000001" customHeight="1" x14ac:dyDescent="0.2">
      <c r="A321" s="212" t="str">
        <f>$A$3</f>
        <v>Mitarbeiter/In</v>
      </c>
      <c r="B321" s="734" t="str">
        <f>IF($B$3="","",$B$3)</f>
        <v>Muster Peter</v>
      </c>
      <c r="C321" s="735"/>
      <c r="D321" s="735"/>
      <c r="E321" s="735"/>
      <c r="F321" s="735"/>
      <c r="G321" s="736"/>
      <c r="H321" s="228"/>
      <c r="I321" s="228"/>
      <c r="J321" s="228"/>
      <c r="K321" s="228"/>
      <c r="L321" s="228"/>
      <c r="M321" s="228"/>
      <c r="N321" s="228"/>
      <c r="O321" s="228"/>
      <c r="P321" s="228"/>
      <c r="Q321" s="228"/>
      <c r="R321" s="228"/>
      <c r="S321" s="228"/>
      <c r="T321" s="228"/>
      <c r="U321" s="228"/>
      <c r="V321" s="228"/>
      <c r="W321" s="228"/>
      <c r="X321" s="228"/>
      <c r="Y321" s="228"/>
      <c r="Z321" s="228"/>
      <c r="AA321" s="228"/>
      <c r="AB321" s="228"/>
      <c r="AC321" s="228"/>
      <c r="AD321" s="228"/>
      <c r="AE321" s="228"/>
      <c r="AF321" s="461">
        <f>AF3</f>
        <v>0</v>
      </c>
      <c r="AG321" s="137"/>
      <c r="AH321" s="62"/>
      <c r="AI321" s="39"/>
      <c r="AJ321" s="39"/>
      <c r="AM321" s="39"/>
      <c r="AN321" s="39"/>
      <c r="AO321" s="39"/>
      <c r="AP321" s="39"/>
      <c r="AQ321" s="39"/>
      <c r="AR321" s="39"/>
      <c r="AS321" s="52"/>
      <c r="AT321" s="52"/>
      <c r="AU321" s="5"/>
    </row>
    <row r="322" spans="1:48" ht="12" customHeight="1" x14ac:dyDescent="0.2">
      <c r="A322" s="219" t="str">
        <f>$A$4</f>
        <v>Anstellung %</v>
      </c>
      <c r="B322" s="701">
        <v>100</v>
      </c>
      <c r="C322" s="702"/>
      <c r="D322" s="703" t="str">
        <f>Labels!B94</f>
        <v>im Juni</v>
      </c>
      <c r="E322" s="704"/>
      <c r="F322" s="704"/>
      <c r="G322" s="705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  <c r="Z322" s="138"/>
      <c r="AA322" s="138"/>
      <c r="AB322" s="138"/>
      <c r="AC322" s="138"/>
      <c r="AD322" s="138"/>
      <c r="AE322" s="138"/>
      <c r="AF322" s="229"/>
      <c r="AG322" s="139"/>
      <c r="AH322" s="16"/>
      <c r="AI322" s="16"/>
      <c r="AJ322" s="16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6"/>
    </row>
    <row r="323" spans="1:48" ht="12" customHeight="1" x14ac:dyDescent="0.2">
      <c r="A323" s="220" t="str">
        <f>$A$5</f>
        <v>Saldo für das Jahr</v>
      </c>
      <c r="B323" s="134"/>
      <c r="C323" s="135"/>
      <c r="D323" s="501">
        <f>IF($AE$64=0,0,$AE$64)</f>
        <v>-2148.0299999999997</v>
      </c>
      <c r="E323" s="502"/>
      <c r="F323" s="502"/>
      <c r="G323" s="503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237"/>
      <c r="AG323" s="137"/>
      <c r="AH323" s="16"/>
      <c r="AI323" s="16"/>
      <c r="AJ323" s="16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6"/>
    </row>
    <row r="324" spans="1:48" s="3" customFormat="1" ht="21" customHeight="1" x14ac:dyDescent="0.25">
      <c r="A324" s="284" t="str">
        <f>TEXT(DATE(YEAR(AP28),MONTH(AP28)+5,1),"MMMM"&amp;Labels!B13)</f>
        <v>Juni</v>
      </c>
      <c r="B324" s="506" t="str">
        <f>$B$9</f>
        <v>Saldo Monat + / -</v>
      </c>
      <c r="C324" s="507"/>
      <c r="D324" s="507"/>
      <c r="E324" s="508"/>
      <c r="F324" s="695">
        <f>(AG327-(SUM(AG328:AG342)-AE349))*-1</f>
        <v>-181.05999999999997</v>
      </c>
      <c r="G324" s="696"/>
      <c r="H324" s="78"/>
      <c r="I324" s="79"/>
      <c r="J324" s="13"/>
      <c r="K324" s="45" t="str">
        <f>$K$9</f>
        <v xml:space="preserve"> = </v>
      </c>
      <c r="L324" s="43" t="str">
        <f>$L$9</f>
        <v>Gelbe Felder müssen ausgefüllt werden (die übrigen werden automatisch berechnet)</v>
      </c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511"/>
      <c r="AC324" s="511"/>
      <c r="AD324" s="511"/>
      <c r="AE324" s="511"/>
      <c r="AF324" s="512"/>
      <c r="AG324" s="310"/>
      <c r="AH324" s="740"/>
      <c r="AI324" s="741"/>
      <c r="AJ324" s="16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6"/>
    </row>
    <row r="325" spans="1:48" s="16" customFormat="1" ht="16.5" x14ac:dyDescent="0.3">
      <c r="A325" s="436" t="str">
        <f>$A$10</f>
        <v>Tag</v>
      </c>
      <c r="B325" s="214">
        <f>AF262+1</f>
        <v>44348</v>
      </c>
      <c r="C325" s="214">
        <f>B325+1</f>
        <v>44349</v>
      </c>
      <c r="D325" s="214">
        <f t="shared" ref="D325:AE325" si="107">C325+1</f>
        <v>44350</v>
      </c>
      <c r="E325" s="214">
        <f t="shared" si="107"/>
        <v>44351</v>
      </c>
      <c r="F325" s="214">
        <f t="shared" si="107"/>
        <v>44352</v>
      </c>
      <c r="G325" s="214">
        <f t="shared" si="107"/>
        <v>44353</v>
      </c>
      <c r="H325" s="214">
        <f t="shared" si="107"/>
        <v>44354</v>
      </c>
      <c r="I325" s="214">
        <f t="shared" si="107"/>
        <v>44355</v>
      </c>
      <c r="J325" s="214">
        <f t="shared" si="107"/>
        <v>44356</v>
      </c>
      <c r="K325" s="214">
        <f t="shared" si="107"/>
        <v>44357</v>
      </c>
      <c r="L325" s="214">
        <f t="shared" si="107"/>
        <v>44358</v>
      </c>
      <c r="M325" s="214">
        <f t="shared" si="107"/>
        <v>44359</v>
      </c>
      <c r="N325" s="214">
        <f t="shared" si="107"/>
        <v>44360</v>
      </c>
      <c r="O325" s="214">
        <f t="shared" si="107"/>
        <v>44361</v>
      </c>
      <c r="P325" s="214">
        <f t="shared" si="107"/>
        <v>44362</v>
      </c>
      <c r="Q325" s="214">
        <f t="shared" si="107"/>
        <v>44363</v>
      </c>
      <c r="R325" s="214">
        <f t="shared" si="107"/>
        <v>44364</v>
      </c>
      <c r="S325" s="214">
        <f t="shared" si="107"/>
        <v>44365</v>
      </c>
      <c r="T325" s="214">
        <f t="shared" si="107"/>
        <v>44366</v>
      </c>
      <c r="U325" s="214">
        <f t="shared" si="107"/>
        <v>44367</v>
      </c>
      <c r="V325" s="214">
        <f t="shared" si="107"/>
        <v>44368</v>
      </c>
      <c r="W325" s="214">
        <f t="shared" si="107"/>
        <v>44369</v>
      </c>
      <c r="X325" s="214">
        <f t="shared" si="107"/>
        <v>44370</v>
      </c>
      <c r="Y325" s="214">
        <f t="shared" si="107"/>
        <v>44371</v>
      </c>
      <c r="Z325" s="214">
        <f t="shared" si="107"/>
        <v>44372</v>
      </c>
      <c r="AA325" s="214">
        <f t="shared" si="107"/>
        <v>44373</v>
      </c>
      <c r="AB325" s="214">
        <f t="shared" si="107"/>
        <v>44374</v>
      </c>
      <c r="AC325" s="214">
        <f t="shared" si="107"/>
        <v>44375</v>
      </c>
      <c r="AD325" s="214">
        <f t="shared" si="107"/>
        <v>44376</v>
      </c>
      <c r="AE325" s="214">
        <f t="shared" si="107"/>
        <v>44377</v>
      </c>
      <c r="AF325" s="318"/>
      <c r="AG325" s="430" t="str">
        <f>COUNT(B327:AF327)&amp;" "&amp;Labels!$B$63</f>
        <v>22 Tage</v>
      </c>
      <c r="AJ325" s="118"/>
      <c r="AK325" s="118"/>
      <c r="AL325" s="118"/>
      <c r="AO325" s="116"/>
      <c r="AP325" s="117"/>
      <c r="AQ325" s="117"/>
      <c r="AR325" s="117"/>
      <c r="AS325" s="117"/>
      <c r="AT325" s="117"/>
      <c r="AU325" s="33"/>
    </row>
    <row r="326" spans="1:48" s="16" customFormat="1" hidden="1" x14ac:dyDescent="0.2">
      <c r="A326" s="177" t="str">
        <f>$A$11</f>
        <v>Kalenderwoche</v>
      </c>
      <c r="B326" s="291">
        <f t="shared" ref="B326:AF326" si="108">IF(B325="","",TRUNC((B325-DATE(YEAR(B325+3-MOD(B325-2,7)),1,MOD(B325-2,7)-9))/7))</f>
        <v>22</v>
      </c>
      <c r="C326" s="292">
        <f t="shared" si="108"/>
        <v>22</v>
      </c>
      <c r="D326" s="292">
        <f t="shared" si="108"/>
        <v>22</v>
      </c>
      <c r="E326" s="292">
        <f t="shared" si="108"/>
        <v>22</v>
      </c>
      <c r="F326" s="292">
        <f t="shared" si="108"/>
        <v>22</v>
      </c>
      <c r="G326" s="292">
        <f t="shared" si="108"/>
        <v>22</v>
      </c>
      <c r="H326" s="292">
        <f t="shared" si="108"/>
        <v>23</v>
      </c>
      <c r="I326" s="292">
        <f t="shared" si="108"/>
        <v>23</v>
      </c>
      <c r="J326" s="292">
        <f t="shared" si="108"/>
        <v>23</v>
      </c>
      <c r="K326" s="292">
        <f t="shared" si="108"/>
        <v>23</v>
      </c>
      <c r="L326" s="292">
        <f t="shared" si="108"/>
        <v>23</v>
      </c>
      <c r="M326" s="292">
        <f t="shared" si="108"/>
        <v>23</v>
      </c>
      <c r="N326" s="292">
        <f t="shared" si="108"/>
        <v>23</v>
      </c>
      <c r="O326" s="292">
        <f t="shared" si="108"/>
        <v>24</v>
      </c>
      <c r="P326" s="292">
        <f t="shared" si="108"/>
        <v>24</v>
      </c>
      <c r="Q326" s="292">
        <f t="shared" si="108"/>
        <v>24</v>
      </c>
      <c r="R326" s="292">
        <f t="shared" si="108"/>
        <v>24</v>
      </c>
      <c r="S326" s="292">
        <f t="shared" si="108"/>
        <v>24</v>
      </c>
      <c r="T326" s="292">
        <f t="shared" si="108"/>
        <v>24</v>
      </c>
      <c r="U326" s="292">
        <f t="shared" si="108"/>
        <v>24</v>
      </c>
      <c r="V326" s="292">
        <f t="shared" si="108"/>
        <v>25</v>
      </c>
      <c r="W326" s="292">
        <f t="shared" si="108"/>
        <v>25</v>
      </c>
      <c r="X326" s="292">
        <f t="shared" si="108"/>
        <v>25</v>
      </c>
      <c r="Y326" s="292">
        <f t="shared" si="108"/>
        <v>25</v>
      </c>
      <c r="Z326" s="292">
        <f t="shared" si="108"/>
        <v>25</v>
      </c>
      <c r="AA326" s="292">
        <f t="shared" si="108"/>
        <v>25</v>
      </c>
      <c r="AB326" s="292">
        <f t="shared" si="108"/>
        <v>25</v>
      </c>
      <c r="AC326" s="292">
        <f t="shared" si="108"/>
        <v>26</v>
      </c>
      <c r="AD326" s="292">
        <f t="shared" si="108"/>
        <v>26</v>
      </c>
      <c r="AE326" s="293">
        <f t="shared" si="108"/>
        <v>26</v>
      </c>
      <c r="AF326" s="317" t="str">
        <f t="shared" si="108"/>
        <v/>
      </c>
      <c r="AG326" s="85"/>
      <c r="AH326" s="742"/>
      <c r="AI326" s="687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V326" s="38"/>
    </row>
    <row r="327" spans="1:48" s="16" customFormat="1" ht="12" customHeight="1" thickBot="1" x14ac:dyDescent="0.25">
      <c r="A327" s="177" t="str">
        <f>$A$12</f>
        <v>Sollstunden</v>
      </c>
      <c r="B327" s="194">
        <f t="shared" ref="B327:AE327" si="109">IF(MOD(B325,7)&gt;=2,$J$7*$B$322%,"")</f>
        <v>8.23</v>
      </c>
      <c r="C327" s="194">
        <f t="shared" si="109"/>
        <v>8.23</v>
      </c>
      <c r="D327" s="194">
        <f t="shared" si="109"/>
        <v>8.23</v>
      </c>
      <c r="E327" s="194">
        <f t="shared" si="109"/>
        <v>8.23</v>
      </c>
      <c r="F327" s="194" t="str">
        <f t="shared" si="109"/>
        <v/>
      </c>
      <c r="G327" s="194" t="str">
        <f t="shared" si="109"/>
        <v/>
      </c>
      <c r="H327" s="194">
        <f t="shared" si="109"/>
        <v>8.23</v>
      </c>
      <c r="I327" s="194">
        <f t="shared" si="109"/>
        <v>8.23</v>
      </c>
      <c r="J327" s="194">
        <f t="shared" si="109"/>
        <v>8.23</v>
      </c>
      <c r="K327" s="194">
        <f t="shared" si="109"/>
        <v>8.23</v>
      </c>
      <c r="L327" s="194">
        <f t="shared" si="109"/>
        <v>8.23</v>
      </c>
      <c r="M327" s="194" t="str">
        <f t="shared" si="109"/>
        <v/>
      </c>
      <c r="N327" s="194" t="str">
        <f t="shared" si="109"/>
        <v/>
      </c>
      <c r="O327" s="194">
        <f t="shared" si="109"/>
        <v>8.23</v>
      </c>
      <c r="P327" s="194">
        <f t="shared" si="109"/>
        <v>8.23</v>
      </c>
      <c r="Q327" s="194">
        <f t="shared" si="109"/>
        <v>8.23</v>
      </c>
      <c r="R327" s="194">
        <f t="shared" si="109"/>
        <v>8.23</v>
      </c>
      <c r="S327" s="194">
        <f t="shared" si="109"/>
        <v>8.23</v>
      </c>
      <c r="T327" s="194" t="str">
        <f t="shared" si="109"/>
        <v/>
      </c>
      <c r="U327" s="194" t="str">
        <f t="shared" si="109"/>
        <v/>
      </c>
      <c r="V327" s="194">
        <f t="shared" si="109"/>
        <v>8.23</v>
      </c>
      <c r="W327" s="194">
        <f t="shared" si="109"/>
        <v>8.23</v>
      </c>
      <c r="X327" s="194">
        <f t="shared" si="109"/>
        <v>8.23</v>
      </c>
      <c r="Y327" s="194">
        <f t="shared" si="109"/>
        <v>8.23</v>
      </c>
      <c r="Z327" s="194">
        <f t="shared" si="109"/>
        <v>8.23</v>
      </c>
      <c r="AA327" s="194" t="str">
        <f t="shared" si="109"/>
        <v/>
      </c>
      <c r="AB327" s="194" t="str">
        <f t="shared" si="109"/>
        <v/>
      </c>
      <c r="AC327" s="194">
        <f t="shared" si="109"/>
        <v>8.23</v>
      </c>
      <c r="AD327" s="194">
        <f t="shared" si="109"/>
        <v>8.23</v>
      </c>
      <c r="AE327" s="194">
        <f t="shared" si="109"/>
        <v>8.23</v>
      </c>
      <c r="AF327" s="196"/>
      <c r="AG327" s="89">
        <f>SUM(B327:AF327)</f>
        <v>181.05999999999997</v>
      </c>
      <c r="AH327" s="468"/>
      <c r="AI327" s="467"/>
      <c r="AM327" s="19"/>
      <c r="AN327" s="19"/>
      <c r="AO327" s="19"/>
      <c r="AP327" s="19"/>
      <c r="AQ327" s="19"/>
      <c r="AR327" s="19"/>
      <c r="AS327" s="19"/>
      <c r="AT327" s="19"/>
    </row>
    <row r="328" spans="1:48" s="16" customFormat="1" ht="12" customHeight="1" x14ac:dyDescent="0.2">
      <c r="A328" s="177" t="str">
        <f>$A$13</f>
        <v>Absenz in Std</v>
      </c>
      <c r="B328" s="340">
        <f>B934</f>
        <v>0</v>
      </c>
      <c r="C328" s="340">
        <f t="shared" ref="C328:AE328" si="110">C934</f>
        <v>0</v>
      </c>
      <c r="D328" s="340">
        <f t="shared" si="110"/>
        <v>0</v>
      </c>
      <c r="E328" s="340">
        <f t="shared" si="110"/>
        <v>0</v>
      </c>
      <c r="F328" s="340">
        <f t="shared" si="110"/>
        <v>0</v>
      </c>
      <c r="G328" s="340">
        <f t="shared" si="110"/>
        <v>0</v>
      </c>
      <c r="H328" s="340">
        <f t="shared" si="110"/>
        <v>0</v>
      </c>
      <c r="I328" s="340">
        <f t="shared" si="110"/>
        <v>0</v>
      </c>
      <c r="J328" s="340">
        <f t="shared" si="110"/>
        <v>0</v>
      </c>
      <c r="K328" s="340">
        <f t="shared" si="110"/>
        <v>0</v>
      </c>
      <c r="L328" s="340">
        <f t="shared" si="110"/>
        <v>0</v>
      </c>
      <c r="M328" s="340">
        <f t="shared" si="110"/>
        <v>0</v>
      </c>
      <c r="N328" s="340">
        <f t="shared" si="110"/>
        <v>0</v>
      </c>
      <c r="O328" s="340">
        <f t="shared" si="110"/>
        <v>0</v>
      </c>
      <c r="P328" s="340">
        <f t="shared" si="110"/>
        <v>0</v>
      </c>
      <c r="Q328" s="340">
        <f t="shared" si="110"/>
        <v>0</v>
      </c>
      <c r="R328" s="340">
        <f t="shared" si="110"/>
        <v>0</v>
      </c>
      <c r="S328" s="340">
        <f t="shared" si="110"/>
        <v>0</v>
      </c>
      <c r="T328" s="340">
        <f t="shared" si="110"/>
        <v>0</v>
      </c>
      <c r="U328" s="340">
        <f t="shared" si="110"/>
        <v>0</v>
      </c>
      <c r="V328" s="340">
        <f t="shared" si="110"/>
        <v>0</v>
      </c>
      <c r="W328" s="340">
        <f t="shared" si="110"/>
        <v>0</v>
      </c>
      <c r="X328" s="340">
        <f t="shared" si="110"/>
        <v>0</v>
      </c>
      <c r="Y328" s="340">
        <f t="shared" si="110"/>
        <v>0</v>
      </c>
      <c r="Z328" s="340">
        <f t="shared" si="110"/>
        <v>0</v>
      </c>
      <c r="AA328" s="340">
        <f t="shared" si="110"/>
        <v>0</v>
      </c>
      <c r="AB328" s="340">
        <f t="shared" si="110"/>
        <v>0</v>
      </c>
      <c r="AC328" s="340">
        <f t="shared" si="110"/>
        <v>0</v>
      </c>
      <c r="AD328" s="340">
        <f t="shared" si="110"/>
        <v>0</v>
      </c>
      <c r="AE328" s="340">
        <f t="shared" si="110"/>
        <v>0</v>
      </c>
      <c r="AF328" s="198"/>
      <c r="AG328" s="85">
        <f>SUM(AO3:AO12)</f>
        <v>0</v>
      </c>
      <c r="AH328" s="67"/>
      <c r="AI328" s="68"/>
      <c r="AM328" s="19"/>
      <c r="AN328" s="19"/>
      <c r="AO328" s="19"/>
      <c r="AP328" s="19"/>
      <c r="AQ328" s="19"/>
      <c r="AR328" s="19"/>
      <c r="AS328" s="19"/>
      <c r="AT328" s="19"/>
    </row>
    <row r="329" spans="1:48" s="16" customFormat="1" ht="12" customHeight="1" thickBot="1" x14ac:dyDescent="0.25">
      <c r="A329" s="178" t="str">
        <f>$A$14</f>
        <v>Code</v>
      </c>
      <c r="B329" s="324" t="str">
        <f>IF(B934&lt;&gt;0,IF(MAX(B921:B933)&lt;B934,Labels!$B$163,INDEX($AH$921:$AH$933,MATCH(MAX(B921:B933),B921:B933,0))),"")</f>
        <v/>
      </c>
      <c r="C329" s="324" t="str">
        <f>IF(C934&lt;&gt;0,IF(MAX(C921:C933)&lt;C934,Labels!$B$163,INDEX($AH$921:$AH$933,MATCH(MAX(C921:C933),C921:C933,0))),"")</f>
        <v/>
      </c>
      <c r="D329" s="324" t="str">
        <f>IF(D934&lt;&gt;0,IF(MAX(D921:D933)&lt;D934,Labels!$B$163,INDEX($AH$921:$AH$933,MATCH(MAX(D921:D933),D921:D933,0))),"")</f>
        <v/>
      </c>
      <c r="E329" s="324" t="str">
        <f>IF(E934&lt;&gt;0,IF(MAX(E921:E933)&lt;E934,Labels!$B$163,INDEX($AH$921:$AH$933,MATCH(MAX(E921:E933),E921:E933,0))),"")</f>
        <v/>
      </c>
      <c r="F329" s="324" t="str">
        <f>IF(F934&lt;&gt;0,IF(MAX(F921:F933)&lt;F934,Labels!$B$163,INDEX($AH$921:$AH$933,MATCH(MAX(F921:F933),F921:F933,0))),"")</f>
        <v/>
      </c>
      <c r="G329" s="324" t="str">
        <f>IF(G934&lt;&gt;0,IF(MAX(G921:G933)&lt;G934,Labels!$B$163,INDEX($AH$921:$AH$933,MATCH(MAX(G921:G933),G921:G933,0))),"")</f>
        <v/>
      </c>
      <c r="H329" s="324" t="str">
        <f>IF(H934&lt;&gt;0,IF(MAX(H921:H933)&lt;H934,Labels!$B$163,INDEX($AH$921:$AH$933,MATCH(MAX(H921:H933),H921:H933,0))),"")</f>
        <v/>
      </c>
      <c r="I329" s="324" t="str">
        <f>IF(I934&lt;&gt;0,IF(MAX(I921:I933)&lt;I934,Labels!$B$163,INDEX($AH$921:$AH$933,MATCH(MAX(I921:I933),I921:I933,0))),"")</f>
        <v/>
      </c>
      <c r="J329" s="324" t="str">
        <f>IF(J934&lt;&gt;0,IF(MAX(J921:J933)&lt;J934,Labels!$B$163,INDEX($AH$921:$AH$933,MATCH(MAX(J921:J933),J921:J933,0))),"")</f>
        <v/>
      </c>
      <c r="K329" s="324" t="str">
        <f>IF(K934&lt;&gt;0,IF(MAX(K921:K933)&lt;K934,Labels!$B$163,INDEX($AH$921:$AH$933,MATCH(MAX(K921:K933),K921:K933,0))),"")</f>
        <v/>
      </c>
      <c r="L329" s="324" t="str">
        <f>IF(L934&lt;&gt;0,IF(MAX(L921:L933)&lt;L934,Labels!$B$163,INDEX($AH$921:$AH$933,MATCH(MAX(L921:L933),L921:L933,0))),"")</f>
        <v/>
      </c>
      <c r="M329" s="324" t="str">
        <f>IF(M934&lt;&gt;0,IF(MAX(M921:M933)&lt;M934,Labels!$B$163,INDEX($AH$921:$AH$933,MATCH(MAX(M921:M933),M921:M933,0))),"")</f>
        <v/>
      </c>
      <c r="N329" s="324" t="str">
        <f>IF(N934&lt;&gt;0,IF(MAX(N921:N933)&lt;N934,Labels!$B$163,INDEX($AH$921:$AH$933,MATCH(MAX(N921:N933),N921:N933,0))),"")</f>
        <v/>
      </c>
      <c r="O329" s="324" t="str">
        <f>IF(O934&lt;&gt;0,IF(MAX(O921:O933)&lt;O934,Labels!$B$163,INDEX($AH$921:$AH$933,MATCH(MAX(O921:O933),O921:O933,0))),"")</f>
        <v/>
      </c>
      <c r="P329" s="324" t="str">
        <f>IF(P934&lt;&gt;0,IF(MAX(P921:P933)&lt;P934,Labels!$B$163,INDEX($AH$921:$AH$933,MATCH(MAX(P921:P933),P921:P933,0))),"")</f>
        <v/>
      </c>
      <c r="Q329" s="324" t="str">
        <f>IF(Q934&lt;&gt;0,IF(MAX(Q921:Q933)&lt;Q934,Labels!$B$163,INDEX($AH$921:$AH$933,MATCH(MAX(Q921:Q933),Q921:Q933,0))),"")</f>
        <v/>
      </c>
      <c r="R329" s="324" t="str">
        <f>IF(R934&lt;&gt;0,IF(MAX(R921:R933)&lt;R934,Labels!$B$163,INDEX($AH$921:$AH$933,MATCH(MAX(R921:R933),R921:R933,0))),"")</f>
        <v/>
      </c>
      <c r="S329" s="324" t="str">
        <f>IF(S934&lt;&gt;0,IF(MAX(S921:S933)&lt;S934,Labels!$B$163,INDEX($AH$921:$AH$933,MATCH(MAX(S921:S933),S921:S933,0))),"")</f>
        <v/>
      </c>
      <c r="T329" s="324" t="str">
        <f>IF(T934&lt;&gt;0,IF(MAX(T921:T933)&lt;T934,Labels!$B$163,INDEX($AH$921:$AH$933,MATCH(MAX(T921:T933),T921:T933,0))),"")</f>
        <v/>
      </c>
      <c r="U329" s="324" t="str">
        <f>IF(U934&lt;&gt;0,IF(MAX(U921:U933)&lt;U934,Labels!$B$163,INDEX($AH$921:$AH$933,MATCH(MAX(U921:U933),U921:U933,0))),"")</f>
        <v/>
      </c>
      <c r="V329" s="324" t="str">
        <f>IF(V934&lt;&gt;0,IF(MAX(V921:V933)&lt;V934,Labels!$B$163,INDEX($AH$921:$AH$933,MATCH(MAX(V921:V933),V921:V933,0))),"")</f>
        <v/>
      </c>
      <c r="W329" s="324" t="str">
        <f>IF(W934&lt;&gt;0,IF(MAX(W921:W933)&lt;W934,Labels!$B$163,INDEX($AH$921:$AH$933,MATCH(MAX(W921:W933),W921:W933,0))),"")</f>
        <v/>
      </c>
      <c r="X329" s="324" t="str">
        <f>IF(X934&lt;&gt;0,IF(MAX(X921:X933)&lt;X934,Labels!$B$163,INDEX($AH$921:$AH$933,MATCH(MAX(X921:X933),X921:X933,0))),"")</f>
        <v/>
      </c>
      <c r="Y329" s="324" t="str">
        <f>IF(Y934&lt;&gt;0,IF(MAX(Y921:Y933)&lt;Y934,Labels!$B$163,INDEX($AH$921:$AH$933,MATCH(MAX(Y921:Y933),Y921:Y933,0))),"")</f>
        <v/>
      </c>
      <c r="Z329" s="324" t="str">
        <f>IF(Z934&lt;&gt;0,IF(MAX(Z921:Z933)&lt;Z934,Labels!$B$163,INDEX($AH$921:$AH$933,MATCH(MAX(Z921:Z933),Z921:Z933,0))),"")</f>
        <v/>
      </c>
      <c r="AA329" s="324" t="str">
        <f>IF(AA934&lt;&gt;0,IF(MAX(AA921:AA933)&lt;AA934,Labels!$B$163,INDEX($AH$921:$AH$933,MATCH(MAX(AA921:AA933),AA921:AA933,0))),"")</f>
        <v/>
      </c>
      <c r="AB329" s="324" t="str">
        <f>IF(AB934&lt;&gt;0,IF(MAX(AB921:AB933)&lt;AB934,Labels!$B$163,INDEX($AH$921:$AH$933,MATCH(MAX(AB921:AB933),AB921:AB933,0))),"")</f>
        <v/>
      </c>
      <c r="AC329" s="324" t="str">
        <f>IF(AC934&lt;&gt;0,IF(MAX(AC921:AC933)&lt;AC934,Labels!$B$163,INDEX($AH$921:$AH$933,MATCH(MAX(AC921:AC933),AC921:AC933,0))),"")</f>
        <v/>
      </c>
      <c r="AD329" s="324" t="str">
        <f>IF(AD934&lt;&gt;0,IF(MAX(AD921:AD933)&lt;AD934,Labels!$B$163,INDEX($AH$921:$AH$933,MATCH(MAX(AD921:AD933),AD921:AD933,0))),"")</f>
        <v/>
      </c>
      <c r="AE329" s="324" t="str">
        <f>IF(AE934&lt;&gt;0,IF(MAX(AE921:AE933)&lt;AE934,Labels!$B$163,INDEX($AH$921:$AH$933,MATCH(MAX(AE921:AE933),AE921:AE933,0))),"")</f>
        <v/>
      </c>
      <c r="AF329" s="198"/>
      <c r="AG329" s="103"/>
      <c r="AH329" s="67"/>
      <c r="AI329" s="68"/>
      <c r="AJ329" s="17"/>
      <c r="AM329" s="50"/>
      <c r="AN329" s="50"/>
      <c r="AO329" s="50"/>
      <c r="AP329" s="50"/>
      <c r="AQ329" s="50"/>
      <c r="AR329" s="50"/>
      <c r="AS329" s="50"/>
      <c r="AT329" s="50"/>
      <c r="AU329" s="17"/>
    </row>
    <row r="330" spans="1:48" s="16" customFormat="1" ht="12" customHeight="1" x14ac:dyDescent="0.2">
      <c r="A330" s="179" t="str">
        <f>$A$15</f>
        <v>00.00-06.00h</v>
      </c>
      <c r="B330" s="175"/>
      <c r="C330" s="175"/>
      <c r="D330" s="175"/>
      <c r="E330" s="175"/>
      <c r="F330" s="175"/>
      <c r="G330" s="175"/>
      <c r="H330" s="175"/>
      <c r="I330" s="175"/>
      <c r="J330" s="175"/>
      <c r="K330" s="175"/>
      <c r="L330" s="175"/>
      <c r="M330" s="175"/>
      <c r="N330" s="175"/>
      <c r="O330" s="175"/>
      <c r="P330" s="175"/>
      <c r="Q330" s="175"/>
      <c r="R330" s="175"/>
      <c r="S330" s="175"/>
      <c r="T330" s="175"/>
      <c r="U330" s="175"/>
      <c r="V330" s="175"/>
      <c r="W330" s="175"/>
      <c r="X330" s="175"/>
      <c r="Y330" s="175"/>
      <c r="Z330" s="175"/>
      <c r="AA330" s="175"/>
      <c r="AB330" s="175"/>
      <c r="AC330" s="175"/>
      <c r="AD330" s="175"/>
      <c r="AE330" s="175"/>
      <c r="AF330" s="198"/>
      <c r="AG330" s="87">
        <f>SUM(B330:AF330)</f>
        <v>0</v>
      </c>
      <c r="AH330" s="67"/>
      <c r="AI330" s="68"/>
      <c r="AJ330" s="17"/>
      <c r="AM330" s="50"/>
      <c r="AN330" s="50"/>
      <c r="AO330" s="50"/>
      <c r="AP330" s="50"/>
      <c r="AQ330" s="50"/>
      <c r="AR330" s="50"/>
      <c r="AS330" s="50"/>
      <c r="AT330" s="50"/>
      <c r="AU330" s="17"/>
    </row>
    <row r="331" spans="1:48" s="16" customFormat="1" ht="12" customHeight="1" x14ac:dyDescent="0.2">
      <c r="A331" s="180" t="str">
        <f>$A$16</f>
        <v>06.00-20.00h</v>
      </c>
      <c r="B331" s="175"/>
      <c r="C331" s="175"/>
      <c r="D331" s="175"/>
      <c r="E331" s="175"/>
      <c r="F331" s="175"/>
      <c r="G331" s="175"/>
      <c r="H331" s="175"/>
      <c r="I331" s="175"/>
      <c r="J331" s="175"/>
      <c r="K331" s="175"/>
      <c r="L331" s="175"/>
      <c r="M331" s="175"/>
      <c r="N331" s="175"/>
      <c r="O331" s="175"/>
      <c r="P331" s="175"/>
      <c r="Q331" s="175"/>
      <c r="R331" s="175"/>
      <c r="S331" s="175"/>
      <c r="T331" s="175"/>
      <c r="U331" s="175"/>
      <c r="V331" s="175"/>
      <c r="W331" s="175"/>
      <c r="X331" s="175"/>
      <c r="Y331" s="175"/>
      <c r="Z331" s="175"/>
      <c r="AA331" s="175"/>
      <c r="AB331" s="175"/>
      <c r="AC331" s="175"/>
      <c r="AD331" s="175"/>
      <c r="AE331" s="175"/>
      <c r="AF331" s="198"/>
      <c r="AG331" s="88">
        <f>SUM(B331:AF331)</f>
        <v>0</v>
      </c>
      <c r="AH331" s="67"/>
      <c r="AI331" s="68"/>
      <c r="AJ331" s="17"/>
      <c r="AM331" s="50"/>
      <c r="AN331" s="50"/>
      <c r="AO331" s="50"/>
      <c r="AP331" s="50"/>
      <c r="AQ331" s="50"/>
      <c r="AR331" s="50"/>
      <c r="AS331" s="50"/>
      <c r="AT331" s="50"/>
      <c r="AU331" s="17"/>
    </row>
    <row r="332" spans="1:48" s="16" customFormat="1" ht="12" customHeight="1" x14ac:dyDescent="0.2">
      <c r="A332" s="179" t="str">
        <f>$A$17</f>
        <v>20.00-24.00h</v>
      </c>
      <c r="B332" s="175"/>
      <c r="C332" s="175"/>
      <c r="D332" s="175"/>
      <c r="E332" s="175"/>
      <c r="F332" s="175"/>
      <c r="G332" s="175"/>
      <c r="H332" s="175"/>
      <c r="I332" s="175"/>
      <c r="J332" s="175"/>
      <c r="K332" s="175"/>
      <c r="L332" s="175"/>
      <c r="M332" s="175"/>
      <c r="N332" s="175"/>
      <c r="O332" s="175"/>
      <c r="P332" s="175"/>
      <c r="Q332" s="175"/>
      <c r="R332" s="175"/>
      <c r="S332" s="175"/>
      <c r="T332" s="175"/>
      <c r="U332" s="175"/>
      <c r="V332" s="175"/>
      <c r="W332" s="175"/>
      <c r="X332" s="175"/>
      <c r="Y332" s="175"/>
      <c r="Z332" s="175"/>
      <c r="AA332" s="175"/>
      <c r="AB332" s="175"/>
      <c r="AC332" s="175"/>
      <c r="AD332" s="175"/>
      <c r="AE332" s="175"/>
      <c r="AF332" s="198"/>
      <c r="AG332" s="86">
        <f>SUM(B332:AF332)</f>
        <v>0</v>
      </c>
      <c r="AH332" s="65" t="s">
        <v>414</v>
      </c>
      <c r="AI332" s="68"/>
      <c r="AJ332" s="17"/>
      <c r="AM332" s="50"/>
      <c r="AN332" s="50"/>
      <c r="AO332" s="50"/>
      <c r="AP332" s="50"/>
      <c r="AQ332" s="50"/>
      <c r="AR332" s="50"/>
      <c r="AS332" s="50"/>
      <c r="AT332" s="50"/>
      <c r="AU332" s="17"/>
    </row>
    <row r="333" spans="1:48" s="16" customFormat="1" ht="12" customHeight="1" x14ac:dyDescent="0.2">
      <c r="A333" s="180" t="str">
        <f>$A$18</f>
        <v>Feiertag "ft"</v>
      </c>
      <c r="B333" s="181" t="str">
        <f>IF(WEEKDAY(B325,2)&lt;=6,IF(KALENDER!E13="x",Labels!$B$118,""),"")</f>
        <v/>
      </c>
      <c r="C333" s="181" t="str">
        <f>IF(WEEKDAY(C325,2)&lt;=6,IF(KALENDER!F13="x",Labels!$B$118,""),"")</f>
        <v/>
      </c>
      <c r="D333" s="181" t="str">
        <f>IF(WEEKDAY(D325,2)&lt;=6,IF(KALENDER!G13="x",Labels!$B$118,""),"")</f>
        <v/>
      </c>
      <c r="E333" s="181" t="str">
        <f>IF(WEEKDAY(E325,2)&lt;=6,IF(KALENDER!H13="x",Labels!$B$118,""),"")</f>
        <v/>
      </c>
      <c r="F333" s="181" t="str">
        <f>IF(WEEKDAY(F325,2)&lt;=6,IF(KALENDER!I13="x",Labels!$B$118,""),"")</f>
        <v/>
      </c>
      <c r="G333" s="181" t="str">
        <f>IF(WEEKDAY(G325,2)&lt;=6,IF(KALENDER!J13="x",Labels!$B$118,""),"")</f>
        <v/>
      </c>
      <c r="H333" s="181" t="str">
        <f>IF(WEEKDAY(H325,2)&lt;=6,IF(KALENDER!K13="x",Labels!$B$118,""),"")</f>
        <v/>
      </c>
      <c r="I333" s="181" t="str">
        <f>IF(WEEKDAY(I325,2)&lt;=6,IF(KALENDER!L13="x",Labels!$B$118,""),"")</f>
        <v/>
      </c>
      <c r="J333" s="181" t="str">
        <f>IF(WEEKDAY(J325,2)&lt;=6,IF(KALENDER!M13="x",Labels!$B$118,""),"")</f>
        <v/>
      </c>
      <c r="K333" s="181" t="str">
        <f>IF(WEEKDAY(K325,2)&lt;=6,IF(KALENDER!N13="x",Labels!$B$118,""),"")</f>
        <v/>
      </c>
      <c r="L333" s="181" t="str">
        <f>IF(WEEKDAY(L325,2)&lt;=6,IF(KALENDER!O13="x",Labels!$B$118,""),"")</f>
        <v/>
      </c>
      <c r="M333" s="181" t="str">
        <f>IF(WEEKDAY(M325,2)&lt;=6,IF(KALENDER!P13="x",Labels!$B$118,""),"")</f>
        <v/>
      </c>
      <c r="N333" s="181" t="str">
        <f>IF(WEEKDAY(N325,2)&lt;=6,IF(KALENDER!Q13="x",Labels!$B$118,""),"")</f>
        <v/>
      </c>
      <c r="O333" s="181" t="str">
        <f>IF(WEEKDAY(O325,2)&lt;=6,IF(KALENDER!R13="x",Labels!$B$118,""),"")</f>
        <v/>
      </c>
      <c r="P333" s="181" t="str">
        <f>IF(WEEKDAY(P325,2)&lt;=6,IF(KALENDER!S13="x",Labels!$B$118,""),"")</f>
        <v/>
      </c>
      <c r="Q333" s="181" t="str">
        <f>IF(WEEKDAY(Q325,2)&lt;=6,IF(KALENDER!T13="x",Labels!$B$118,""),"")</f>
        <v/>
      </c>
      <c r="R333" s="181" t="str">
        <f>IF(WEEKDAY(R325,2)&lt;=6,IF(KALENDER!U13="x",Labels!$B$118,""),"")</f>
        <v/>
      </c>
      <c r="S333" s="181" t="str">
        <f>IF(WEEKDAY(S325,2)&lt;=6,IF(KALENDER!V13="x",Labels!$B$118,""),"")</f>
        <v/>
      </c>
      <c r="T333" s="181" t="str">
        <f>IF(WEEKDAY(T325,2)&lt;=6,IF(KALENDER!W13="x",Labels!$B$118,""),"")</f>
        <v/>
      </c>
      <c r="U333" s="181" t="str">
        <f>IF(WEEKDAY(U325,2)&lt;=6,IF(KALENDER!X13="x",Labels!$B$118,""),"")</f>
        <v/>
      </c>
      <c r="V333" s="181" t="str">
        <f>IF(WEEKDAY(V325,2)&lt;=6,IF(KALENDER!Y13="x",Labels!$B$118,""),"")</f>
        <v/>
      </c>
      <c r="W333" s="181" t="str">
        <f>IF(WEEKDAY(W325,2)&lt;=6,IF(KALENDER!Z13="x",Labels!$B$118,""),"")</f>
        <v/>
      </c>
      <c r="X333" s="181" t="str">
        <f>IF(WEEKDAY(X325,2)&lt;=6,IF(KALENDER!AA13="x",Labels!$B$118,""),"")</f>
        <v/>
      </c>
      <c r="Y333" s="181" t="str">
        <f>IF(WEEKDAY(Y325,2)&lt;=6,IF(KALENDER!AB13="x",Labels!$B$118,""),"")</f>
        <v/>
      </c>
      <c r="Z333" s="181" t="str">
        <f>IF(WEEKDAY(Z325,2)&lt;=6,IF(KALENDER!AC13="x",Labels!$B$118,""),"")</f>
        <v/>
      </c>
      <c r="AA333" s="181" t="str">
        <f>IF(WEEKDAY(AA325,2)&lt;=6,IF(KALENDER!AD13="x",Labels!$B$118,""),"")</f>
        <v/>
      </c>
      <c r="AB333" s="181" t="str">
        <f>IF(WEEKDAY(AB325,2)&lt;=6,IF(KALENDER!AE13="x",Labels!$B$118,""),"")</f>
        <v/>
      </c>
      <c r="AC333" s="181" t="str">
        <f>IF(WEEKDAY(AC325,2)&lt;=6,IF(KALENDER!AF13="x",Labels!$B$118,""),"")</f>
        <v/>
      </c>
      <c r="AD333" s="181" t="str">
        <f>IF(WEEKDAY(AD325,2)&lt;=6,IF(KALENDER!AG13="x",Labels!$B$118,""),"")</f>
        <v/>
      </c>
      <c r="AE333" s="181" t="str">
        <f>IF(WEEKDAY(AE325,2)&lt;=6,IF(KALENDER!AH13="x",Labels!$B$118,""),"")</f>
        <v/>
      </c>
      <c r="AF333" s="198" t="str">
        <f>IF(WEEKDAY(AF325,2)&lt;=6,IF(KALENDER!AI13="x",Labels!$B$118,""),"")</f>
        <v/>
      </c>
      <c r="AG333" s="86"/>
      <c r="AH333" s="132"/>
      <c r="AI333" s="133"/>
      <c r="AM333" s="19"/>
      <c r="AN333" s="19"/>
      <c r="AO333" s="19"/>
      <c r="AP333" s="19"/>
      <c r="AQ333" s="19"/>
      <c r="AR333" s="19"/>
      <c r="AS333" s="19"/>
      <c r="AT333" s="19"/>
    </row>
    <row r="334" spans="1:48" s="16" customFormat="1" ht="12" customHeight="1" x14ac:dyDescent="0.25">
      <c r="A334" s="182" t="str">
        <f>$A$19</f>
        <v>Gutschrift "ft"</v>
      </c>
      <c r="B334" s="184" t="str">
        <f>IF(AND(B333=Labels!$B$118,WEEKDAY(B325,2)&lt;6),$J$7*$B$322%,"")</f>
        <v/>
      </c>
      <c r="C334" s="184" t="str">
        <f>IF(AND(C333=Labels!$B$118,WEEKDAY(C325,2)&lt;6),$J$7*$B$322%,"")</f>
        <v/>
      </c>
      <c r="D334" s="184" t="str">
        <f>IF(AND(D333=Labels!$B$118,WEEKDAY(D325,2)&lt;6),$J$7*$B$322%,"")</f>
        <v/>
      </c>
      <c r="E334" s="184" t="str">
        <f>IF(AND(E333=Labels!$B$118,WEEKDAY(E325,2)&lt;6),$J$7*$B$322%,"")</f>
        <v/>
      </c>
      <c r="F334" s="184" t="str">
        <f>IF(AND(F333=Labels!$B$118,WEEKDAY(F325,2)&lt;6),$J$7*$B$322%,"")</f>
        <v/>
      </c>
      <c r="G334" s="184" t="str">
        <f>IF(AND(G333=Labels!$B$118,WEEKDAY(G325,2)&lt;6),$J$7*$B$322%,"")</f>
        <v/>
      </c>
      <c r="H334" s="184" t="str">
        <f>IF(AND(H333=Labels!$B$118,WEEKDAY(H325,2)&lt;6),$J$7*$B$322%,"")</f>
        <v/>
      </c>
      <c r="I334" s="184" t="str">
        <f>IF(AND(I333=Labels!$B$118,WEEKDAY(I325,2)&lt;6),$J$7*$B$322%,"")</f>
        <v/>
      </c>
      <c r="J334" s="184" t="str">
        <f>IF(AND(J333=Labels!$B$118,WEEKDAY(J325,2)&lt;6),$J$7*$B$322%,"")</f>
        <v/>
      </c>
      <c r="K334" s="184" t="str">
        <f>IF(AND(K333=Labels!$B$118,WEEKDAY(K325,2)&lt;6),$J$7*$B$322%,"")</f>
        <v/>
      </c>
      <c r="L334" s="184" t="str">
        <f>IF(AND(L333=Labels!$B$118,WEEKDAY(L325,2)&lt;6),$J$7*$B$322%,"")</f>
        <v/>
      </c>
      <c r="M334" s="184" t="str">
        <f>IF(AND(M333=Labels!$B$118,WEEKDAY(M325,2)&lt;6),$J$7*$B$322%,"")</f>
        <v/>
      </c>
      <c r="N334" s="184" t="str">
        <f>IF(AND(N333=Labels!$B$118,WEEKDAY(N325,2)&lt;6),$J$7*$B$322%,"")</f>
        <v/>
      </c>
      <c r="O334" s="184" t="str">
        <f>IF(AND(O333=Labels!$B$118,WEEKDAY(O325,2)&lt;6),$J$7*$B$322%,"")</f>
        <v/>
      </c>
      <c r="P334" s="184" t="str">
        <f>IF(AND(P333=Labels!$B$118,WEEKDAY(P325,2)&lt;6),$J$7*$B$322%,"")</f>
        <v/>
      </c>
      <c r="Q334" s="184" t="str">
        <f>IF(AND(Q333=Labels!$B$118,WEEKDAY(Q325,2)&lt;6),$J$7*$B$322%,"")</f>
        <v/>
      </c>
      <c r="R334" s="184" t="str">
        <f>IF(AND(R333=Labels!$B$118,WEEKDAY(R325,2)&lt;6),$J$7*$B$322%,"")</f>
        <v/>
      </c>
      <c r="S334" s="184" t="str">
        <f>IF(AND(S333=Labels!$B$118,WEEKDAY(S325,2)&lt;6),$J$7*$B$322%,"")</f>
        <v/>
      </c>
      <c r="T334" s="184" t="str">
        <f>IF(AND(T333=Labels!$B$118,WEEKDAY(T325,2)&lt;6),$J$7*$B$322%,"")</f>
        <v/>
      </c>
      <c r="U334" s="184" t="str">
        <f>IF(AND(U333=Labels!$B$118,WEEKDAY(U325,2)&lt;6),$J$7*$B$322%,"")</f>
        <v/>
      </c>
      <c r="V334" s="184" t="str">
        <f>IF(AND(V333=Labels!$B$118,WEEKDAY(V325,2)&lt;6),$J$7*$B$322%,"")</f>
        <v/>
      </c>
      <c r="W334" s="184" t="str">
        <f>IF(AND(W333=Labels!$B$118,WEEKDAY(W325,2)&lt;6),$J$7*$B$322%,"")</f>
        <v/>
      </c>
      <c r="X334" s="184" t="str">
        <f>IF(AND(X333=Labels!$B$118,WEEKDAY(X325,2)&lt;6),$J$7*$B$322%,"")</f>
        <v/>
      </c>
      <c r="Y334" s="184" t="str">
        <f>IF(AND(Y333=Labels!$B$118,WEEKDAY(Y325,2)&lt;6),$J$7*$B$322%,"")</f>
        <v/>
      </c>
      <c r="Z334" s="184" t="str">
        <f>IF(AND(Z333=Labels!$B$118,WEEKDAY(Z325,2)&lt;6),$J$7*$B$322%,"")</f>
        <v/>
      </c>
      <c r="AA334" s="184" t="str">
        <f>IF(AND(AA333=Labels!$B$118,WEEKDAY(AA325,2)&lt;6),$J$7*$B$322%,"")</f>
        <v/>
      </c>
      <c r="AB334" s="184" t="str">
        <f>IF(AND(AB333=Labels!$B$118,WEEKDAY(AB325,2)&lt;6),$J$7*$B$322%,"")</f>
        <v/>
      </c>
      <c r="AC334" s="184" t="str">
        <f>IF(AND(AC333=Labels!$B$118,WEEKDAY(AC325,2)&lt;6),$J$7*$B$322%,"")</f>
        <v/>
      </c>
      <c r="AD334" s="184" t="str">
        <f>IF(AND(AD333=Labels!$B$118,WEEKDAY(AD325,2)&lt;6),$J$7*$B$322%,"")</f>
        <v/>
      </c>
      <c r="AE334" s="184" t="str">
        <f>IF(AND(AE333=Labels!$B$118,WEEKDAY(AE325,2)&lt;6),$J$7*$B$322%,"")</f>
        <v/>
      </c>
      <c r="AF334" s="208" t="str">
        <f>IF(AND(AF333=Labels!$B$118,WEEKDAY(AF325,2)&lt;6),$J$7*$B$322%,"")</f>
        <v/>
      </c>
      <c r="AG334" s="86">
        <f>SUM(B334:AF334)</f>
        <v>0</v>
      </c>
      <c r="AH334" s="132"/>
      <c r="AI334" s="133"/>
      <c r="AM334" s="19"/>
      <c r="AN334" s="19"/>
      <c r="AO334" s="19"/>
      <c r="AP334" s="19"/>
      <c r="AQ334" s="19"/>
      <c r="AR334" s="19"/>
      <c r="AS334" s="19"/>
      <c r="AT334" s="19"/>
    </row>
    <row r="335" spans="1:48" s="16" customFormat="1" ht="12" hidden="1" customHeight="1" x14ac:dyDescent="0.2">
      <c r="A335" s="182" t="str">
        <f>$A$20</f>
        <v>Tagestotal</v>
      </c>
      <c r="B335" s="183">
        <f>SUM(B330:B332)</f>
        <v>0</v>
      </c>
      <c r="C335" s="183">
        <f t="shared" ref="C335:AE335" si="111">SUM(C330:C332)</f>
        <v>0</v>
      </c>
      <c r="D335" s="183">
        <f t="shared" si="111"/>
        <v>0</v>
      </c>
      <c r="E335" s="183">
        <f t="shared" si="111"/>
        <v>0</v>
      </c>
      <c r="F335" s="183">
        <f t="shared" si="111"/>
        <v>0</v>
      </c>
      <c r="G335" s="183">
        <f t="shared" si="111"/>
        <v>0</v>
      </c>
      <c r="H335" s="183">
        <f t="shared" si="111"/>
        <v>0</v>
      </c>
      <c r="I335" s="183">
        <f t="shared" si="111"/>
        <v>0</v>
      </c>
      <c r="J335" s="183">
        <f t="shared" si="111"/>
        <v>0</v>
      </c>
      <c r="K335" s="183">
        <f t="shared" si="111"/>
        <v>0</v>
      </c>
      <c r="L335" s="183">
        <f t="shared" si="111"/>
        <v>0</v>
      </c>
      <c r="M335" s="183">
        <f t="shared" si="111"/>
        <v>0</v>
      </c>
      <c r="N335" s="183">
        <f t="shared" si="111"/>
        <v>0</v>
      </c>
      <c r="O335" s="183">
        <f t="shared" si="111"/>
        <v>0</v>
      </c>
      <c r="P335" s="183">
        <f t="shared" si="111"/>
        <v>0</v>
      </c>
      <c r="Q335" s="183">
        <f t="shared" si="111"/>
        <v>0</v>
      </c>
      <c r="R335" s="183">
        <f t="shared" si="111"/>
        <v>0</v>
      </c>
      <c r="S335" s="183">
        <f t="shared" si="111"/>
        <v>0</v>
      </c>
      <c r="T335" s="183">
        <f t="shared" si="111"/>
        <v>0</v>
      </c>
      <c r="U335" s="183">
        <f t="shared" si="111"/>
        <v>0</v>
      </c>
      <c r="V335" s="183">
        <f t="shared" si="111"/>
        <v>0</v>
      </c>
      <c r="W335" s="183">
        <f t="shared" si="111"/>
        <v>0</v>
      </c>
      <c r="X335" s="183">
        <f t="shared" si="111"/>
        <v>0</v>
      </c>
      <c r="Y335" s="183">
        <f t="shared" si="111"/>
        <v>0</v>
      </c>
      <c r="Z335" s="183">
        <f t="shared" si="111"/>
        <v>0</v>
      </c>
      <c r="AA335" s="183">
        <f t="shared" si="111"/>
        <v>0</v>
      </c>
      <c r="AB335" s="183">
        <f t="shared" si="111"/>
        <v>0</v>
      </c>
      <c r="AC335" s="183">
        <f t="shared" si="111"/>
        <v>0</v>
      </c>
      <c r="AD335" s="183">
        <f t="shared" si="111"/>
        <v>0</v>
      </c>
      <c r="AE335" s="183">
        <f t="shared" si="111"/>
        <v>0</v>
      </c>
      <c r="AF335" s="198"/>
      <c r="AG335" s="86"/>
      <c r="AH335" s="132"/>
      <c r="AI335" s="133"/>
      <c r="AM335" s="19"/>
      <c r="AN335" s="19"/>
      <c r="AO335" s="19"/>
      <c r="AP335" s="19"/>
      <c r="AQ335" s="19"/>
      <c r="AR335" s="19"/>
      <c r="AS335" s="19"/>
      <c r="AT335" s="19"/>
    </row>
    <row r="336" spans="1:48" s="16" customFormat="1" ht="12" hidden="1" customHeight="1" x14ac:dyDescent="0.2">
      <c r="A336" s="180" t="str">
        <f>$A$21</f>
        <v>.</v>
      </c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1"/>
      <c r="N336" s="181"/>
      <c r="O336" s="181"/>
      <c r="P336" s="181"/>
      <c r="Q336" s="181"/>
      <c r="R336" s="181"/>
      <c r="S336" s="181"/>
      <c r="T336" s="181"/>
      <c r="U336" s="181"/>
      <c r="V336" s="181"/>
      <c r="W336" s="181"/>
      <c r="X336" s="181"/>
      <c r="Y336" s="181"/>
      <c r="Z336" s="181"/>
      <c r="AA336" s="181"/>
      <c r="AB336" s="181"/>
      <c r="AC336" s="181"/>
      <c r="AD336" s="181"/>
      <c r="AE336" s="181"/>
      <c r="AF336" s="313"/>
      <c r="AG336" s="299"/>
      <c r="AH336" s="19"/>
      <c r="AI336" s="19"/>
      <c r="AJ336" s="19"/>
      <c r="AM336" s="19"/>
      <c r="AN336" s="19"/>
      <c r="AO336" s="19"/>
      <c r="AP336" s="19"/>
      <c r="AQ336" s="19"/>
      <c r="AR336" s="19"/>
      <c r="AS336" s="19"/>
      <c r="AT336" s="19"/>
      <c r="AU336" s="19"/>
    </row>
    <row r="337" spans="1:47" s="16" customFormat="1" ht="12" hidden="1" customHeight="1" x14ac:dyDescent="0.2">
      <c r="A337" s="180" t="str">
        <f>$A$22</f>
        <v>.</v>
      </c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1"/>
      <c r="N337" s="181"/>
      <c r="O337" s="181"/>
      <c r="P337" s="181"/>
      <c r="Q337" s="181"/>
      <c r="R337" s="181"/>
      <c r="S337" s="181"/>
      <c r="T337" s="181"/>
      <c r="U337" s="181"/>
      <c r="V337" s="181"/>
      <c r="W337" s="181"/>
      <c r="X337" s="181"/>
      <c r="Y337" s="181"/>
      <c r="Z337" s="181"/>
      <c r="AA337" s="181"/>
      <c r="AB337" s="181"/>
      <c r="AC337" s="181"/>
      <c r="AD337" s="181"/>
      <c r="AE337" s="181"/>
      <c r="AF337" s="313"/>
      <c r="AG337" s="299"/>
      <c r="AH337" s="19"/>
      <c r="AI337" s="19"/>
      <c r="AJ337" s="19"/>
      <c r="AM337" s="19"/>
      <c r="AN337" s="19"/>
      <c r="AO337" s="19"/>
      <c r="AP337" s="19"/>
      <c r="AQ337" s="19"/>
      <c r="AR337" s="19"/>
      <c r="AS337" s="19"/>
      <c r="AT337" s="19"/>
      <c r="AU337" s="19"/>
    </row>
    <row r="338" spans="1:47" s="16" customFormat="1" ht="12" hidden="1" customHeight="1" x14ac:dyDescent="0.2">
      <c r="A338" s="180" t="str">
        <f>$A$23</f>
        <v>Monatsübergang</v>
      </c>
      <c r="B338" s="181" t="str">
        <f>IF(WEEKDAY(B325)=1,TEXT(B325-1,"MMM"&amp;Labels!B13),"")</f>
        <v/>
      </c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1"/>
      <c r="N338" s="181"/>
      <c r="O338" s="181"/>
      <c r="P338" s="181"/>
      <c r="Q338" s="181"/>
      <c r="R338" s="181"/>
      <c r="S338" s="181"/>
      <c r="T338" s="181"/>
      <c r="U338" s="181"/>
      <c r="V338" s="181"/>
      <c r="W338" s="181"/>
      <c r="X338" s="181"/>
      <c r="Y338" s="181"/>
      <c r="Z338" s="181"/>
      <c r="AA338" s="181"/>
      <c r="AB338" s="181"/>
      <c r="AC338" s="181"/>
      <c r="AD338" s="181"/>
      <c r="AE338" s="181" t="str">
        <f>IF(AND(WEEKDAY(AE325)&gt;1,WEEKDAY(AE325)&lt;7),TEXT(DATE($B$5,MONTH(AE325)+1,1),"MMM"&amp;Labels!B13),"")</f>
        <v>Jul</v>
      </c>
      <c r="AF338" s="198"/>
      <c r="AG338" s="299"/>
      <c r="AH338" s="19"/>
      <c r="AI338" s="19"/>
      <c r="AJ338" s="19"/>
      <c r="AM338" s="19"/>
      <c r="AN338" s="19"/>
      <c r="AO338" s="19"/>
      <c r="AP338" s="19"/>
      <c r="AQ338" s="19"/>
      <c r="AR338" s="19"/>
      <c r="AS338" s="19"/>
      <c r="AT338" s="19"/>
      <c r="AU338" s="19"/>
    </row>
    <row r="339" spans="1:47" s="16" customFormat="1" ht="12" customHeight="1" x14ac:dyDescent="0.2">
      <c r="A339" s="177" t="str">
        <f>$A$24</f>
        <v>Wochentotal</v>
      </c>
      <c r="B339" s="296" t="str">
        <f>IF(WEEKDAY(B325)=7,SUMIF($B263:$AF263,B326,$B272:$AF272)+SUMIF($B326:$AF326,B326,$B335:$AF335)+SUMIF($B389:$AF389,B326,$B398:$AF398),B338)</f>
        <v/>
      </c>
      <c r="C339" s="297" t="str">
        <f t="shared" ref="C339:AD339" si="112">IF(WEEKDAY(C325)=7,SUMIF($B263:$AF263,C326,$B272:$AF272)+SUMIF($B326:$AF326,C326,$B335:$AF335)+SUMIF($B389:$AF389,C326,$B398:$AF398),"")</f>
        <v/>
      </c>
      <c r="D339" s="297" t="str">
        <f t="shared" si="112"/>
        <v/>
      </c>
      <c r="E339" s="297" t="str">
        <f t="shared" si="112"/>
        <v/>
      </c>
      <c r="F339" s="297">
        <f t="shared" si="112"/>
        <v>0</v>
      </c>
      <c r="G339" s="297" t="str">
        <f t="shared" si="112"/>
        <v/>
      </c>
      <c r="H339" s="297" t="str">
        <f t="shared" si="112"/>
        <v/>
      </c>
      <c r="I339" s="297" t="str">
        <f t="shared" si="112"/>
        <v/>
      </c>
      <c r="J339" s="297" t="str">
        <f t="shared" si="112"/>
        <v/>
      </c>
      <c r="K339" s="297" t="str">
        <f t="shared" si="112"/>
        <v/>
      </c>
      <c r="L339" s="297" t="str">
        <f t="shared" si="112"/>
        <v/>
      </c>
      <c r="M339" s="297">
        <f t="shared" si="112"/>
        <v>0</v>
      </c>
      <c r="N339" s="297" t="str">
        <f t="shared" si="112"/>
        <v/>
      </c>
      <c r="O339" s="297" t="str">
        <f t="shared" si="112"/>
        <v/>
      </c>
      <c r="P339" s="297" t="str">
        <f t="shared" si="112"/>
        <v/>
      </c>
      <c r="Q339" s="297" t="str">
        <f t="shared" si="112"/>
        <v/>
      </c>
      <c r="R339" s="297" t="str">
        <f t="shared" si="112"/>
        <v/>
      </c>
      <c r="S339" s="297" t="str">
        <f t="shared" si="112"/>
        <v/>
      </c>
      <c r="T339" s="297">
        <f t="shared" si="112"/>
        <v>0</v>
      </c>
      <c r="U339" s="297" t="str">
        <f t="shared" si="112"/>
        <v/>
      </c>
      <c r="V339" s="297" t="str">
        <f t="shared" si="112"/>
        <v/>
      </c>
      <c r="W339" s="297" t="str">
        <f t="shared" si="112"/>
        <v/>
      </c>
      <c r="X339" s="297" t="str">
        <f t="shared" si="112"/>
        <v/>
      </c>
      <c r="Y339" s="297" t="str">
        <f t="shared" si="112"/>
        <v/>
      </c>
      <c r="Z339" s="297" t="str">
        <f t="shared" si="112"/>
        <v/>
      </c>
      <c r="AA339" s="297">
        <f t="shared" si="112"/>
        <v>0</v>
      </c>
      <c r="AB339" s="297" t="str">
        <f t="shared" si="112"/>
        <v/>
      </c>
      <c r="AC339" s="297" t="str">
        <f t="shared" si="112"/>
        <v/>
      </c>
      <c r="AD339" s="297" t="str">
        <f t="shared" si="112"/>
        <v/>
      </c>
      <c r="AE339" s="298" t="str">
        <f>IF(WEEKDAY(AE325)=7,SUMIF($B263:$AF263,AE326,$B272:$AF272)+SUMIF($B326:$AF326,AE326,$B335:$AF335)+SUMIF($B389:$AF389,AE326,$B398:$AF398),AE338)</f>
        <v>Jul</v>
      </c>
      <c r="AF339" s="196"/>
      <c r="AG339" s="86"/>
      <c r="AH339" s="742"/>
      <c r="AI339" s="687"/>
      <c r="AJ339" s="2"/>
      <c r="AM339" s="51"/>
      <c r="AN339" s="51"/>
      <c r="AO339" s="51"/>
      <c r="AP339" s="51"/>
      <c r="AQ339" s="51"/>
      <c r="AR339" s="51"/>
      <c r="AS339" s="51"/>
      <c r="AT339" s="51"/>
      <c r="AU339" s="2"/>
    </row>
    <row r="340" spans="1:47" s="16" customFormat="1" ht="12" customHeight="1" x14ac:dyDescent="0.25">
      <c r="A340" s="182" t="str">
        <f>$A$25</f>
        <v>Zeitzuschlag 1)</v>
      </c>
      <c r="B340" s="302" t="str">
        <f>IF(B347="FALSCH","",B347)</f>
        <v/>
      </c>
      <c r="C340" s="303" t="str">
        <f t="shared" ref="C340:AE340" si="113">IF(C347="FALSCH","",C347)</f>
        <v/>
      </c>
      <c r="D340" s="303" t="str">
        <f t="shared" si="113"/>
        <v/>
      </c>
      <c r="E340" s="303" t="str">
        <f t="shared" si="113"/>
        <v/>
      </c>
      <c r="F340" s="303" t="str">
        <f t="shared" si="113"/>
        <v/>
      </c>
      <c r="G340" s="303" t="str">
        <f t="shared" si="113"/>
        <v/>
      </c>
      <c r="H340" s="303" t="str">
        <f t="shared" si="113"/>
        <v/>
      </c>
      <c r="I340" s="303" t="str">
        <f t="shared" si="113"/>
        <v/>
      </c>
      <c r="J340" s="303" t="str">
        <f t="shared" si="113"/>
        <v/>
      </c>
      <c r="K340" s="303" t="str">
        <f t="shared" si="113"/>
        <v/>
      </c>
      <c r="L340" s="303" t="str">
        <f t="shared" si="113"/>
        <v/>
      </c>
      <c r="M340" s="303" t="str">
        <f t="shared" si="113"/>
        <v/>
      </c>
      <c r="N340" s="303" t="str">
        <f t="shared" si="113"/>
        <v/>
      </c>
      <c r="O340" s="303" t="str">
        <f t="shared" si="113"/>
        <v/>
      </c>
      <c r="P340" s="303" t="str">
        <f t="shared" si="113"/>
        <v/>
      </c>
      <c r="Q340" s="303" t="str">
        <f t="shared" si="113"/>
        <v/>
      </c>
      <c r="R340" s="303" t="str">
        <f t="shared" si="113"/>
        <v/>
      </c>
      <c r="S340" s="303" t="str">
        <f t="shared" si="113"/>
        <v/>
      </c>
      <c r="T340" s="303" t="str">
        <f t="shared" si="113"/>
        <v/>
      </c>
      <c r="U340" s="303" t="str">
        <f t="shared" si="113"/>
        <v/>
      </c>
      <c r="V340" s="303" t="str">
        <f t="shared" si="113"/>
        <v/>
      </c>
      <c r="W340" s="303" t="str">
        <f t="shared" si="113"/>
        <v/>
      </c>
      <c r="X340" s="303" t="str">
        <f t="shared" si="113"/>
        <v/>
      </c>
      <c r="Y340" s="303" t="str">
        <f t="shared" si="113"/>
        <v/>
      </c>
      <c r="Z340" s="303" t="str">
        <f t="shared" si="113"/>
        <v/>
      </c>
      <c r="AA340" s="303" t="str">
        <f t="shared" si="113"/>
        <v/>
      </c>
      <c r="AB340" s="303" t="str">
        <f t="shared" si="113"/>
        <v/>
      </c>
      <c r="AC340" s="303" t="str">
        <f t="shared" si="113"/>
        <v/>
      </c>
      <c r="AD340" s="303" t="str">
        <f t="shared" si="113"/>
        <v/>
      </c>
      <c r="AE340" s="304" t="str">
        <f t="shared" si="113"/>
        <v/>
      </c>
      <c r="AF340" s="196"/>
      <c r="AG340" s="86">
        <f t="shared" ref="AG340:AG346" si="114">SUM(B340:AF340)</f>
        <v>0</v>
      </c>
      <c r="AH340" s="69"/>
      <c r="AI340" s="69"/>
      <c r="AJ340" s="39"/>
      <c r="AK340" s="39"/>
      <c r="AL340" s="39"/>
      <c r="AM340" s="39"/>
      <c r="AN340" s="39"/>
      <c r="AO340" s="39"/>
      <c r="AP340" s="39"/>
      <c r="AQ340" s="39"/>
      <c r="AR340" s="39"/>
      <c r="AS340" s="46"/>
      <c r="AT340" s="46"/>
      <c r="AU340" s="12"/>
    </row>
    <row r="341" spans="1:47" s="16" customFormat="1" ht="12" customHeight="1" x14ac:dyDescent="0.2">
      <c r="A341" s="182" t="str">
        <f>$A$26</f>
        <v>Zeitzuschlag 2)</v>
      </c>
      <c r="B341" s="183" t="str">
        <f>IF((B330+B332)=0,"",SUM(B330,B332))</f>
        <v/>
      </c>
      <c r="C341" s="184" t="str">
        <f t="shared" ref="C341:AE341" si="115">IF((C330+C332)=0,"",SUM(C330,C332))</f>
        <v/>
      </c>
      <c r="D341" s="184" t="str">
        <f t="shared" si="115"/>
        <v/>
      </c>
      <c r="E341" s="184" t="str">
        <f t="shared" si="115"/>
        <v/>
      </c>
      <c r="F341" s="184" t="str">
        <f t="shared" si="115"/>
        <v/>
      </c>
      <c r="G341" s="184" t="str">
        <f t="shared" si="115"/>
        <v/>
      </c>
      <c r="H341" s="184" t="str">
        <f t="shared" si="115"/>
        <v/>
      </c>
      <c r="I341" s="184" t="str">
        <f t="shared" si="115"/>
        <v/>
      </c>
      <c r="J341" s="184" t="str">
        <f t="shared" si="115"/>
        <v/>
      </c>
      <c r="K341" s="184" t="str">
        <f t="shared" si="115"/>
        <v/>
      </c>
      <c r="L341" s="184" t="str">
        <f t="shared" si="115"/>
        <v/>
      </c>
      <c r="M341" s="184" t="str">
        <f t="shared" si="115"/>
        <v/>
      </c>
      <c r="N341" s="184" t="str">
        <f t="shared" si="115"/>
        <v/>
      </c>
      <c r="O341" s="184" t="str">
        <f t="shared" si="115"/>
        <v/>
      </c>
      <c r="P341" s="184" t="str">
        <f t="shared" si="115"/>
        <v/>
      </c>
      <c r="Q341" s="184" t="str">
        <f t="shared" si="115"/>
        <v/>
      </c>
      <c r="R341" s="184" t="str">
        <f t="shared" si="115"/>
        <v/>
      </c>
      <c r="S341" s="184" t="str">
        <f t="shared" si="115"/>
        <v/>
      </c>
      <c r="T341" s="184" t="str">
        <f t="shared" si="115"/>
        <v/>
      </c>
      <c r="U341" s="184" t="str">
        <f t="shared" si="115"/>
        <v/>
      </c>
      <c r="V341" s="184" t="str">
        <f t="shared" si="115"/>
        <v/>
      </c>
      <c r="W341" s="184" t="str">
        <f t="shared" si="115"/>
        <v/>
      </c>
      <c r="X341" s="184" t="str">
        <f t="shared" si="115"/>
        <v/>
      </c>
      <c r="Y341" s="184" t="str">
        <f t="shared" si="115"/>
        <v/>
      </c>
      <c r="Z341" s="184" t="str">
        <f t="shared" si="115"/>
        <v/>
      </c>
      <c r="AA341" s="184" t="str">
        <f t="shared" si="115"/>
        <v/>
      </c>
      <c r="AB341" s="184" t="str">
        <f t="shared" si="115"/>
        <v/>
      </c>
      <c r="AC341" s="184" t="str">
        <f t="shared" si="115"/>
        <v/>
      </c>
      <c r="AD341" s="184" t="str">
        <f t="shared" si="115"/>
        <v/>
      </c>
      <c r="AE341" s="184" t="str">
        <f t="shared" si="115"/>
        <v/>
      </c>
      <c r="AF341" s="198"/>
      <c r="AG341" s="86">
        <f t="shared" si="114"/>
        <v>0</v>
      </c>
      <c r="AH341" s="12" t="s">
        <v>403</v>
      </c>
      <c r="AI341" s="56"/>
      <c r="AJ341" s="2"/>
      <c r="AK341" s="2"/>
      <c r="AL341" s="2"/>
      <c r="AM341" s="2"/>
      <c r="AN341" s="2"/>
      <c r="AO341" s="2"/>
      <c r="AP341" s="39"/>
      <c r="AQ341" s="39"/>
      <c r="AR341" s="39"/>
      <c r="AS341" s="46"/>
      <c r="AT341" s="46"/>
      <c r="AU341" s="12"/>
    </row>
    <row r="342" spans="1:47" ht="12" customHeight="1" x14ac:dyDescent="0.25">
      <c r="A342" s="182" t="str">
        <f>$A$27</f>
        <v>Zeitzuschlag 3)</v>
      </c>
      <c r="B342" s="183">
        <f>SUM(B343:B346)</f>
        <v>0</v>
      </c>
      <c r="C342" s="184">
        <f t="shared" ref="C342:AE342" si="116">SUM(C343:C346)</f>
        <v>0</v>
      </c>
      <c r="D342" s="184">
        <f t="shared" si="116"/>
        <v>0</v>
      </c>
      <c r="E342" s="184">
        <f t="shared" si="116"/>
        <v>0</v>
      </c>
      <c r="F342" s="184">
        <f t="shared" si="116"/>
        <v>0</v>
      </c>
      <c r="G342" s="184">
        <f t="shared" si="116"/>
        <v>0</v>
      </c>
      <c r="H342" s="184">
        <f t="shared" si="116"/>
        <v>0</v>
      </c>
      <c r="I342" s="184">
        <f t="shared" si="116"/>
        <v>0</v>
      </c>
      <c r="J342" s="184">
        <f t="shared" si="116"/>
        <v>0</v>
      </c>
      <c r="K342" s="184">
        <f t="shared" si="116"/>
        <v>0</v>
      </c>
      <c r="L342" s="184">
        <f t="shared" si="116"/>
        <v>0</v>
      </c>
      <c r="M342" s="184">
        <f t="shared" si="116"/>
        <v>0</v>
      </c>
      <c r="N342" s="184">
        <f t="shared" si="116"/>
        <v>0</v>
      </c>
      <c r="O342" s="184">
        <f t="shared" si="116"/>
        <v>0</v>
      </c>
      <c r="P342" s="184">
        <f t="shared" si="116"/>
        <v>0</v>
      </c>
      <c r="Q342" s="184">
        <f t="shared" si="116"/>
        <v>0</v>
      </c>
      <c r="R342" s="184">
        <f t="shared" si="116"/>
        <v>0</v>
      </c>
      <c r="S342" s="184">
        <f t="shared" si="116"/>
        <v>0</v>
      </c>
      <c r="T342" s="184">
        <f t="shared" si="116"/>
        <v>0</v>
      </c>
      <c r="U342" s="184">
        <f t="shared" si="116"/>
        <v>0</v>
      </c>
      <c r="V342" s="184">
        <f t="shared" si="116"/>
        <v>0</v>
      </c>
      <c r="W342" s="184">
        <f t="shared" si="116"/>
        <v>0</v>
      </c>
      <c r="X342" s="184">
        <f t="shared" si="116"/>
        <v>0</v>
      </c>
      <c r="Y342" s="184">
        <f t="shared" si="116"/>
        <v>0</v>
      </c>
      <c r="Z342" s="184">
        <f t="shared" si="116"/>
        <v>0</v>
      </c>
      <c r="AA342" s="184">
        <f t="shared" si="116"/>
        <v>0</v>
      </c>
      <c r="AB342" s="184">
        <f t="shared" si="116"/>
        <v>0</v>
      </c>
      <c r="AC342" s="184">
        <f t="shared" si="116"/>
        <v>0</v>
      </c>
      <c r="AD342" s="184">
        <f t="shared" si="116"/>
        <v>0</v>
      </c>
      <c r="AE342" s="184">
        <f t="shared" si="116"/>
        <v>0</v>
      </c>
      <c r="AF342" s="208"/>
      <c r="AG342" s="86">
        <f>SUM(B342:AF342)</f>
        <v>0</v>
      </c>
      <c r="AH342" s="12" t="s">
        <v>404</v>
      </c>
      <c r="AI342" s="56"/>
      <c r="AJ342" s="2"/>
      <c r="AK342" s="2"/>
      <c r="AL342" s="2"/>
      <c r="AM342" s="2"/>
      <c r="AN342" s="2"/>
      <c r="AO342" s="2"/>
      <c r="AP342" s="39"/>
      <c r="AQ342" s="39"/>
      <c r="AR342" s="39"/>
      <c r="AS342" s="46"/>
      <c r="AT342" s="46"/>
    </row>
    <row r="343" spans="1:47" ht="12" hidden="1" customHeight="1" x14ac:dyDescent="0.25">
      <c r="A343" s="182" t="str">
        <f>$A$28</f>
        <v>Sonntag Tag</v>
      </c>
      <c r="B343" s="183" t="str">
        <f>IF(WEEKDAY(B325)=1,B331,"")</f>
        <v/>
      </c>
      <c r="C343" s="184" t="str">
        <f t="shared" ref="C343:AE343" si="117">IF(WEEKDAY(C325)=1,C331,"")</f>
        <v/>
      </c>
      <c r="D343" s="184" t="str">
        <f t="shared" si="117"/>
        <v/>
      </c>
      <c r="E343" s="184" t="str">
        <f t="shared" si="117"/>
        <v/>
      </c>
      <c r="F343" s="184" t="str">
        <f t="shared" si="117"/>
        <v/>
      </c>
      <c r="G343" s="184">
        <f t="shared" si="117"/>
        <v>0</v>
      </c>
      <c r="H343" s="184" t="str">
        <f t="shared" si="117"/>
        <v/>
      </c>
      <c r="I343" s="184" t="str">
        <f t="shared" si="117"/>
        <v/>
      </c>
      <c r="J343" s="184" t="str">
        <f t="shared" si="117"/>
        <v/>
      </c>
      <c r="K343" s="184" t="str">
        <f t="shared" si="117"/>
        <v/>
      </c>
      <c r="L343" s="184" t="str">
        <f t="shared" si="117"/>
        <v/>
      </c>
      <c r="M343" s="184" t="str">
        <f t="shared" si="117"/>
        <v/>
      </c>
      <c r="N343" s="184">
        <f t="shared" si="117"/>
        <v>0</v>
      </c>
      <c r="O343" s="184" t="str">
        <f t="shared" si="117"/>
        <v/>
      </c>
      <c r="P343" s="184" t="str">
        <f t="shared" si="117"/>
        <v/>
      </c>
      <c r="Q343" s="184" t="str">
        <f t="shared" si="117"/>
        <v/>
      </c>
      <c r="R343" s="184" t="str">
        <f t="shared" si="117"/>
        <v/>
      </c>
      <c r="S343" s="184" t="str">
        <f t="shared" si="117"/>
        <v/>
      </c>
      <c r="T343" s="184" t="str">
        <f t="shared" si="117"/>
        <v/>
      </c>
      <c r="U343" s="184">
        <f t="shared" si="117"/>
        <v>0</v>
      </c>
      <c r="V343" s="184" t="str">
        <f t="shared" si="117"/>
        <v/>
      </c>
      <c r="W343" s="184" t="str">
        <f t="shared" si="117"/>
        <v/>
      </c>
      <c r="X343" s="184" t="str">
        <f t="shared" si="117"/>
        <v/>
      </c>
      <c r="Y343" s="184" t="str">
        <f t="shared" si="117"/>
        <v/>
      </c>
      <c r="Z343" s="184" t="str">
        <f t="shared" si="117"/>
        <v/>
      </c>
      <c r="AA343" s="184" t="str">
        <f t="shared" si="117"/>
        <v/>
      </c>
      <c r="AB343" s="184">
        <f t="shared" si="117"/>
        <v>0</v>
      </c>
      <c r="AC343" s="184" t="str">
        <f t="shared" si="117"/>
        <v/>
      </c>
      <c r="AD343" s="184" t="str">
        <f t="shared" si="117"/>
        <v/>
      </c>
      <c r="AE343" s="184" t="str">
        <f t="shared" si="117"/>
        <v/>
      </c>
      <c r="AF343" s="208"/>
      <c r="AG343" s="86">
        <f t="shared" si="114"/>
        <v>0</v>
      </c>
      <c r="AH343" s="12" t="s">
        <v>405</v>
      </c>
      <c r="AI343" s="2"/>
      <c r="AJ343" s="2"/>
      <c r="AK343" s="2"/>
      <c r="AL343" s="2"/>
      <c r="AM343" s="2"/>
      <c r="AN343" s="2"/>
      <c r="AO343" s="2"/>
      <c r="AP343" s="39"/>
      <c r="AQ343" s="39"/>
      <c r="AR343" s="39"/>
      <c r="AS343" s="46"/>
      <c r="AT343" s="46"/>
    </row>
    <row r="344" spans="1:47" ht="12" hidden="1" customHeight="1" x14ac:dyDescent="0.25">
      <c r="A344" s="182" t="str">
        <f>$A$29</f>
        <v>Sonntag Nacht</v>
      </c>
      <c r="B344" s="183" t="str">
        <f>IF(WEEKDAY(B325)=1,SUM(B330+B332),"")</f>
        <v/>
      </c>
      <c r="C344" s="184" t="str">
        <f t="shared" ref="C344:AE344" si="118">IF(WEEKDAY(C325)=1,SUM(C330+C332),"")</f>
        <v/>
      </c>
      <c r="D344" s="184" t="str">
        <f t="shared" si="118"/>
        <v/>
      </c>
      <c r="E344" s="184" t="str">
        <f t="shared" si="118"/>
        <v/>
      </c>
      <c r="F344" s="184" t="str">
        <f t="shared" si="118"/>
        <v/>
      </c>
      <c r="G344" s="184">
        <f t="shared" si="118"/>
        <v>0</v>
      </c>
      <c r="H344" s="184" t="str">
        <f t="shared" si="118"/>
        <v/>
      </c>
      <c r="I344" s="184" t="str">
        <f t="shared" si="118"/>
        <v/>
      </c>
      <c r="J344" s="184" t="str">
        <f t="shared" si="118"/>
        <v/>
      </c>
      <c r="K344" s="184" t="str">
        <f t="shared" si="118"/>
        <v/>
      </c>
      <c r="L344" s="184" t="str">
        <f t="shared" si="118"/>
        <v/>
      </c>
      <c r="M344" s="184" t="str">
        <f t="shared" si="118"/>
        <v/>
      </c>
      <c r="N344" s="184">
        <f t="shared" si="118"/>
        <v>0</v>
      </c>
      <c r="O344" s="184" t="str">
        <f t="shared" si="118"/>
        <v/>
      </c>
      <c r="P344" s="184" t="str">
        <f t="shared" si="118"/>
        <v/>
      </c>
      <c r="Q344" s="184" t="str">
        <f t="shared" si="118"/>
        <v/>
      </c>
      <c r="R344" s="184" t="str">
        <f t="shared" si="118"/>
        <v/>
      </c>
      <c r="S344" s="184" t="str">
        <f t="shared" si="118"/>
        <v/>
      </c>
      <c r="T344" s="184" t="str">
        <f t="shared" si="118"/>
        <v/>
      </c>
      <c r="U344" s="184">
        <f t="shared" si="118"/>
        <v>0</v>
      </c>
      <c r="V344" s="184" t="str">
        <f t="shared" si="118"/>
        <v/>
      </c>
      <c r="W344" s="184" t="str">
        <f t="shared" si="118"/>
        <v/>
      </c>
      <c r="X344" s="184" t="str">
        <f t="shared" si="118"/>
        <v/>
      </c>
      <c r="Y344" s="184" t="str">
        <f t="shared" si="118"/>
        <v/>
      </c>
      <c r="Z344" s="184" t="str">
        <f t="shared" si="118"/>
        <v/>
      </c>
      <c r="AA344" s="184" t="str">
        <f t="shared" si="118"/>
        <v/>
      </c>
      <c r="AB344" s="184">
        <f t="shared" si="118"/>
        <v>0</v>
      </c>
      <c r="AC344" s="184" t="str">
        <f t="shared" si="118"/>
        <v/>
      </c>
      <c r="AD344" s="184" t="str">
        <f t="shared" si="118"/>
        <v/>
      </c>
      <c r="AE344" s="184" t="str">
        <f t="shared" si="118"/>
        <v/>
      </c>
      <c r="AF344" s="208"/>
      <c r="AG344" s="86">
        <f t="shared" si="114"/>
        <v>0</v>
      </c>
      <c r="AH344" s="12" t="s">
        <v>406</v>
      </c>
      <c r="AI344" s="2"/>
      <c r="AJ344" s="2"/>
      <c r="AM344" s="2"/>
      <c r="AN344" s="2"/>
      <c r="AO344" s="2"/>
      <c r="AP344" s="39"/>
      <c r="AQ344" s="39"/>
      <c r="AR344" s="39"/>
      <c r="AS344" s="46"/>
      <c r="AT344" s="46"/>
    </row>
    <row r="345" spans="1:47" ht="12" hidden="1" customHeight="1" x14ac:dyDescent="0.25">
      <c r="A345" s="182" t="str">
        <f>$A$30</f>
        <v>ft-Tazuschlag</v>
      </c>
      <c r="B345" s="183" t="str">
        <f>IF(B333=Labels!$B$118,B331,"")</f>
        <v/>
      </c>
      <c r="C345" s="184" t="str">
        <f>IF(C333=Labels!$B$118,C331,"")</f>
        <v/>
      </c>
      <c r="D345" s="184" t="str">
        <f>IF(D333=Labels!$B$118,D331,"")</f>
        <v/>
      </c>
      <c r="E345" s="184" t="str">
        <f>IF(E333=Labels!$B$118,E331,"")</f>
        <v/>
      </c>
      <c r="F345" s="184" t="str">
        <f>IF(F333=Labels!$B$118,F331,"")</f>
        <v/>
      </c>
      <c r="G345" s="184" t="str">
        <f>IF(G333=Labels!$B$118,G331,"")</f>
        <v/>
      </c>
      <c r="H345" s="184" t="str">
        <f>IF(H333=Labels!$B$118,H331,"")</f>
        <v/>
      </c>
      <c r="I345" s="184" t="str">
        <f>IF(I333=Labels!$B$118,I331,"")</f>
        <v/>
      </c>
      <c r="J345" s="184" t="str">
        <f>IF(J333=Labels!$B$118,J331,"")</f>
        <v/>
      </c>
      <c r="K345" s="184" t="str">
        <f>IF(K333=Labels!$B$118,K331,"")</f>
        <v/>
      </c>
      <c r="L345" s="184" t="str">
        <f>IF(L333=Labels!$B$118,L331,"")</f>
        <v/>
      </c>
      <c r="M345" s="184" t="str">
        <f>IF(M333=Labels!$B$118,M331,"")</f>
        <v/>
      </c>
      <c r="N345" s="184" t="str">
        <f>IF(N333=Labels!$B$118,N331,"")</f>
        <v/>
      </c>
      <c r="O345" s="184" t="str">
        <f>IF(O333=Labels!$B$118,O331,"")</f>
        <v/>
      </c>
      <c r="P345" s="184" t="str">
        <f>IF(P333=Labels!$B$118,P331,"")</f>
        <v/>
      </c>
      <c r="Q345" s="184" t="str">
        <f>IF(Q333=Labels!$B$118,Q331,"")</f>
        <v/>
      </c>
      <c r="R345" s="184" t="str">
        <f>IF(R333=Labels!$B$118,R331,"")</f>
        <v/>
      </c>
      <c r="S345" s="184" t="str">
        <f>IF(S333=Labels!$B$118,S331,"")</f>
        <v/>
      </c>
      <c r="T345" s="184" t="str">
        <f>IF(T333=Labels!$B$118,T331,"")</f>
        <v/>
      </c>
      <c r="U345" s="184" t="str">
        <f>IF(U333=Labels!$B$118,U331,"")</f>
        <v/>
      </c>
      <c r="V345" s="184" t="str">
        <f>IF(V333=Labels!$B$118,V331,"")</f>
        <v/>
      </c>
      <c r="W345" s="184" t="str">
        <f>IF(W333=Labels!$B$118,W331,"")</f>
        <v/>
      </c>
      <c r="X345" s="184" t="str">
        <f>IF(X333=Labels!$B$118,X331,"")</f>
        <v/>
      </c>
      <c r="Y345" s="184" t="str">
        <f>IF(Y333=Labels!$B$118,Y331,"")</f>
        <v/>
      </c>
      <c r="Z345" s="184" t="str">
        <f>IF(Z333=Labels!$B$118,Z331,"")</f>
        <v/>
      </c>
      <c r="AA345" s="184" t="str">
        <f>IF(AA333=Labels!$B$118,AA331,"")</f>
        <v/>
      </c>
      <c r="AB345" s="184" t="str">
        <f>IF(AB333=Labels!$B$118,AB331,"")</f>
        <v/>
      </c>
      <c r="AC345" s="184" t="str">
        <f>IF(AC333=Labels!$B$118,AC331,"")</f>
        <v/>
      </c>
      <c r="AD345" s="184" t="str">
        <f>IF(AD333=Labels!$B$118,AD331,"")</f>
        <v/>
      </c>
      <c r="AE345" s="184" t="str">
        <f>IF(AE333=Labels!$B$118,AE331,"")</f>
        <v/>
      </c>
      <c r="AF345" s="208"/>
      <c r="AG345" s="86">
        <f t="shared" si="114"/>
        <v>0</v>
      </c>
      <c r="AH345" s="12" t="s">
        <v>407</v>
      </c>
      <c r="AI345" s="2"/>
      <c r="AJ345" s="2"/>
      <c r="AM345" s="2"/>
      <c r="AN345" s="2"/>
      <c r="AO345" s="2"/>
      <c r="AP345" s="39"/>
      <c r="AQ345" s="39"/>
      <c r="AR345" s="39"/>
      <c r="AS345" s="46"/>
      <c r="AT345" s="46"/>
    </row>
    <row r="346" spans="1:47" ht="12" hidden="1" customHeight="1" x14ac:dyDescent="0.25">
      <c r="A346" s="182" t="str">
        <f>$A$31</f>
        <v>ft-Nazuschlag</v>
      </c>
      <c r="B346" s="183" t="str">
        <f>IF(B333=Labels!$B$118,SUM(B330,B332),"")</f>
        <v/>
      </c>
      <c r="C346" s="184" t="str">
        <f>IF(C333=Labels!$B$118,SUM(C330,C332),"")</f>
        <v/>
      </c>
      <c r="D346" s="184" t="str">
        <f>IF(D333=Labels!$B$118,SUM(D330,D332),"")</f>
        <v/>
      </c>
      <c r="E346" s="184" t="str">
        <f>IF(E333=Labels!$B$118,SUM(E330,E332),"")</f>
        <v/>
      </c>
      <c r="F346" s="184" t="str">
        <f>IF(F333=Labels!$B$118,SUM(F330,F332),"")</f>
        <v/>
      </c>
      <c r="G346" s="184" t="str">
        <f>IF(G333=Labels!$B$118,SUM(G330,G332),"")</f>
        <v/>
      </c>
      <c r="H346" s="184" t="str">
        <f>IF(H333=Labels!$B$118,SUM(H330,H332),"")</f>
        <v/>
      </c>
      <c r="I346" s="184" t="str">
        <f>IF(I333=Labels!$B$118,SUM(I330,I332),"")</f>
        <v/>
      </c>
      <c r="J346" s="184" t="str">
        <f>IF(J333=Labels!$B$118,SUM(J330,J332),"")</f>
        <v/>
      </c>
      <c r="K346" s="184" t="str">
        <f>IF(K333=Labels!$B$118,SUM(K330,K332),"")</f>
        <v/>
      </c>
      <c r="L346" s="184" t="str">
        <f>IF(L333=Labels!$B$118,SUM(L330,L332),"")</f>
        <v/>
      </c>
      <c r="M346" s="184" t="str">
        <f>IF(M333=Labels!$B$118,SUM(M330,M332),"")</f>
        <v/>
      </c>
      <c r="N346" s="184" t="str">
        <f>IF(N333=Labels!$B$118,SUM(N330,N332),"")</f>
        <v/>
      </c>
      <c r="O346" s="184" t="str">
        <f>IF(O333=Labels!$B$118,SUM(O330,O332),"")</f>
        <v/>
      </c>
      <c r="P346" s="184" t="str">
        <f>IF(P333=Labels!$B$118,SUM(P330,P332),"")</f>
        <v/>
      </c>
      <c r="Q346" s="184" t="str">
        <f>IF(Q333=Labels!$B$118,SUM(Q330,Q332),"")</f>
        <v/>
      </c>
      <c r="R346" s="184" t="str">
        <f>IF(R333=Labels!$B$118,SUM(R330,R332),"")</f>
        <v/>
      </c>
      <c r="S346" s="184" t="str">
        <f>IF(S333=Labels!$B$118,SUM(S330,S332),"")</f>
        <v/>
      </c>
      <c r="T346" s="184" t="str">
        <f>IF(T333=Labels!$B$118,SUM(T330,T332),"")</f>
        <v/>
      </c>
      <c r="U346" s="184" t="str">
        <f>IF(U333=Labels!$B$118,SUM(U330,U332),"")</f>
        <v/>
      </c>
      <c r="V346" s="184" t="str">
        <f>IF(V333=Labels!$B$118,SUM(V330,V332),"")</f>
        <v/>
      </c>
      <c r="W346" s="184" t="str">
        <f>IF(W333=Labels!$B$118,SUM(W330,W332),"")</f>
        <v/>
      </c>
      <c r="X346" s="184" t="str">
        <f>IF(X333=Labels!$B$118,SUM(X330,X332),"")</f>
        <v/>
      </c>
      <c r="Y346" s="184" t="str">
        <f>IF(Y333=Labels!$B$118,SUM(Y330,Y332),"")</f>
        <v/>
      </c>
      <c r="Z346" s="184" t="str">
        <f>IF(Z333=Labels!$B$118,SUM(Z330,Z332),"")</f>
        <v/>
      </c>
      <c r="AA346" s="184" t="str">
        <f>IF(AA333=Labels!$B$118,SUM(AA330,AA332),"")</f>
        <v/>
      </c>
      <c r="AB346" s="184" t="str">
        <f>IF(AB333=Labels!$B$118,SUM(AB330,AB332),"")</f>
        <v/>
      </c>
      <c r="AC346" s="184" t="str">
        <f>IF(AC333=Labels!$B$118,SUM(AC330,AC332),"")</f>
        <v/>
      </c>
      <c r="AD346" s="184" t="str">
        <f>IF(AD333=Labels!$B$118,SUM(AD330,AD332),"")</f>
        <v/>
      </c>
      <c r="AE346" s="184" t="str">
        <f>IF(AE333=Labels!$B$118,SUM(AE330,AE332),"")</f>
        <v/>
      </c>
      <c r="AF346" s="208"/>
      <c r="AG346" s="86">
        <f t="shared" si="114"/>
        <v>0</v>
      </c>
      <c r="AH346" s="12" t="s">
        <v>408</v>
      </c>
      <c r="AI346" s="39"/>
      <c r="AJ346" s="39"/>
      <c r="AM346" s="39"/>
      <c r="AN346" s="39"/>
      <c r="AO346" s="39"/>
      <c r="AP346" s="39"/>
      <c r="AQ346" s="39"/>
      <c r="AR346" s="39"/>
      <c r="AS346" s="46"/>
      <c r="AT346" s="46"/>
    </row>
    <row r="347" spans="1:47" ht="12" hidden="1" customHeight="1" x14ac:dyDescent="0.25">
      <c r="A347" s="182" t="str">
        <f>$A$32</f>
        <v>Zuschlag  blind (Wochentotal)</v>
      </c>
      <c r="B347" s="302" t="str">
        <f>IF(OR(ISTEXT(B339),B339="",B339&lt;$B$7),"",ROUND(((B339-$B$7)*25%)/25,4)*25)</f>
        <v/>
      </c>
      <c r="C347" s="303" t="str">
        <f t="shared" ref="C347:AE347" si="119">IF(OR(ISTEXT(C339),C339="",C339&lt;$B$7),"",ROUND(((C339-$B$7)*25%)/25,4)*25)</f>
        <v/>
      </c>
      <c r="D347" s="303" t="str">
        <f t="shared" si="119"/>
        <v/>
      </c>
      <c r="E347" s="303" t="str">
        <f t="shared" si="119"/>
        <v/>
      </c>
      <c r="F347" s="303" t="str">
        <f t="shared" si="119"/>
        <v/>
      </c>
      <c r="G347" s="303" t="str">
        <f t="shared" si="119"/>
        <v/>
      </c>
      <c r="H347" s="303" t="str">
        <f t="shared" si="119"/>
        <v/>
      </c>
      <c r="I347" s="303" t="str">
        <f t="shared" si="119"/>
        <v/>
      </c>
      <c r="J347" s="303" t="str">
        <f t="shared" si="119"/>
        <v/>
      </c>
      <c r="K347" s="303" t="str">
        <f t="shared" si="119"/>
        <v/>
      </c>
      <c r="L347" s="303" t="str">
        <f t="shared" si="119"/>
        <v/>
      </c>
      <c r="M347" s="303" t="str">
        <f t="shared" si="119"/>
        <v/>
      </c>
      <c r="N347" s="303" t="str">
        <f t="shared" si="119"/>
        <v/>
      </c>
      <c r="O347" s="303" t="str">
        <f t="shared" si="119"/>
        <v/>
      </c>
      <c r="P347" s="303" t="str">
        <f t="shared" si="119"/>
        <v/>
      </c>
      <c r="Q347" s="303" t="str">
        <f t="shared" si="119"/>
        <v/>
      </c>
      <c r="R347" s="303" t="str">
        <f t="shared" si="119"/>
        <v/>
      </c>
      <c r="S347" s="303" t="str">
        <f t="shared" si="119"/>
        <v/>
      </c>
      <c r="T347" s="303" t="str">
        <f t="shared" si="119"/>
        <v/>
      </c>
      <c r="U347" s="303" t="str">
        <f t="shared" si="119"/>
        <v/>
      </c>
      <c r="V347" s="303" t="str">
        <f t="shared" si="119"/>
        <v/>
      </c>
      <c r="W347" s="303" t="str">
        <f t="shared" si="119"/>
        <v/>
      </c>
      <c r="X347" s="303" t="str">
        <f t="shared" si="119"/>
        <v/>
      </c>
      <c r="Y347" s="303" t="str">
        <f t="shared" si="119"/>
        <v/>
      </c>
      <c r="Z347" s="303" t="str">
        <f t="shared" si="119"/>
        <v/>
      </c>
      <c r="AA347" s="303" t="str">
        <f t="shared" si="119"/>
        <v/>
      </c>
      <c r="AB347" s="303" t="str">
        <f t="shared" si="119"/>
        <v/>
      </c>
      <c r="AC347" s="303" t="str">
        <f t="shared" si="119"/>
        <v/>
      </c>
      <c r="AD347" s="303" t="str">
        <f t="shared" si="119"/>
        <v/>
      </c>
      <c r="AE347" s="304" t="str">
        <f t="shared" si="119"/>
        <v/>
      </c>
      <c r="AF347" s="208"/>
      <c r="AG347" s="86">
        <f>AG331</f>
        <v>0</v>
      </c>
      <c r="AH347" s="12" t="s">
        <v>409</v>
      </c>
      <c r="AI347" s="48"/>
      <c r="AJ347" s="48"/>
      <c r="AM347" s="48"/>
      <c r="AN347" s="48"/>
      <c r="AO347" s="39"/>
      <c r="AP347" s="48"/>
      <c r="AQ347" s="48"/>
      <c r="AR347" s="48"/>
      <c r="AS347" s="46"/>
      <c r="AT347" s="46"/>
    </row>
    <row r="348" spans="1:47" ht="12" customHeight="1" x14ac:dyDescent="0.25">
      <c r="A348" s="186"/>
      <c r="B348" s="187" t="str">
        <f>$B$33</f>
        <v>1)   25% Zeitzuschlag für Überschreitung Wochentotal</v>
      </c>
      <c r="C348" s="187"/>
      <c r="D348" s="187"/>
      <c r="E348" s="187"/>
      <c r="F348" s="187"/>
      <c r="G348" s="187"/>
      <c r="H348" s="187"/>
      <c r="I348" s="187"/>
      <c r="J348" s="187"/>
      <c r="K348" s="58"/>
      <c r="L348" s="188" t="str">
        <f>$L$33</f>
        <v>2) 100% Zeitzuschlag für Nachtarbeit</v>
      </c>
      <c r="M348" s="187"/>
      <c r="N348" s="187"/>
      <c r="O348" s="187"/>
      <c r="P348" s="187"/>
      <c r="Q348" s="58"/>
      <c r="R348" s="187"/>
      <c r="S348" s="58"/>
      <c r="T348" s="187" t="str">
        <f>$T$33</f>
        <v>Eingabe der ausbezahlten Stunden Vorjahressaldo</v>
      </c>
      <c r="U348" s="58"/>
      <c r="V348" s="58"/>
      <c r="W348" s="189"/>
      <c r="X348" s="189"/>
      <c r="Y348" s="189"/>
      <c r="Z348" s="189"/>
      <c r="AA348" s="189"/>
      <c r="AB348" s="189"/>
      <c r="AC348" s="189"/>
      <c r="AD348" s="189"/>
      <c r="AE348" s="489"/>
      <c r="AF348" s="490"/>
      <c r="AG348" s="86">
        <f>SUM(AG330+AG332)</f>
        <v>0</v>
      </c>
      <c r="AH348" s="12" t="s">
        <v>410</v>
      </c>
      <c r="AO348" s="48"/>
      <c r="AP348" s="48"/>
      <c r="AQ348" s="48"/>
      <c r="AR348" s="48"/>
      <c r="AS348" s="46"/>
      <c r="AT348" s="46"/>
    </row>
    <row r="349" spans="1:47" ht="12" customHeight="1" x14ac:dyDescent="0.25">
      <c r="A349" s="190"/>
      <c r="B349" s="202" t="str">
        <f>$B$34</f>
        <v>3) 100% Zeitzuschlag für Sonn- und Feiertagsarbeit</v>
      </c>
      <c r="C349" s="202"/>
      <c r="D349" s="202"/>
      <c r="E349" s="202"/>
      <c r="F349" s="202"/>
      <c r="G349" s="202"/>
      <c r="H349" s="202"/>
      <c r="I349" s="202"/>
      <c r="J349" s="202"/>
      <c r="K349" s="202"/>
      <c r="L349" s="202"/>
      <c r="M349" s="202"/>
      <c r="N349" s="202"/>
      <c r="O349" s="58"/>
      <c r="P349" s="58"/>
      <c r="Q349" s="202"/>
      <c r="R349" s="202"/>
      <c r="S349" s="203"/>
      <c r="T349" s="202" t="str">
        <f>$T$34</f>
        <v>Eingabe der ausbezahlten Stunden laufendes Jahr (Überstunden)</v>
      </c>
      <c r="U349" s="58"/>
      <c r="V349" s="58"/>
      <c r="W349" s="202"/>
      <c r="X349" s="202"/>
      <c r="Y349" s="202"/>
      <c r="Z349" s="202"/>
      <c r="AA349" s="145"/>
      <c r="AB349" s="145"/>
      <c r="AC349" s="145"/>
      <c r="AD349" s="145"/>
      <c r="AE349" s="491"/>
      <c r="AF349" s="492"/>
      <c r="AG349" s="86">
        <f>SUM(AG330:AG332)</f>
        <v>0</v>
      </c>
      <c r="AH349" s="12" t="s">
        <v>411</v>
      </c>
      <c r="AI349" s="48"/>
      <c r="AJ349" s="48"/>
      <c r="AM349" s="48"/>
      <c r="AN349" s="48"/>
      <c r="AO349" s="48"/>
      <c r="AP349" s="39"/>
      <c r="AQ349" s="39"/>
      <c r="AR349" s="39"/>
      <c r="AS349" s="54"/>
      <c r="AT349" s="54"/>
      <c r="AU349" s="15"/>
    </row>
    <row r="350" spans="1:47" ht="12" customHeight="1" x14ac:dyDescent="0.25">
      <c r="A350" s="192" t="str">
        <f>$A$35</f>
        <v>Bemerkungen</v>
      </c>
      <c r="B350" s="493"/>
      <c r="C350" s="494"/>
      <c r="D350" s="494"/>
      <c r="E350" s="494"/>
      <c r="F350" s="494"/>
      <c r="G350" s="494"/>
      <c r="H350" s="494"/>
      <c r="I350" s="494"/>
      <c r="J350" s="494"/>
      <c r="K350" s="494"/>
      <c r="L350" s="494"/>
      <c r="M350" s="494"/>
      <c r="N350" s="494"/>
      <c r="O350" s="494"/>
      <c r="P350" s="494"/>
      <c r="Q350" s="494"/>
      <c r="R350" s="494"/>
      <c r="S350" s="494"/>
      <c r="T350" s="494"/>
      <c r="U350" s="494"/>
      <c r="V350" s="494"/>
      <c r="W350" s="494"/>
      <c r="X350" s="494"/>
      <c r="Y350" s="494"/>
      <c r="Z350" s="494"/>
      <c r="AA350" s="494"/>
      <c r="AB350" s="494"/>
      <c r="AC350" s="494"/>
      <c r="AD350" s="494"/>
      <c r="AE350" s="494"/>
      <c r="AF350" s="495"/>
      <c r="AG350" s="86">
        <f>SUM(AG328+AG334)</f>
        <v>0</v>
      </c>
      <c r="AH350" s="12" t="s">
        <v>412</v>
      </c>
      <c r="AI350" s="39"/>
      <c r="AJ350" s="39"/>
      <c r="AM350" s="39"/>
      <c r="AN350" s="39"/>
      <c r="AO350" s="39"/>
      <c r="AP350" s="39"/>
      <c r="AQ350" s="39"/>
      <c r="AR350" s="39"/>
      <c r="AS350" s="46"/>
      <c r="AT350" s="46"/>
    </row>
    <row r="351" spans="1:47" ht="12" customHeight="1" x14ac:dyDescent="0.25">
      <c r="A351" s="193"/>
      <c r="B351" s="496"/>
      <c r="C351" s="497"/>
      <c r="D351" s="497"/>
      <c r="E351" s="497"/>
      <c r="F351" s="497"/>
      <c r="G351" s="497"/>
      <c r="H351" s="497"/>
      <c r="I351" s="497"/>
      <c r="J351" s="497"/>
      <c r="K351" s="497"/>
      <c r="L351" s="497"/>
      <c r="M351" s="497"/>
      <c r="N351" s="497"/>
      <c r="O351" s="497"/>
      <c r="P351" s="497"/>
      <c r="Q351" s="497"/>
      <c r="R351" s="497"/>
      <c r="S351" s="497"/>
      <c r="T351" s="497"/>
      <c r="U351" s="497"/>
      <c r="V351" s="497"/>
      <c r="W351" s="497"/>
      <c r="X351" s="497"/>
      <c r="Y351" s="497"/>
      <c r="Z351" s="497"/>
      <c r="AA351" s="497"/>
      <c r="AB351" s="497"/>
      <c r="AC351" s="497"/>
      <c r="AD351" s="497"/>
      <c r="AE351" s="497"/>
      <c r="AF351" s="498"/>
      <c r="AG351" s="86">
        <f>SUM(AG328:AG342)</f>
        <v>0</v>
      </c>
      <c r="AH351" s="12" t="s">
        <v>413</v>
      </c>
      <c r="AI351" s="39"/>
      <c r="AJ351" s="39"/>
      <c r="AM351" s="39"/>
      <c r="AN351" s="39"/>
      <c r="AO351" s="39"/>
      <c r="AP351" s="39"/>
      <c r="AQ351" s="39"/>
      <c r="AR351" s="39"/>
      <c r="AS351" s="46"/>
      <c r="AT351" s="46"/>
    </row>
    <row r="352" spans="1:47" s="10" customFormat="1" ht="12" customHeight="1" x14ac:dyDescent="0.35">
      <c r="A352" s="193"/>
      <c r="B352" s="541"/>
      <c r="C352" s="542"/>
      <c r="D352" s="542"/>
      <c r="E352" s="542"/>
      <c r="F352" s="542"/>
      <c r="G352" s="542"/>
      <c r="H352" s="542"/>
      <c r="I352" s="542"/>
      <c r="J352" s="542"/>
      <c r="K352" s="542"/>
      <c r="L352" s="542"/>
      <c r="M352" s="542"/>
      <c r="N352" s="542"/>
      <c r="O352" s="542"/>
      <c r="P352" s="542"/>
      <c r="Q352" s="542"/>
      <c r="R352" s="542"/>
      <c r="S352" s="542"/>
      <c r="T352" s="542"/>
      <c r="U352" s="542"/>
      <c r="V352" s="542"/>
      <c r="W352" s="542"/>
      <c r="X352" s="542"/>
      <c r="Y352" s="542"/>
      <c r="Z352" s="542"/>
      <c r="AA352" s="542"/>
      <c r="AB352" s="542"/>
      <c r="AC352" s="542"/>
      <c r="AD352" s="542"/>
      <c r="AE352" s="542"/>
      <c r="AF352" s="543"/>
      <c r="AG352" s="86">
        <f>AG327</f>
        <v>181.05999999999997</v>
      </c>
      <c r="AH352" s="62"/>
      <c r="AI352" s="39"/>
      <c r="AJ352" s="39"/>
      <c r="AM352" s="39"/>
      <c r="AN352" s="39"/>
      <c r="AO352" s="39"/>
      <c r="AP352" s="39"/>
      <c r="AQ352" s="39"/>
      <c r="AR352" s="39"/>
      <c r="AS352" s="46"/>
      <c r="AT352" s="46"/>
      <c r="AU352" s="12"/>
    </row>
    <row r="353" spans="1:47" s="10" customFormat="1" ht="12" customHeight="1" x14ac:dyDescent="0.35">
      <c r="A353" s="238"/>
      <c r="B353" s="161"/>
      <c r="C353" s="161"/>
      <c r="D353" s="161"/>
      <c r="E353" s="161"/>
      <c r="F353" s="16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  <c r="Z353" s="161"/>
      <c r="AA353" s="161"/>
      <c r="AB353" s="161"/>
      <c r="AC353" s="161"/>
      <c r="AD353" s="161"/>
      <c r="AE353" s="161"/>
      <c r="AF353" s="239"/>
      <c r="AG353" s="160">
        <f>SUM(AG351-AG327)</f>
        <v>-181.05999999999997</v>
      </c>
      <c r="AH353" s="62"/>
      <c r="AI353" s="39"/>
      <c r="AJ353" s="39"/>
      <c r="AM353" s="39"/>
      <c r="AN353" s="39"/>
      <c r="AO353" s="39"/>
      <c r="AP353" s="39"/>
      <c r="AQ353" s="39"/>
      <c r="AR353" s="39"/>
      <c r="AS353" s="46"/>
      <c r="AT353" s="46"/>
      <c r="AU353" s="12"/>
    </row>
    <row r="354" spans="1:47" s="10" customFormat="1" ht="15" customHeight="1" x14ac:dyDescent="0.35">
      <c r="A354" s="709" t="str">
        <f>$A$39</f>
        <v>Zusammenstellung</v>
      </c>
      <c r="B354" s="545"/>
      <c r="C354" s="545"/>
      <c r="D354" s="545"/>
      <c r="E354" s="545"/>
      <c r="F354" s="546"/>
      <c r="G354" s="710" t="str">
        <f>$G$39</f>
        <v>Jan</v>
      </c>
      <c r="H354" s="710"/>
      <c r="I354" s="531" t="str">
        <f>$I$39</f>
        <v>Feb</v>
      </c>
      <c r="J354" s="531"/>
      <c r="K354" s="531" t="str">
        <f>$K$39</f>
        <v>Mrz</v>
      </c>
      <c r="L354" s="531"/>
      <c r="M354" s="710" t="str">
        <f>$M$39</f>
        <v>Apr</v>
      </c>
      <c r="N354" s="710"/>
      <c r="O354" s="710" t="str">
        <f>$O$39</f>
        <v>Mai</v>
      </c>
      <c r="P354" s="710"/>
      <c r="Q354" s="548" t="str">
        <f>$Q$39</f>
        <v>Jun</v>
      </c>
      <c r="R354" s="548"/>
      <c r="S354" s="531" t="str">
        <f>$S$39</f>
        <v>Jul</v>
      </c>
      <c r="T354" s="531"/>
      <c r="U354" s="531" t="str">
        <f>$U$39</f>
        <v>Aug</v>
      </c>
      <c r="V354" s="531"/>
      <c r="W354" s="531" t="str">
        <f>$W$39</f>
        <v>Sep</v>
      </c>
      <c r="X354" s="531"/>
      <c r="Y354" s="531" t="str">
        <f>$Y$39</f>
        <v>Okt</v>
      </c>
      <c r="Z354" s="531"/>
      <c r="AA354" s="531" t="str">
        <f>$AA$39</f>
        <v>Nov</v>
      </c>
      <c r="AB354" s="531"/>
      <c r="AC354" s="531" t="str">
        <f>$AC$39</f>
        <v>Dez</v>
      </c>
      <c r="AD354" s="531"/>
      <c r="AE354" s="532" t="str">
        <f>$AE$39</f>
        <v>Jahr</v>
      </c>
      <c r="AF354" s="533"/>
      <c r="AG354" s="137"/>
      <c r="AH354" s="62"/>
      <c r="AI354" s="39"/>
      <c r="AJ354" s="39"/>
      <c r="AM354" s="39"/>
      <c r="AN354" s="39"/>
      <c r="AO354" s="39"/>
      <c r="AP354" s="39"/>
      <c r="AQ354" s="39"/>
      <c r="AR354" s="39"/>
      <c r="AS354" s="46"/>
      <c r="AT354" s="46"/>
      <c r="AU354" s="12"/>
    </row>
    <row r="355" spans="1:47" s="10" customFormat="1" ht="12" customHeight="1" x14ac:dyDescent="0.35">
      <c r="A355" s="534" t="str">
        <f>$A$40</f>
        <v>Anstellung %</v>
      </c>
      <c r="B355" s="535"/>
      <c r="C355" s="535"/>
      <c r="D355" s="535"/>
      <c r="E355" s="535"/>
      <c r="F355" s="536"/>
      <c r="G355" s="706">
        <f>IF($B$4=0,0,$B$4)</f>
        <v>100</v>
      </c>
      <c r="H355" s="707"/>
      <c r="I355" s="539">
        <f>IF($B$70=0,0,$B$70)</f>
        <v>100</v>
      </c>
      <c r="J355" s="540"/>
      <c r="K355" s="539">
        <f>IF($B$133=0,0,$B$133)</f>
        <v>100</v>
      </c>
      <c r="L355" s="540"/>
      <c r="M355" s="706">
        <f>IF($B$196=0,0,$B$196)</f>
        <v>100</v>
      </c>
      <c r="N355" s="707"/>
      <c r="O355" s="706">
        <f>IF($B$259=0,0,$B$259)</f>
        <v>100</v>
      </c>
      <c r="P355" s="707"/>
      <c r="Q355" s="708">
        <f>IF($B$322=0,0,$B$322)</f>
        <v>100</v>
      </c>
      <c r="R355" s="538"/>
      <c r="S355" s="539">
        <f>IF($B$385=0,0,$B$385)</f>
        <v>100</v>
      </c>
      <c r="T355" s="540"/>
      <c r="U355" s="539">
        <f>IF($B$448=0,0,$B$448)</f>
        <v>100</v>
      </c>
      <c r="V355" s="540"/>
      <c r="W355" s="539">
        <f>IF($B$511=0,0,$B$511)</f>
        <v>100</v>
      </c>
      <c r="X355" s="540"/>
      <c r="Y355" s="539">
        <f>IF($B$574=0,0,$B$574)</f>
        <v>100</v>
      </c>
      <c r="Z355" s="540"/>
      <c r="AA355" s="539">
        <f>IF($B$637=0,0,$B$637)</f>
        <v>100</v>
      </c>
      <c r="AB355" s="540"/>
      <c r="AC355" s="539">
        <f>IF($B$700=0,0,$B$700)</f>
        <v>100</v>
      </c>
      <c r="AD355" s="540"/>
      <c r="AE355" s="559"/>
      <c r="AF355" s="560"/>
      <c r="AG355" s="137"/>
      <c r="AH355" s="62"/>
      <c r="AI355" s="39"/>
      <c r="AJ355" s="39"/>
      <c r="AM355" s="39"/>
      <c r="AN355" s="39"/>
      <c r="AO355" s="39"/>
      <c r="AP355" s="39"/>
      <c r="AQ355" s="39"/>
      <c r="AR355" s="39"/>
      <c r="AS355" s="46"/>
      <c r="AT355" s="46"/>
      <c r="AU355" s="12"/>
    </row>
    <row r="356" spans="1:47" s="10" customFormat="1" ht="12" customHeight="1" x14ac:dyDescent="0.35">
      <c r="A356" s="561" t="str">
        <f>$A$41</f>
        <v>Sollstunden gemäss GAV</v>
      </c>
      <c r="B356" s="562"/>
      <c r="C356" s="562"/>
      <c r="D356" s="562"/>
      <c r="E356" s="562"/>
      <c r="F356" s="563"/>
      <c r="G356" s="714">
        <f>IF($AG$37=0,0,$AG$37)</f>
        <v>172.82999999999998</v>
      </c>
      <c r="H356" s="715"/>
      <c r="I356" s="557">
        <f>IF($AG$100=0,0,$AG$100)</f>
        <v>164.6</v>
      </c>
      <c r="J356" s="558"/>
      <c r="K356" s="557">
        <f>IF($AG$138=0,0,$AG$138)</f>
        <v>189.28999999999996</v>
      </c>
      <c r="L356" s="558"/>
      <c r="M356" s="714">
        <f>IF($AG$226=0,0,$AG$226)</f>
        <v>181.05999999999997</v>
      </c>
      <c r="N356" s="715"/>
      <c r="O356" s="714">
        <f>IF($AG$289=0,0,$AG$289)</f>
        <v>172.82999999999998</v>
      </c>
      <c r="P356" s="715"/>
      <c r="Q356" s="716">
        <f>IF($AG$352=0,0,$AG$352)</f>
        <v>181.05999999999997</v>
      </c>
      <c r="R356" s="565"/>
      <c r="S356" s="557">
        <f>IF($AG$415=0,0,$AG$415)</f>
        <v>181.05999999999997</v>
      </c>
      <c r="T356" s="558"/>
      <c r="U356" s="557">
        <f>IF($AG$478=0,0,$AG$478)</f>
        <v>181.05999999999997</v>
      </c>
      <c r="V356" s="558"/>
      <c r="W356" s="557">
        <f>IF($AG$541=0,0,$AG$541)</f>
        <v>181.05999999999997</v>
      </c>
      <c r="X356" s="558"/>
      <c r="Y356" s="557">
        <f>IF($AG$604=0,0,$AG$604)</f>
        <v>172.82999999999998</v>
      </c>
      <c r="Z356" s="558"/>
      <c r="AA356" s="557">
        <f>IF($AG$667=0,0,$AG$667)</f>
        <v>181.05999999999997</v>
      </c>
      <c r="AB356" s="558"/>
      <c r="AC356" s="557">
        <f>IF($AG$730=0,0,$AG$730)</f>
        <v>189.28999999999996</v>
      </c>
      <c r="AD356" s="558"/>
      <c r="AE356" s="549">
        <f>SUM(G356:AD356)</f>
        <v>2148.0299999999997</v>
      </c>
      <c r="AF356" s="550"/>
      <c r="AG356" s="137"/>
      <c r="AH356" s="62"/>
      <c r="AI356" s="39"/>
      <c r="AJ356" s="39"/>
      <c r="AM356" s="39"/>
      <c r="AN356" s="39"/>
      <c r="AO356" s="39"/>
      <c r="AP356" s="39"/>
      <c r="AQ356" s="39"/>
      <c r="AR356" s="39"/>
      <c r="AS356" s="46"/>
      <c r="AT356" s="46"/>
      <c r="AU356" s="12"/>
    </row>
    <row r="357" spans="1:47" s="10" customFormat="1" ht="12" customHeight="1" x14ac:dyDescent="0.35">
      <c r="A357" s="163" t="str">
        <f>$A$42</f>
        <v>Produktive Stunden</v>
      </c>
      <c r="B357" s="551" t="str">
        <f>$B$42</f>
        <v>06.00 - 20.00 Uhr</v>
      </c>
      <c r="C357" s="551"/>
      <c r="D357" s="551"/>
      <c r="E357" s="551"/>
      <c r="F357" s="552"/>
      <c r="G357" s="711">
        <f>IF($AG$32=0,0,$AG$32)</f>
        <v>0</v>
      </c>
      <c r="H357" s="712"/>
      <c r="I357" s="555">
        <f>IF($AG$95=0,0,$AG$95)</f>
        <v>0</v>
      </c>
      <c r="J357" s="556"/>
      <c r="K357" s="555">
        <f>IF($AG$158=0,0,$AG$158)</f>
        <v>0</v>
      </c>
      <c r="L357" s="556"/>
      <c r="M357" s="711">
        <f>IF($AG$221=0,0,$AG$221)</f>
        <v>0</v>
      </c>
      <c r="N357" s="712"/>
      <c r="O357" s="711">
        <f>IF($AG$284=0,0,$AG$284)</f>
        <v>0</v>
      </c>
      <c r="P357" s="712"/>
      <c r="Q357" s="713">
        <f>IF($AG$347=0,0,$AG$347)</f>
        <v>0</v>
      </c>
      <c r="R357" s="554"/>
      <c r="S357" s="555">
        <f>IF($AG$410=0,0,$AG$410)</f>
        <v>0</v>
      </c>
      <c r="T357" s="556"/>
      <c r="U357" s="555">
        <f>IF($AG$473=0,0,$AG$473)</f>
        <v>0</v>
      </c>
      <c r="V357" s="556"/>
      <c r="W357" s="555">
        <f>IF($AG$536=0,0,$AG$536)</f>
        <v>0</v>
      </c>
      <c r="X357" s="556"/>
      <c r="Y357" s="555">
        <f>IF($AG$599=0,0,$AG$599)</f>
        <v>0</v>
      </c>
      <c r="Z357" s="556"/>
      <c r="AA357" s="555">
        <f>IF($AG$662=0,0,$AG$662)</f>
        <v>0</v>
      </c>
      <c r="AB357" s="556"/>
      <c r="AC357" s="555">
        <f>IF($AG$725=0,0,$AG$725)</f>
        <v>0</v>
      </c>
      <c r="AD357" s="556"/>
      <c r="AE357" s="570">
        <f>SUM(G357:AD357)</f>
        <v>0</v>
      </c>
      <c r="AF357" s="571"/>
      <c r="AG357" s="137"/>
      <c r="AH357" s="62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46"/>
      <c r="AT357" s="46"/>
      <c r="AU357" s="12"/>
    </row>
    <row r="358" spans="1:47" s="10" customFormat="1" ht="12" customHeight="1" x14ac:dyDescent="0.35">
      <c r="A358" s="164"/>
      <c r="B358" s="572" t="str">
        <f>$B$43</f>
        <v>Nacht-, Sonn-, Feiertagsarbeit</v>
      </c>
      <c r="C358" s="572"/>
      <c r="D358" s="572"/>
      <c r="E358" s="572"/>
      <c r="F358" s="573"/>
      <c r="G358" s="717">
        <f>IF($AG$33=0,0,$AG$33)</f>
        <v>0</v>
      </c>
      <c r="H358" s="718"/>
      <c r="I358" s="566">
        <f>IF($AG$96=0,0,$AG$96)</f>
        <v>0</v>
      </c>
      <c r="J358" s="567"/>
      <c r="K358" s="566">
        <f>IF($AG$159=0,0,$AG$159)</f>
        <v>0</v>
      </c>
      <c r="L358" s="567"/>
      <c r="M358" s="717">
        <f>IF($AG$222=0,0,$AG$222)</f>
        <v>0</v>
      </c>
      <c r="N358" s="718"/>
      <c r="O358" s="717">
        <f>IF($AG$285=0,0,$AG$285)</f>
        <v>0</v>
      </c>
      <c r="P358" s="718"/>
      <c r="Q358" s="719">
        <f>IF($AG$348=0,0,$AG$348)</f>
        <v>0</v>
      </c>
      <c r="R358" s="575"/>
      <c r="S358" s="566">
        <f>IF($AG$411=0,0,$AG$411)</f>
        <v>0</v>
      </c>
      <c r="T358" s="567"/>
      <c r="U358" s="566">
        <f>IF($AG$474=0,0,$AG$474)</f>
        <v>0</v>
      </c>
      <c r="V358" s="567"/>
      <c r="W358" s="566">
        <f>IF($AG$537=0,0,$AG$537)</f>
        <v>0</v>
      </c>
      <c r="X358" s="567"/>
      <c r="Y358" s="566">
        <f>IF($AG$600=0,0,$AG$600)</f>
        <v>0</v>
      </c>
      <c r="Z358" s="567"/>
      <c r="AA358" s="566">
        <f>IF($AG$663=0,0,$AG$663)</f>
        <v>0</v>
      </c>
      <c r="AB358" s="567"/>
      <c r="AC358" s="566">
        <f>IF($AG$726=0,0,$AG$726)</f>
        <v>0</v>
      </c>
      <c r="AD358" s="567"/>
      <c r="AE358" s="568">
        <f>SUM(G358:AD358)</f>
        <v>0</v>
      </c>
      <c r="AF358" s="569"/>
      <c r="AG358" s="137"/>
      <c r="AH358" s="62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46"/>
      <c r="AT358" s="46"/>
      <c r="AU358" s="12"/>
    </row>
    <row r="359" spans="1:47" s="10" customFormat="1" ht="12" customHeight="1" x14ac:dyDescent="0.35">
      <c r="A359" s="163" t="str">
        <f>$A$44</f>
        <v>Zeitzuschläge</v>
      </c>
      <c r="B359" s="551" t="str">
        <f>$B$44</f>
        <v>aus Wochentotal</v>
      </c>
      <c r="C359" s="551"/>
      <c r="D359" s="551"/>
      <c r="E359" s="551"/>
      <c r="F359" s="552"/>
      <c r="G359" s="711">
        <f>IF($AG$25=0,0,$AG$25)</f>
        <v>0</v>
      </c>
      <c r="H359" s="712"/>
      <c r="I359" s="555">
        <f>IF($AG$88=0,0,$AG$88)</f>
        <v>0</v>
      </c>
      <c r="J359" s="556"/>
      <c r="K359" s="555">
        <f>IF($AG$151=0,0,$AG$151)</f>
        <v>0</v>
      </c>
      <c r="L359" s="556"/>
      <c r="M359" s="711">
        <f>IF($AG$214=0,0,$AG$214)</f>
        <v>0</v>
      </c>
      <c r="N359" s="712"/>
      <c r="O359" s="711">
        <f>IF($AG$277=0,0,$AG$277)</f>
        <v>0</v>
      </c>
      <c r="P359" s="712"/>
      <c r="Q359" s="713">
        <f>IF($AG$340=0,0,$AG$340)</f>
        <v>0</v>
      </c>
      <c r="R359" s="554"/>
      <c r="S359" s="555">
        <f>IF($AG$403=0,0,$AG$403)</f>
        <v>0</v>
      </c>
      <c r="T359" s="556"/>
      <c r="U359" s="555">
        <f>IF($AG$466=0,0,$AG$466)</f>
        <v>0</v>
      </c>
      <c r="V359" s="556"/>
      <c r="W359" s="555">
        <f>IF($AG$529=0,0,$AG$529)</f>
        <v>0</v>
      </c>
      <c r="X359" s="556"/>
      <c r="Y359" s="555">
        <f>IF($AG$592=0,0,$AG$592)</f>
        <v>0</v>
      </c>
      <c r="Z359" s="556"/>
      <c r="AA359" s="555">
        <f>IF($AG$655=0,0,$AG$655)</f>
        <v>0</v>
      </c>
      <c r="AB359" s="556"/>
      <c r="AC359" s="555">
        <f>IF($AG$718=0,0,$AG$718)</f>
        <v>0</v>
      </c>
      <c r="AD359" s="556"/>
      <c r="AE359" s="570">
        <f>SUM(G359:AD359)</f>
        <v>0</v>
      </c>
      <c r="AF359" s="571"/>
      <c r="AG359" s="137"/>
      <c r="AH359" s="62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46"/>
      <c r="AT359" s="46"/>
      <c r="AU359" s="12"/>
    </row>
    <row r="360" spans="1:47" s="10" customFormat="1" ht="12" customHeight="1" x14ac:dyDescent="0.35">
      <c r="A360" s="164"/>
      <c r="B360" s="572" t="str">
        <f>$B$45</f>
        <v>aus Nacht-, Sonn-, Feiertagsarbeiten</v>
      </c>
      <c r="C360" s="572"/>
      <c r="D360" s="572"/>
      <c r="E360" s="572"/>
      <c r="F360" s="573"/>
      <c r="G360" s="717">
        <f>IF($AJ$20=0,0,$AJ$20)</f>
        <v>0</v>
      </c>
      <c r="H360" s="718"/>
      <c r="I360" s="566">
        <f>IF($AK$20=0,0,$AK$20)</f>
        <v>0</v>
      </c>
      <c r="J360" s="567"/>
      <c r="K360" s="566">
        <f>IF($AL$20=0,0,$AL$20)</f>
        <v>0</v>
      </c>
      <c r="L360" s="567"/>
      <c r="M360" s="717">
        <f>IF($AM$20=0,0,$AM$20)</f>
        <v>0</v>
      </c>
      <c r="N360" s="718"/>
      <c r="O360" s="717">
        <f>IF($AN$20=0,0,$AN$20)</f>
        <v>0</v>
      </c>
      <c r="P360" s="718"/>
      <c r="Q360" s="719">
        <f>IF($AO$20=0,0,$AO$20)</f>
        <v>0</v>
      </c>
      <c r="R360" s="575"/>
      <c r="S360" s="566">
        <f>IF($AP$20=0,0,$AP$20)</f>
        <v>0</v>
      </c>
      <c r="T360" s="567"/>
      <c r="U360" s="566">
        <f>IF($AQ$20=0,0,$AQ$20)</f>
        <v>0</v>
      </c>
      <c r="V360" s="567"/>
      <c r="W360" s="566">
        <f>IF($AR$20=0,0,$AR$20)</f>
        <v>0</v>
      </c>
      <c r="X360" s="567"/>
      <c r="Y360" s="566">
        <f>IF($AS$20=0,0,$AS$20)</f>
        <v>0</v>
      </c>
      <c r="Z360" s="567"/>
      <c r="AA360" s="566">
        <f>IF($AT$20=0,0,$AT$20)</f>
        <v>0</v>
      </c>
      <c r="AB360" s="567"/>
      <c r="AC360" s="566">
        <f>IF($AU$20=0,0,$AU$20)</f>
        <v>0</v>
      </c>
      <c r="AD360" s="567"/>
      <c r="AE360" s="568">
        <f>SUM(G360:AD360)</f>
        <v>0</v>
      </c>
      <c r="AF360" s="569"/>
      <c r="AG360" s="137"/>
      <c r="AH360" s="62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46"/>
      <c r="AT360" s="46"/>
      <c r="AU360" s="12"/>
    </row>
    <row r="361" spans="1:47" s="10" customFormat="1" ht="12" customHeight="1" x14ac:dyDescent="0.35">
      <c r="A361" s="576" t="str">
        <f>$A$46</f>
        <v>Unproduktive Stunden</v>
      </c>
      <c r="B361" s="577"/>
      <c r="C361" s="577"/>
      <c r="D361" s="577"/>
      <c r="E361" s="577"/>
      <c r="F361" s="578"/>
      <c r="G361" s="720"/>
      <c r="H361" s="721"/>
      <c r="I361" s="581"/>
      <c r="J361" s="582"/>
      <c r="K361" s="581"/>
      <c r="L361" s="582"/>
      <c r="M361" s="720"/>
      <c r="N361" s="721"/>
      <c r="O361" s="720"/>
      <c r="P361" s="721"/>
      <c r="Q361" s="722"/>
      <c r="R361" s="580"/>
      <c r="S361" s="581"/>
      <c r="T361" s="582"/>
      <c r="U361" s="581"/>
      <c r="V361" s="582"/>
      <c r="W361" s="581"/>
      <c r="X361" s="582"/>
      <c r="Y361" s="581"/>
      <c r="Z361" s="582"/>
      <c r="AA361" s="581"/>
      <c r="AB361" s="582"/>
      <c r="AC361" s="581"/>
      <c r="AD361" s="582"/>
      <c r="AE361" s="593"/>
      <c r="AF361" s="594"/>
      <c r="AG361" s="137"/>
      <c r="AH361" s="62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46"/>
      <c r="AT361" s="46"/>
      <c r="AU361" s="12"/>
    </row>
    <row r="362" spans="1:47" s="10" customFormat="1" ht="12" customHeight="1" x14ac:dyDescent="0.35">
      <c r="A362" s="595" t="str">
        <f>$A$47</f>
        <v xml:space="preserve">   Absenzen, Kurzabsenzen Art. 11 GAV</v>
      </c>
      <c r="B362" s="596"/>
      <c r="C362" s="596"/>
      <c r="D362" s="596"/>
      <c r="E362" s="596"/>
      <c r="F362" s="165" t="str">
        <f>$F$47</f>
        <v>a</v>
      </c>
      <c r="G362" s="591">
        <f>IF($AJ$3=0,0,$AJ$3)</f>
        <v>0</v>
      </c>
      <c r="H362" s="592"/>
      <c r="I362" s="591">
        <f>IF($AK$3=0,0,$AK$3)</f>
        <v>0</v>
      </c>
      <c r="J362" s="592"/>
      <c r="K362" s="591">
        <f>IF($AL$3=0,0,$AL$3)</f>
        <v>0</v>
      </c>
      <c r="L362" s="592"/>
      <c r="M362" s="591">
        <f>IF($AM$3=0,0,$AM$3)</f>
        <v>0</v>
      </c>
      <c r="N362" s="592"/>
      <c r="O362" s="591">
        <f>IF($AN$3=0,0,$AN$3)</f>
        <v>0</v>
      </c>
      <c r="P362" s="592"/>
      <c r="Q362" s="724">
        <f>IF($AO$3=0,0,$AO$3)</f>
        <v>0</v>
      </c>
      <c r="R362" s="598"/>
      <c r="S362" s="591">
        <f>IF($AP$3=0,0,$AP$3)</f>
        <v>0</v>
      </c>
      <c r="T362" s="592"/>
      <c r="U362" s="591">
        <f>IF($AQ$3=0,0,$AQ$3)</f>
        <v>0</v>
      </c>
      <c r="V362" s="592"/>
      <c r="W362" s="591">
        <f>IF($AR$3=0,0,$AR$3)</f>
        <v>0</v>
      </c>
      <c r="X362" s="592"/>
      <c r="Y362" s="591">
        <f>IF($AS$3=0,0,$AS$3)</f>
        <v>0</v>
      </c>
      <c r="Z362" s="592"/>
      <c r="AA362" s="591">
        <f>IF(AT$3=0,0,$AT$3)</f>
        <v>0</v>
      </c>
      <c r="AB362" s="592"/>
      <c r="AC362" s="591">
        <f>IF($AU$3=0,0,$AU$3)</f>
        <v>0</v>
      </c>
      <c r="AD362" s="592"/>
      <c r="AE362" s="583">
        <f>IF($AV$3=0,0,$AV$3)</f>
        <v>0</v>
      </c>
      <c r="AF362" s="584"/>
      <c r="AG362" s="137"/>
      <c r="AH362" s="62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46"/>
      <c r="AT362" s="46"/>
      <c r="AU362" s="12"/>
    </row>
    <row r="363" spans="1:47" s="10" customFormat="1" ht="12" customHeight="1" x14ac:dyDescent="0.35">
      <c r="A363" s="585" t="str">
        <f>$A$48</f>
        <v xml:space="preserve">   Ferien Art. 12.1 GAV</v>
      </c>
      <c r="B363" s="586"/>
      <c r="C363" s="586"/>
      <c r="D363" s="586"/>
      <c r="E363" s="586"/>
      <c r="F363" s="166" t="str">
        <f>$F$48</f>
        <v>f</v>
      </c>
      <c r="G363" s="589">
        <f>IF($AJ$4=0,0,$AJ$4)</f>
        <v>0</v>
      </c>
      <c r="H363" s="590"/>
      <c r="I363" s="589">
        <f>IF($AK$4=0,0,$AK$4)</f>
        <v>0</v>
      </c>
      <c r="J363" s="590"/>
      <c r="K363" s="589">
        <f>IF($AL$4=0,0,$AL$4)</f>
        <v>0</v>
      </c>
      <c r="L363" s="590"/>
      <c r="M363" s="589">
        <f>IF($AM$4=0,0,$AM$4)</f>
        <v>0</v>
      </c>
      <c r="N363" s="590"/>
      <c r="O363" s="589">
        <f>IF($AN$4=0,0,$AN$4)</f>
        <v>0</v>
      </c>
      <c r="P363" s="590"/>
      <c r="Q363" s="723">
        <f>IF($AO$4=0,0,$AO$4)</f>
        <v>0</v>
      </c>
      <c r="R363" s="588"/>
      <c r="S363" s="589">
        <f>IF($AP$4=0,0,$AP$4)</f>
        <v>0</v>
      </c>
      <c r="T363" s="590"/>
      <c r="U363" s="589">
        <f>IF($AQ$4=0,0,$AQ$4)</f>
        <v>0</v>
      </c>
      <c r="V363" s="590"/>
      <c r="W363" s="589">
        <f>IF($AR$4=0,0,$AR$4)</f>
        <v>0</v>
      </c>
      <c r="X363" s="590"/>
      <c r="Y363" s="589">
        <f>IF($AS$4=0,0,$AS$4)</f>
        <v>0</v>
      </c>
      <c r="Z363" s="590"/>
      <c r="AA363" s="589">
        <f>IF($AT$4=0,0,$AT$4)</f>
        <v>0</v>
      </c>
      <c r="AB363" s="590"/>
      <c r="AC363" s="589">
        <f>IF($AU$4=0,0,$AU$4)</f>
        <v>0</v>
      </c>
      <c r="AD363" s="590"/>
      <c r="AE363" s="599">
        <f>IF($AV$4=0,0,$AV$4)</f>
        <v>0</v>
      </c>
      <c r="AF363" s="600"/>
      <c r="AG363" s="137"/>
      <c r="AH363" s="62"/>
      <c r="AI363" s="39"/>
      <c r="AJ363" s="39"/>
      <c r="AM363" s="39"/>
      <c r="AN363" s="39"/>
      <c r="AO363" s="39"/>
      <c r="AP363" s="39"/>
      <c r="AQ363" s="39"/>
      <c r="AR363" s="39"/>
      <c r="AS363" s="46"/>
      <c r="AT363" s="46"/>
      <c r="AU363" s="12"/>
    </row>
    <row r="364" spans="1:47" s="10" customFormat="1" ht="12" customHeight="1" x14ac:dyDescent="0.35">
      <c r="A364" s="601" t="str">
        <f>$A$49</f>
        <v xml:space="preserve">   Feiertage Art. 12.2 GAV</v>
      </c>
      <c r="B364" s="602"/>
      <c r="C364" s="222" t="str">
        <f>IF($AJ$17="","",$AJ$17)</f>
        <v/>
      </c>
      <c r="D364" s="221"/>
      <c r="E364" s="221"/>
      <c r="F364" s="167" t="str">
        <f>$F$49</f>
        <v>ft</v>
      </c>
      <c r="G364" s="589">
        <f>IF($AJ$15=0,0,$AJ$15)</f>
        <v>0</v>
      </c>
      <c r="H364" s="590"/>
      <c r="I364" s="589">
        <f>IF($AK$15=0,0,$AK$15)</f>
        <v>0</v>
      </c>
      <c r="J364" s="590"/>
      <c r="K364" s="589">
        <f>IF($AL$15=0,0,$AL$15)</f>
        <v>0</v>
      </c>
      <c r="L364" s="590"/>
      <c r="M364" s="589">
        <f>IF($AM$15=0,0,$AM$15)</f>
        <v>0</v>
      </c>
      <c r="N364" s="590"/>
      <c r="O364" s="589">
        <f>IF($AN$15=0,0,$AN$15)</f>
        <v>0</v>
      </c>
      <c r="P364" s="590"/>
      <c r="Q364" s="723">
        <f>IF($AO$15=0,0,$AO$15)</f>
        <v>0</v>
      </c>
      <c r="R364" s="588"/>
      <c r="S364" s="589">
        <f>IF($AP$15=0,0,$AP$15)</f>
        <v>0</v>
      </c>
      <c r="T364" s="590"/>
      <c r="U364" s="589">
        <f>IF($AQ$15=0,0,$AQ$15)</f>
        <v>0</v>
      </c>
      <c r="V364" s="590"/>
      <c r="W364" s="589">
        <f>IF($AR$15=0,0,$AR$15)</f>
        <v>0</v>
      </c>
      <c r="X364" s="590"/>
      <c r="Y364" s="589">
        <f>IF($AS$15=0,0,$AS$15)</f>
        <v>0</v>
      </c>
      <c r="Z364" s="590"/>
      <c r="AA364" s="589">
        <f>IF($AT$15=0,0,$AT$15)</f>
        <v>0</v>
      </c>
      <c r="AB364" s="590"/>
      <c r="AC364" s="589">
        <f>IF($AU$15=0,0,$AU$15)</f>
        <v>0</v>
      </c>
      <c r="AD364" s="590"/>
      <c r="AE364" s="599">
        <f>IF($AV$15=0,0,$AV$15)</f>
        <v>0</v>
      </c>
      <c r="AF364" s="600"/>
      <c r="AG364" s="137"/>
      <c r="AH364" s="62"/>
      <c r="AI364" s="39"/>
      <c r="AJ364" s="39"/>
      <c r="AM364" s="39"/>
      <c r="AN364" s="39"/>
      <c r="AO364" s="39"/>
      <c r="AP364" s="39"/>
      <c r="AQ364" s="39"/>
      <c r="AR364" s="39"/>
      <c r="AS364" s="46"/>
      <c r="AT364" s="46"/>
      <c r="AU364" s="12"/>
    </row>
    <row r="365" spans="1:47" s="10" customFormat="1" ht="12" customHeight="1" x14ac:dyDescent="0.35">
      <c r="A365" s="601" t="str">
        <f>$A$50</f>
        <v xml:space="preserve">   Krankheit Art. 13 GAV</v>
      </c>
      <c r="B365" s="602"/>
      <c r="C365" s="602"/>
      <c r="D365" s="602"/>
      <c r="E365" s="602"/>
      <c r="F365" s="167" t="str">
        <f>$F$50</f>
        <v>k</v>
      </c>
      <c r="G365" s="589">
        <f>IF($AJ$5=0,0,$AJ$5)</f>
        <v>0</v>
      </c>
      <c r="H365" s="590"/>
      <c r="I365" s="589">
        <f>IF($AK$5=0,0,$AK$5)</f>
        <v>0</v>
      </c>
      <c r="J365" s="590"/>
      <c r="K365" s="589">
        <f>IF($AL$5=0,0,$AL$5)</f>
        <v>0</v>
      </c>
      <c r="L365" s="590"/>
      <c r="M365" s="589">
        <f>IF($AM$5=0,0,$AM$5)</f>
        <v>0</v>
      </c>
      <c r="N365" s="590"/>
      <c r="O365" s="589">
        <f>IF($AN$5=0,0,$AN$5)</f>
        <v>0</v>
      </c>
      <c r="P365" s="590"/>
      <c r="Q365" s="723">
        <f>IF($AO$5=0,0,$AO$5)</f>
        <v>0</v>
      </c>
      <c r="R365" s="588"/>
      <c r="S365" s="589">
        <f>IF($AP$5=0,0,$AP$5)</f>
        <v>0</v>
      </c>
      <c r="T365" s="590"/>
      <c r="U365" s="589">
        <f>IF($AQ$5=0,0,$AQ$5)</f>
        <v>0</v>
      </c>
      <c r="V365" s="590"/>
      <c r="W365" s="589">
        <f>IF($AR$5=0,0,$AR$5)</f>
        <v>0</v>
      </c>
      <c r="X365" s="590"/>
      <c r="Y365" s="589">
        <f>IF($AS$5=0,0,$AS$5)</f>
        <v>0</v>
      </c>
      <c r="Z365" s="590"/>
      <c r="AA365" s="589">
        <f>IF($AT$5=0,0,$AT$5)</f>
        <v>0</v>
      </c>
      <c r="AB365" s="590"/>
      <c r="AC365" s="589">
        <f>IF($AU$5=0,0,$AU$5)</f>
        <v>0</v>
      </c>
      <c r="AD365" s="590"/>
      <c r="AE365" s="599">
        <f>IF($AV$5=0,0,$AV$5)</f>
        <v>0</v>
      </c>
      <c r="AF365" s="600"/>
      <c r="AG365" s="137"/>
      <c r="AH365" s="62"/>
      <c r="AI365" s="39"/>
      <c r="AJ365" s="39"/>
      <c r="AM365" s="39"/>
      <c r="AN365" s="39"/>
      <c r="AO365" s="39"/>
      <c r="AP365" s="39"/>
      <c r="AQ365" s="39"/>
      <c r="AR365" s="39"/>
      <c r="AS365" s="46"/>
      <c r="AT365" s="46"/>
      <c r="AU365" s="12"/>
    </row>
    <row r="366" spans="1:47" s="10" customFormat="1" ht="12" customHeight="1" x14ac:dyDescent="0.35">
      <c r="A366" s="601" t="str">
        <f>$A$51</f>
        <v xml:space="preserve">   Unfall Art. 14 GAV</v>
      </c>
      <c r="B366" s="602"/>
      <c r="C366" s="602"/>
      <c r="D366" s="602"/>
      <c r="E366" s="602"/>
      <c r="F366" s="167" t="str">
        <f>$F$51</f>
        <v>u</v>
      </c>
      <c r="G366" s="589">
        <f>IF($AJ$6=0,0,$AJ$6)</f>
        <v>0</v>
      </c>
      <c r="H366" s="590"/>
      <c r="I366" s="589">
        <f>IF($AK$6=0,0,$AK$6)</f>
        <v>0</v>
      </c>
      <c r="J366" s="590"/>
      <c r="K366" s="589">
        <f>IF($AL$6=0,0,$AL$6)</f>
        <v>0</v>
      </c>
      <c r="L366" s="590"/>
      <c r="M366" s="589">
        <f>IF($AM$6=0,0,$AM$6)</f>
        <v>0</v>
      </c>
      <c r="N366" s="590"/>
      <c r="O366" s="589">
        <f>IF($AN$6=0,0,$AN$6)</f>
        <v>0</v>
      </c>
      <c r="P366" s="590"/>
      <c r="Q366" s="723">
        <f>IF($AO$6=0,0,$AO$6)</f>
        <v>0</v>
      </c>
      <c r="R366" s="588"/>
      <c r="S366" s="589">
        <f>IF($AP$6=0,0,$AP$6)</f>
        <v>0</v>
      </c>
      <c r="T366" s="590"/>
      <c r="U366" s="589">
        <f>IF($AQ$6=0,0,$AQ$6)</f>
        <v>0</v>
      </c>
      <c r="V366" s="590"/>
      <c r="W366" s="589">
        <f>IF($AR$6=0,0,$AR$6)</f>
        <v>0</v>
      </c>
      <c r="X366" s="590"/>
      <c r="Y366" s="589">
        <f>IF($AS$6=0,0,$AS$6)</f>
        <v>0</v>
      </c>
      <c r="Z366" s="590"/>
      <c r="AA366" s="589">
        <f>IF($AT$6=0,0,$AT$6)</f>
        <v>0</v>
      </c>
      <c r="AB366" s="590"/>
      <c r="AC366" s="589">
        <f>IF($AU$6=0,0,$AU$6)</f>
        <v>0</v>
      </c>
      <c r="AD366" s="590"/>
      <c r="AE366" s="599">
        <f>IF($AV$6=0,0,$AV$6)</f>
        <v>0</v>
      </c>
      <c r="AF366" s="600"/>
      <c r="AG366" s="137"/>
      <c r="AH366" s="62"/>
      <c r="AI366" s="39"/>
      <c r="AJ366" s="39"/>
      <c r="AM366" s="39"/>
      <c r="AN366" s="39"/>
      <c r="AO366" s="39"/>
      <c r="AP366" s="39"/>
      <c r="AQ366" s="39"/>
      <c r="AR366" s="39"/>
      <c r="AS366" s="46"/>
      <c r="AT366" s="46"/>
      <c r="AU366" s="12"/>
    </row>
    <row r="367" spans="1:47" s="10" customFormat="1" ht="12" customHeight="1" x14ac:dyDescent="0.35">
      <c r="A367" s="601" t="str">
        <f>$A$52</f>
        <v xml:space="preserve">   Schwangerschaft/Mutterschaft Art. 15 GAV</v>
      </c>
      <c r="B367" s="602"/>
      <c r="C367" s="602"/>
      <c r="D367" s="602"/>
      <c r="E367" s="602"/>
      <c r="F367" s="167" t="str">
        <f>$F$52</f>
        <v>s</v>
      </c>
      <c r="G367" s="589">
        <f>IF($AJ$7=0,0,$AJ$7)</f>
        <v>0</v>
      </c>
      <c r="H367" s="590"/>
      <c r="I367" s="589">
        <f>IF($AK$7=0,0,$AK$7)</f>
        <v>0</v>
      </c>
      <c r="J367" s="590"/>
      <c r="K367" s="589">
        <f>IF($AL$7=0,0,$AL$7)</f>
        <v>0</v>
      </c>
      <c r="L367" s="590"/>
      <c r="M367" s="589">
        <f>IF($AM$7=0,0,$AM$7)</f>
        <v>0</v>
      </c>
      <c r="N367" s="590"/>
      <c r="O367" s="589">
        <f>IF($AN$7=0,0,$AN$7)</f>
        <v>0</v>
      </c>
      <c r="P367" s="590"/>
      <c r="Q367" s="723">
        <f>IF($AO$7=0,0,$AO$7)</f>
        <v>0</v>
      </c>
      <c r="R367" s="588"/>
      <c r="S367" s="589">
        <f>IF($AP$7=0,0,$AP$7)</f>
        <v>0</v>
      </c>
      <c r="T367" s="590"/>
      <c r="U367" s="589">
        <f>IF($AQ$7=0,0,$AQ$7)</f>
        <v>0</v>
      </c>
      <c r="V367" s="590"/>
      <c r="W367" s="589">
        <f>IF($AR$7=0,0,$AR$7)</f>
        <v>0</v>
      </c>
      <c r="X367" s="590"/>
      <c r="Y367" s="589">
        <f>IF($AS$7=0,0,$AS$7)</f>
        <v>0</v>
      </c>
      <c r="Z367" s="590"/>
      <c r="AA367" s="589">
        <f>IF($AT$7=0,0,$AT$7)</f>
        <v>0</v>
      </c>
      <c r="AB367" s="590"/>
      <c r="AC367" s="589">
        <f>IF($AU$7=0,0,$AU$7)</f>
        <v>0</v>
      </c>
      <c r="AD367" s="590"/>
      <c r="AE367" s="599">
        <f>IF($AV$7=0,0,$AV$7)</f>
        <v>0</v>
      </c>
      <c r="AF367" s="600"/>
      <c r="AG367" s="137"/>
      <c r="AH367" s="62"/>
      <c r="AI367" s="39"/>
      <c r="AJ367" s="39"/>
      <c r="AM367" s="39"/>
      <c r="AN367" s="39"/>
      <c r="AO367" s="39"/>
      <c r="AP367" s="39"/>
      <c r="AQ367" s="39"/>
      <c r="AR367" s="39"/>
      <c r="AS367" s="46"/>
      <c r="AT367" s="46"/>
      <c r="AU367" s="12"/>
    </row>
    <row r="368" spans="1:47" s="10" customFormat="1" ht="12" customHeight="1" x14ac:dyDescent="0.35">
      <c r="A368" s="601" t="str">
        <f>$A$53</f>
        <v xml:space="preserve">   Militär/Beförderung/Zivilschutz Art. 16 GAV</v>
      </c>
      <c r="B368" s="602"/>
      <c r="C368" s="602"/>
      <c r="D368" s="602"/>
      <c r="E368" s="602"/>
      <c r="F368" s="167" t="str">
        <f>$F$53</f>
        <v>m</v>
      </c>
      <c r="G368" s="589">
        <f>IF($AJ$8=0,0,$AJ$8)</f>
        <v>0</v>
      </c>
      <c r="H368" s="590"/>
      <c r="I368" s="589">
        <f>IF($AK$8=0,0,$AK$8)</f>
        <v>0</v>
      </c>
      <c r="J368" s="590"/>
      <c r="K368" s="589">
        <f>IF($AL$8=0,0,$AL$8)</f>
        <v>0</v>
      </c>
      <c r="L368" s="590"/>
      <c r="M368" s="589">
        <f>IF($AM$8=0,0,$AM$8)</f>
        <v>0</v>
      </c>
      <c r="N368" s="590"/>
      <c r="O368" s="589">
        <f>IF($AN$8=0,0,$AN$8)</f>
        <v>0</v>
      </c>
      <c r="P368" s="590"/>
      <c r="Q368" s="723">
        <f>IF($AO$8=0,0,$AO$8)</f>
        <v>0</v>
      </c>
      <c r="R368" s="588"/>
      <c r="S368" s="589">
        <f>IF($AP$8=0,0,$AP$8)</f>
        <v>0</v>
      </c>
      <c r="T368" s="590"/>
      <c r="U368" s="589">
        <f>IF($AQ$8=0,0,$AQ$8)</f>
        <v>0</v>
      </c>
      <c r="V368" s="590"/>
      <c r="W368" s="589">
        <f>IF($AR$8=0,0,$AR$8)</f>
        <v>0</v>
      </c>
      <c r="X368" s="590"/>
      <c r="Y368" s="589">
        <f>IF($AS$8=0,0,$AS$8)</f>
        <v>0</v>
      </c>
      <c r="Z368" s="590"/>
      <c r="AA368" s="589">
        <f>IF($AT$8=0,0,$AT$8)</f>
        <v>0</v>
      </c>
      <c r="AB368" s="590"/>
      <c r="AC368" s="589">
        <f>IF($AU$8=0,0,$AU$8)</f>
        <v>0</v>
      </c>
      <c r="AD368" s="590"/>
      <c r="AE368" s="599">
        <f>IF($AV$8=0,0,$AV$8)</f>
        <v>0</v>
      </c>
      <c r="AF368" s="600"/>
      <c r="AG368" s="137"/>
      <c r="AH368" s="62"/>
      <c r="AI368" s="39"/>
      <c r="AJ368" s="39"/>
      <c r="AM368" s="39"/>
      <c r="AN368" s="39"/>
      <c r="AO368" s="39"/>
      <c r="AP368" s="39"/>
      <c r="AQ368" s="39"/>
      <c r="AR368" s="39"/>
      <c r="AS368" s="46"/>
      <c r="AT368" s="46"/>
      <c r="AU368" s="12"/>
    </row>
    <row r="369" spans="1:47" s="10" customFormat="1" ht="12" customHeight="1" x14ac:dyDescent="0.35">
      <c r="A369" s="601" t="str">
        <f>$A$54</f>
        <v xml:space="preserve">   Kurzarbeit und Schlechtwetterausfälle</v>
      </c>
      <c r="B369" s="602"/>
      <c r="C369" s="602"/>
      <c r="D369" s="602"/>
      <c r="E369" s="602"/>
      <c r="F369" s="167" t="str">
        <f>$F$54</f>
        <v>ka</v>
      </c>
      <c r="G369" s="589">
        <f>IF($AJ$11=0,0,$AJ$11)</f>
        <v>0</v>
      </c>
      <c r="H369" s="590"/>
      <c r="I369" s="589">
        <f>IF($AK$11=0,0,$AK$11)</f>
        <v>0</v>
      </c>
      <c r="J369" s="590"/>
      <c r="K369" s="589">
        <f>IF($AL$11=0,0,$AL$11)</f>
        <v>0</v>
      </c>
      <c r="L369" s="590"/>
      <c r="M369" s="589">
        <f>IF($AM$11=0,0,$AM$11)</f>
        <v>0</v>
      </c>
      <c r="N369" s="590"/>
      <c r="O369" s="589">
        <f>IF($AN$11=0,0,$AN$11)</f>
        <v>0</v>
      </c>
      <c r="P369" s="590"/>
      <c r="Q369" s="723">
        <f>IF($AO$11=0,0,$AO$11)</f>
        <v>0</v>
      </c>
      <c r="R369" s="588"/>
      <c r="S369" s="589">
        <f>IF($AP$11=0,0,$AP$11)</f>
        <v>0</v>
      </c>
      <c r="T369" s="590"/>
      <c r="U369" s="589">
        <f>IF($AQ$11=0,0,$AQ$11)</f>
        <v>0</v>
      </c>
      <c r="V369" s="590"/>
      <c r="W369" s="589">
        <f>IF($AR$11=0,0,$AR$11)</f>
        <v>0</v>
      </c>
      <c r="X369" s="590"/>
      <c r="Y369" s="589">
        <f>IF($AS$11=0,0,$AS$11)</f>
        <v>0</v>
      </c>
      <c r="Z369" s="590"/>
      <c r="AA369" s="589">
        <f>IF($AT$11=0,0,$AT$11)</f>
        <v>0</v>
      </c>
      <c r="AB369" s="590"/>
      <c r="AC369" s="589">
        <f>IF($AU$11=0,0,$AU$11)</f>
        <v>0</v>
      </c>
      <c r="AD369" s="590"/>
      <c r="AE369" s="599">
        <f>IF($AV$11=0,0,$AV$11)</f>
        <v>0</v>
      </c>
      <c r="AF369" s="600"/>
      <c r="AG369" s="137"/>
      <c r="AH369" s="62"/>
      <c r="AI369" s="39"/>
      <c r="AJ369" s="39"/>
      <c r="AM369" s="39"/>
      <c r="AN369" s="39"/>
      <c r="AO369" s="39"/>
      <c r="AP369" s="39"/>
      <c r="AQ369" s="39"/>
      <c r="AR369" s="39"/>
      <c r="AS369" s="46"/>
      <c r="AT369" s="46"/>
      <c r="AU369" s="12"/>
    </row>
    <row r="370" spans="1:47" s="10" customFormat="1" ht="12" customHeight="1" x14ac:dyDescent="0.35">
      <c r="A370" s="601" t="str">
        <f>$A$55</f>
        <v xml:space="preserve">   Berufsschule</v>
      </c>
      <c r="B370" s="602"/>
      <c r="C370" s="602"/>
      <c r="D370" s="602"/>
      <c r="E370" s="602"/>
      <c r="F370" s="168" t="str">
        <f>$F$55</f>
        <v>bs</v>
      </c>
      <c r="G370" s="589">
        <f>IF($AJ$9=0,0,$AJ$9)</f>
        <v>0</v>
      </c>
      <c r="H370" s="590"/>
      <c r="I370" s="589">
        <f>IF($AK$9=0,0,$AK$9)</f>
        <v>0</v>
      </c>
      <c r="J370" s="590"/>
      <c r="K370" s="589">
        <f>IF($AL$9=0,0,$AL$9)</f>
        <v>0</v>
      </c>
      <c r="L370" s="590"/>
      <c r="M370" s="589">
        <f>IF($AM$9=0,0,$AM$9)</f>
        <v>0</v>
      </c>
      <c r="N370" s="590"/>
      <c r="O370" s="589">
        <f>IF($AN$9=0,0,$AN$9)</f>
        <v>0</v>
      </c>
      <c r="P370" s="590"/>
      <c r="Q370" s="723">
        <f>IF($AO$9=0,0,$AO$9)</f>
        <v>0</v>
      </c>
      <c r="R370" s="588"/>
      <c r="S370" s="589">
        <f>IF($AP$9=0,0,$AP$9)</f>
        <v>0</v>
      </c>
      <c r="T370" s="590"/>
      <c r="U370" s="589">
        <f>IF($AQ$9=0,0,$AQ$9)</f>
        <v>0</v>
      </c>
      <c r="V370" s="590"/>
      <c r="W370" s="589">
        <f>IF($AR$9=0,0,$AR$9)</f>
        <v>0</v>
      </c>
      <c r="X370" s="590"/>
      <c r="Y370" s="589">
        <f>IF($AS$9=0,0,$AS$9)</f>
        <v>0</v>
      </c>
      <c r="Z370" s="590"/>
      <c r="AA370" s="589">
        <f>IF($AT$9=0,0,$AT$9)</f>
        <v>0</v>
      </c>
      <c r="AB370" s="590"/>
      <c r="AC370" s="589">
        <f>IF($AU$9=0,0,$AU$9)</f>
        <v>0</v>
      </c>
      <c r="AD370" s="590"/>
      <c r="AE370" s="599">
        <f>IF($AV$9=0,0,$AV$9)</f>
        <v>0</v>
      </c>
      <c r="AF370" s="600"/>
      <c r="AG370" s="137"/>
      <c r="AH370" s="62"/>
      <c r="AI370" s="39"/>
      <c r="AJ370" s="39"/>
      <c r="AM370" s="39"/>
      <c r="AN370" s="39"/>
      <c r="AO370" s="39"/>
      <c r="AP370" s="39"/>
      <c r="AQ370" s="39"/>
      <c r="AR370" s="39"/>
      <c r="AS370" s="46"/>
      <c r="AT370" s="46"/>
      <c r="AU370" s="12"/>
    </row>
    <row r="371" spans="1:47" s="10" customFormat="1" ht="12" customHeight="1" x14ac:dyDescent="0.35">
      <c r="A371" s="615" t="str">
        <f>$A$56</f>
        <v xml:space="preserve">   Kurse</v>
      </c>
      <c r="B371" s="616"/>
      <c r="C371" s="616"/>
      <c r="D371" s="616"/>
      <c r="E371" s="616"/>
      <c r="F371" s="268" t="str">
        <f>$F$56</f>
        <v>ku</v>
      </c>
      <c r="G371" s="608">
        <f>IF($AJ$10=0,0,$AJ$10)</f>
        <v>0</v>
      </c>
      <c r="H371" s="609"/>
      <c r="I371" s="608">
        <f>IF($AK$10=0,0,$AK$10)</f>
        <v>0</v>
      </c>
      <c r="J371" s="609"/>
      <c r="K371" s="608">
        <f>IF($AL$10=0,0,$AL$10)</f>
        <v>0</v>
      </c>
      <c r="L371" s="609"/>
      <c r="M371" s="608">
        <f>IF($AM$10=0,0,$AM$10)</f>
        <v>0</v>
      </c>
      <c r="N371" s="609"/>
      <c r="O371" s="608">
        <f>IF($AN$10=0,0,$AN$10)</f>
        <v>0</v>
      </c>
      <c r="P371" s="609"/>
      <c r="Q371" s="725">
        <f>IF($AO$10=0,0,$AO$10)</f>
        <v>0</v>
      </c>
      <c r="R371" s="618"/>
      <c r="S371" s="608">
        <f>IF($AP$10=0,0,$AP$10)</f>
        <v>0</v>
      </c>
      <c r="T371" s="609"/>
      <c r="U371" s="608">
        <f>IF($AQ$10=0,0,$AQ$10)</f>
        <v>0</v>
      </c>
      <c r="V371" s="609"/>
      <c r="W371" s="608">
        <f>IF($AR$10=0,0,$AR$10)</f>
        <v>0</v>
      </c>
      <c r="X371" s="609"/>
      <c r="Y371" s="608">
        <f>IF($AS$10=0,0,$AS$10)</f>
        <v>0</v>
      </c>
      <c r="Z371" s="609"/>
      <c r="AA371" s="608">
        <f>IF($AT$10=0,0,$AT$10)</f>
        <v>0</v>
      </c>
      <c r="AB371" s="609"/>
      <c r="AC371" s="608">
        <f>IF($AU$10=0,0,$AU$10)</f>
        <v>0</v>
      </c>
      <c r="AD371" s="609"/>
      <c r="AE371" s="610">
        <f>IF($AV$10=0,0,$AV$10)</f>
        <v>0</v>
      </c>
      <c r="AF371" s="611"/>
      <c r="AG371" s="137"/>
      <c r="AH371" s="62"/>
      <c r="AI371" s="39"/>
      <c r="AJ371" s="39"/>
      <c r="AM371" s="39"/>
      <c r="AN371" s="39"/>
      <c r="AO371" s="39"/>
      <c r="AP371" s="39"/>
      <c r="AQ371" s="39"/>
      <c r="AR371" s="39"/>
      <c r="AS371" s="46"/>
      <c r="AT371" s="46"/>
      <c r="AU371" s="12"/>
    </row>
    <row r="372" spans="1:47" s="10" customFormat="1" ht="12" customHeight="1" x14ac:dyDescent="0.35">
      <c r="A372" s="265" t="str">
        <f>$A$57</f>
        <v>Kompensations-Std</v>
      </c>
      <c r="B372" s="612" t="str">
        <f>$B$57</f>
        <v>aus Vorjahr</v>
      </c>
      <c r="C372" s="612"/>
      <c r="D372" s="612"/>
      <c r="E372" s="612"/>
      <c r="F372" s="266" t="str">
        <f>$F$57</f>
        <v>kv</v>
      </c>
      <c r="G372" s="604">
        <f>IF($AJ$12=0,0,$AJ$12)</f>
        <v>0</v>
      </c>
      <c r="H372" s="605"/>
      <c r="I372" s="604">
        <f>IF($AK$12=0,0,$AK$12)</f>
        <v>0</v>
      </c>
      <c r="J372" s="605"/>
      <c r="K372" s="604">
        <f>IF($AL$12=0,0,$AL$12)</f>
        <v>0</v>
      </c>
      <c r="L372" s="605"/>
      <c r="M372" s="604">
        <f>IF($AM$12=0,0,$AM$12)</f>
        <v>0</v>
      </c>
      <c r="N372" s="605"/>
      <c r="O372" s="604">
        <f>IF($AN$12=0,0,$AN$12)</f>
        <v>0</v>
      </c>
      <c r="P372" s="605"/>
      <c r="Q372" s="727">
        <f>IF($AO$12=0,0,$AO$12)</f>
        <v>0</v>
      </c>
      <c r="R372" s="614"/>
      <c r="S372" s="604">
        <f>IF($AP$12=0,0,$AP$12)</f>
        <v>0</v>
      </c>
      <c r="T372" s="605"/>
      <c r="U372" s="604">
        <f>IF($AQ$12=0,0,$AQ$12)</f>
        <v>0</v>
      </c>
      <c r="V372" s="605"/>
      <c r="W372" s="604">
        <f>IF($AR$12=0,0,$AR$12)</f>
        <v>0</v>
      </c>
      <c r="X372" s="605"/>
      <c r="Y372" s="604"/>
      <c r="Z372" s="605"/>
      <c r="AA372" s="604"/>
      <c r="AB372" s="605"/>
      <c r="AC372" s="604"/>
      <c r="AD372" s="605"/>
      <c r="AE372" s="606">
        <f>IF($AV$12=0,0,$AV$12)</f>
        <v>0</v>
      </c>
      <c r="AF372" s="607"/>
      <c r="AG372" s="137"/>
      <c r="AH372" s="62"/>
      <c r="AI372" s="39"/>
      <c r="AJ372" s="39"/>
      <c r="AM372" s="39"/>
      <c r="AN372" s="39"/>
      <c r="AO372" s="39"/>
      <c r="AP372" s="39"/>
      <c r="AQ372" s="39"/>
      <c r="AR372" s="39"/>
      <c r="AS372" s="46"/>
      <c r="AT372" s="46"/>
      <c r="AU372" s="12"/>
    </row>
    <row r="373" spans="1:47" s="10" customFormat="1" ht="12" customHeight="1" x14ac:dyDescent="0.35">
      <c r="A373" s="269"/>
      <c r="B373" s="632" t="str">
        <f>$B$58</f>
        <v>aus laufendem Jahr (Kontrolle)</v>
      </c>
      <c r="C373" s="632"/>
      <c r="D373" s="632"/>
      <c r="E373" s="632"/>
      <c r="F373" s="270" t="str">
        <f>$F$58</f>
        <v>kj</v>
      </c>
      <c r="G373" s="627">
        <f>IF($AJ$14=0,0,$AJ$14)</f>
        <v>0</v>
      </c>
      <c r="H373" s="628"/>
      <c r="I373" s="627">
        <f>IF($AK$14=0,0,$AK$14)</f>
        <v>0</v>
      </c>
      <c r="J373" s="628"/>
      <c r="K373" s="627">
        <f>IF($AL$14=0,0,$AL$14)</f>
        <v>0</v>
      </c>
      <c r="L373" s="628"/>
      <c r="M373" s="627">
        <f>IF($AM$14=0,0,$AM$14)</f>
        <v>0</v>
      </c>
      <c r="N373" s="628"/>
      <c r="O373" s="627">
        <f>IF($AN$14=0,0,$AN$14)</f>
        <v>0</v>
      </c>
      <c r="P373" s="628"/>
      <c r="Q373" s="726">
        <f>IF($AO$14=0,0,$AO$14)</f>
        <v>0</v>
      </c>
      <c r="R373" s="634"/>
      <c r="S373" s="627">
        <f>IF($AP$14=0,0,$AP$14)</f>
        <v>0</v>
      </c>
      <c r="T373" s="628"/>
      <c r="U373" s="627">
        <f>IF($AQ$14=0,0,$AQ$14)</f>
        <v>0</v>
      </c>
      <c r="V373" s="628"/>
      <c r="W373" s="627">
        <f>IF($AR$14=0,0,$AR$14)</f>
        <v>0</v>
      </c>
      <c r="X373" s="628"/>
      <c r="Y373" s="627">
        <f>IF($AS$14=0,0,$AS$14)</f>
        <v>0</v>
      </c>
      <c r="Z373" s="628"/>
      <c r="AA373" s="627">
        <f>IF($AT$14=0,0,$AT$14)</f>
        <v>0</v>
      </c>
      <c r="AB373" s="628"/>
      <c r="AC373" s="627">
        <f>IF($AU$14=0,0,$AU$14)</f>
        <v>0</v>
      </c>
      <c r="AD373" s="628"/>
      <c r="AE373" s="629">
        <f>IF($AV$14=0,0,$AV$14)</f>
        <v>0</v>
      </c>
      <c r="AF373" s="630"/>
      <c r="AG373" s="137"/>
      <c r="AH373" s="62"/>
      <c r="AI373" s="39"/>
      <c r="AJ373" s="39"/>
      <c r="AM373" s="39"/>
      <c r="AN373" s="39"/>
      <c r="AO373" s="39"/>
      <c r="AP373" s="39"/>
      <c r="AQ373" s="39"/>
      <c r="AR373" s="39"/>
      <c r="AS373" s="46"/>
      <c r="AT373" s="46"/>
      <c r="AU373" s="12"/>
    </row>
    <row r="374" spans="1:47" s="10" customFormat="1" ht="12" customHeight="1" x14ac:dyDescent="0.35">
      <c r="A374" s="271" t="str">
        <f>$A$59</f>
        <v>Auszahlung</v>
      </c>
      <c r="B374" s="612" t="str">
        <f>$B$59</f>
        <v>Stunden Vorjahressaldo</v>
      </c>
      <c r="C374" s="612"/>
      <c r="D374" s="612"/>
      <c r="E374" s="612"/>
      <c r="F374" s="631"/>
      <c r="G374" s="604">
        <f>IF($AJ$18=0,0,$AJ$18)</f>
        <v>0</v>
      </c>
      <c r="H374" s="605"/>
      <c r="I374" s="604">
        <f>IF($AK$18=0,0,$AK$18)</f>
        <v>0</v>
      </c>
      <c r="J374" s="605"/>
      <c r="K374" s="604">
        <f>IF($AL$18=0,0,$AL$18)</f>
        <v>0</v>
      </c>
      <c r="L374" s="605"/>
      <c r="M374" s="604">
        <f>IF($AM$18=0,0,$AM$18)</f>
        <v>0</v>
      </c>
      <c r="N374" s="605"/>
      <c r="O374" s="604">
        <f>IF($AN$18=0,0,$AN$18)</f>
        <v>0</v>
      </c>
      <c r="P374" s="605"/>
      <c r="Q374" s="727">
        <f>IF($AO$18=0,0,$AO$18)</f>
        <v>0</v>
      </c>
      <c r="R374" s="614"/>
      <c r="S374" s="604">
        <f>IF($AP$18=0,0,$AP$18)</f>
        <v>0</v>
      </c>
      <c r="T374" s="605"/>
      <c r="U374" s="604">
        <f>IF($AQ$18=0,0,$AQ$18)</f>
        <v>0</v>
      </c>
      <c r="V374" s="605"/>
      <c r="W374" s="604">
        <f>IF($AR$18=0,0,$AR$18)</f>
        <v>0</v>
      </c>
      <c r="X374" s="605"/>
      <c r="Y374" s="619"/>
      <c r="Z374" s="620"/>
      <c r="AA374" s="620"/>
      <c r="AB374" s="620"/>
      <c r="AC374" s="620"/>
      <c r="AD374" s="621"/>
      <c r="AE374" s="606">
        <f>IF($AV$18=0,0,$AV$18)</f>
        <v>0</v>
      </c>
      <c r="AF374" s="607"/>
      <c r="AG374" s="137"/>
      <c r="AH374" s="62"/>
      <c r="AI374" s="39"/>
      <c r="AJ374" s="39"/>
      <c r="AM374" s="39"/>
      <c r="AN374" s="39"/>
      <c r="AO374" s="39"/>
      <c r="AP374" s="39"/>
      <c r="AQ374" s="39"/>
      <c r="AR374" s="39"/>
      <c r="AS374" s="46"/>
      <c r="AT374" s="46"/>
      <c r="AU374" s="12"/>
    </row>
    <row r="375" spans="1:47" s="10" customFormat="1" ht="12" customHeight="1" x14ac:dyDescent="0.35">
      <c r="A375" s="169" t="str">
        <f>$A$60</f>
        <v>Differenz</v>
      </c>
      <c r="B375" s="586" t="str">
        <f>$B$60</f>
        <v>nach Kompensation und Auszahlung</v>
      </c>
      <c r="C375" s="586"/>
      <c r="D375" s="586"/>
      <c r="E375" s="586"/>
      <c r="F375" s="622"/>
      <c r="G375" s="589">
        <f>IF(ROUND($P$4,3)=0,0,$P$4-SUM(G372+G374))</f>
        <v>0</v>
      </c>
      <c r="H375" s="590"/>
      <c r="I375" s="623">
        <f>IF(ROUND(G375,3)=0,0,G375-(SUM(I374+I372)))</f>
        <v>0</v>
      </c>
      <c r="J375" s="624"/>
      <c r="K375" s="623">
        <f>IF(ROUND(I375,3)=0,0,I375-(SUM(K374+K372)))</f>
        <v>0</v>
      </c>
      <c r="L375" s="624"/>
      <c r="M375" s="589">
        <f>IF(ROUND(K375,3)=0,0,K375-(SUM(M374+M372)))</f>
        <v>0</v>
      </c>
      <c r="N375" s="590"/>
      <c r="O375" s="589">
        <f t="shared" ref="O375" si="120">IF(ROUND(M375,3)=0,0,M375-(SUM(O374+O372)))</f>
        <v>0</v>
      </c>
      <c r="P375" s="590"/>
      <c r="Q375" s="723">
        <f t="shared" ref="Q375" si="121">IF(ROUND(O375,3)=0,0,O375-(SUM(Q374+Q372)))</f>
        <v>0</v>
      </c>
      <c r="R375" s="588"/>
      <c r="S375" s="623">
        <f t="shared" ref="S375" si="122">IF(ROUND(Q375,3)=0,0,Q375-(SUM(S374+S372)))</f>
        <v>0</v>
      </c>
      <c r="T375" s="624"/>
      <c r="U375" s="623">
        <f t="shared" ref="U375" si="123">IF(ROUND(S375,3)=0,0,S375-(SUM(U374+U372)))</f>
        <v>0</v>
      </c>
      <c r="V375" s="624"/>
      <c r="W375" s="623">
        <f t="shared" ref="W375" si="124">IF(ROUND(U375,3)=0,0,U375-(SUM(W374+W372)))</f>
        <v>0</v>
      </c>
      <c r="X375" s="624"/>
      <c r="Y375" s="636" t="str">
        <f>$Y$60</f>
        <v/>
      </c>
      <c r="Z375" s="637"/>
      <c r="AA375" s="637"/>
      <c r="AB375" s="637"/>
      <c r="AC375" s="637"/>
      <c r="AD375" s="637"/>
      <c r="AE375" s="637"/>
      <c r="AF375" s="638"/>
      <c r="AG375" s="137"/>
      <c r="AH375" s="62"/>
      <c r="AI375" s="39"/>
      <c r="AJ375" s="39"/>
      <c r="AM375" s="39"/>
      <c r="AN375" s="39"/>
      <c r="AO375" s="39"/>
      <c r="AP375" s="39"/>
      <c r="AQ375" s="39"/>
      <c r="AR375" s="39"/>
      <c r="AS375" s="46"/>
      <c r="AT375" s="46"/>
      <c r="AU375" s="12"/>
    </row>
    <row r="376" spans="1:47" s="10" customFormat="1" ht="12" customHeight="1" x14ac:dyDescent="0.35">
      <c r="A376" s="169" t="str">
        <f>$A$61</f>
        <v>Auszahlung</v>
      </c>
      <c r="B376" s="639" t="str">
        <f>$B$61</f>
        <v>Stunden laufendes Jahr</v>
      </c>
      <c r="C376" s="639"/>
      <c r="D376" s="639"/>
      <c r="E376" s="639"/>
      <c r="F376" s="640"/>
      <c r="G376" s="589">
        <f>IF($AJ$19=0,0,$AJ$19)</f>
        <v>0</v>
      </c>
      <c r="H376" s="590"/>
      <c r="I376" s="589">
        <f>IF($AK$19=0,0,$AK$19)</f>
        <v>0</v>
      </c>
      <c r="J376" s="590"/>
      <c r="K376" s="589">
        <f>IF($AL$19=0,0,$AL$19)</f>
        <v>0</v>
      </c>
      <c r="L376" s="590"/>
      <c r="M376" s="589">
        <f>IF($AM$19=0,0,$AM$19)</f>
        <v>0</v>
      </c>
      <c r="N376" s="590"/>
      <c r="O376" s="589">
        <f>IF($AN$19=0,0,$AN$19)</f>
        <v>0</v>
      </c>
      <c r="P376" s="590"/>
      <c r="Q376" s="723">
        <f>IF($AO$19=0,0,$AO$19)</f>
        <v>0</v>
      </c>
      <c r="R376" s="588"/>
      <c r="S376" s="589">
        <f>IF($AP$19=0,0,$AP$19)</f>
        <v>0</v>
      </c>
      <c r="T376" s="590"/>
      <c r="U376" s="589">
        <f>IF($AQ$19=0,0,$AQ$19)</f>
        <v>0</v>
      </c>
      <c r="V376" s="590"/>
      <c r="W376" s="589">
        <f>IF($AR$19=0,0,$AR$19)</f>
        <v>0</v>
      </c>
      <c r="X376" s="590"/>
      <c r="Y376" s="589">
        <f>IF($AS$19=0,0,$AS$19)</f>
        <v>0</v>
      </c>
      <c r="Z376" s="590"/>
      <c r="AA376" s="589">
        <f>IF($AT$19=0,0,$AT$19)</f>
        <v>0</v>
      </c>
      <c r="AB376" s="590"/>
      <c r="AC376" s="589">
        <f>IF($AU$19=0,0,$AU$19)</f>
        <v>0</v>
      </c>
      <c r="AD376" s="590"/>
      <c r="AE376" s="599">
        <f>IF($AV$19=0,0,$AV$19)</f>
        <v>0</v>
      </c>
      <c r="AF376" s="600"/>
      <c r="AG376" s="137"/>
      <c r="AH376" s="62"/>
      <c r="AI376" s="39"/>
      <c r="AJ376" s="39"/>
      <c r="AM376" s="39"/>
      <c r="AN376" s="39"/>
      <c r="AO376" s="39"/>
      <c r="AP376" s="39"/>
      <c r="AQ376" s="39"/>
      <c r="AR376" s="39"/>
      <c r="AS376" s="46"/>
      <c r="AT376" s="46"/>
      <c r="AU376" s="12"/>
    </row>
    <row r="377" spans="1:47" s="10" customFormat="1" ht="12" customHeight="1" x14ac:dyDescent="0.35">
      <c r="A377" s="170" t="str">
        <f>$A$62</f>
        <v>Fehlstunden</v>
      </c>
      <c r="B377" s="635" t="str">
        <f>$B$62</f>
        <v>laufendes Jahr (Kontrolle)</v>
      </c>
      <c r="C377" s="635"/>
      <c r="D377" s="635"/>
      <c r="E377" s="635"/>
      <c r="F377" s="267" t="str">
        <f>$F$62</f>
        <v>fe</v>
      </c>
      <c r="G377" s="627">
        <f>IF($AJ$13=0,0,$AJ$13)</f>
        <v>0</v>
      </c>
      <c r="H377" s="628"/>
      <c r="I377" s="627">
        <f>IF($AK$13=0,0,$AK$13)</f>
        <v>0</v>
      </c>
      <c r="J377" s="628"/>
      <c r="K377" s="627">
        <f>IF($AL$13=0,0,$AL$13)</f>
        <v>0</v>
      </c>
      <c r="L377" s="628"/>
      <c r="M377" s="627">
        <f>IF($AM$13=0,0,$AM$13)</f>
        <v>0</v>
      </c>
      <c r="N377" s="628"/>
      <c r="O377" s="627">
        <f>IF($AN$13=0,0,$AN$13)</f>
        <v>0</v>
      </c>
      <c r="P377" s="628"/>
      <c r="Q377" s="726">
        <f>IF($AO$13=0,0,$AO$13)</f>
        <v>0</v>
      </c>
      <c r="R377" s="634"/>
      <c r="S377" s="627">
        <f>IF($AP$13=0,0,$AP$13)</f>
        <v>0</v>
      </c>
      <c r="T377" s="628"/>
      <c r="U377" s="627">
        <f>IF($AQ$13=0,0,$AQ$13)</f>
        <v>0</v>
      </c>
      <c r="V377" s="628"/>
      <c r="W377" s="627">
        <f>IF($AR$13=0,0,$AR$13)</f>
        <v>0</v>
      </c>
      <c r="X377" s="628"/>
      <c r="Y377" s="627">
        <f>IF($AS$13=0,0,$AS$13)</f>
        <v>0</v>
      </c>
      <c r="Z377" s="628"/>
      <c r="AA377" s="627">
        <f>IF($AT$13=0,0,$AT$13)</f>
        <v>0</v>
      </c>
      <c r="AB377" s="628"/>
      <c r="AC377" s="627">
        <f>IF($AU$13=0,0,$AU$13)</f>
        <v>0</v>
      </c>
      <c r="AD377" s="628"/>
      <c r="AE377" s="629">
        <f>IF($AV$13=0,0,$AV$13)</f>
        <v>0</v>
      </c>
      <c r="AF377" s="630"/>
      <c r="AG377" s="137"/>
      <c r="AH377" s="62"/>
      <c r="AI377" s="39"/>
      <c r="AJ377" s="39"/>
      <c r="AM377" s="39"/>
      <c r="AN377" s="39"/>
      <c r="AO377" s="39"/>
      <c r="AP377" s="39"/>
      <c r="AQ377" s="39"/>
      <c r="AR377" s="39"/>
      <c r="AS377" s="46"/>
      <c r="AT377" s="46"/>
      <c r="AU377" s="12"/>
    </row>
    <row r="378" spans="1:47" s="10" customFormat="1" ht="12" customHeight="1" x14ac:dyDescent="0.35">
      <c r="A378" s="171" t="str">
        <f>$A$63</f>
        <v>Total inkl. Zeitzuschläge</v>
      </c>
      <c r="B378" s="651" t="str">
        <f>$B$63</f>
        <v>Stunden produktiv und unproduktiv</v>
      </c>
      <c r="C378" s="651"/>
      <c r="D378" s="651"/>
      <c r="E378" s="651"/>
      <c r="F378" s="731"/>
      <c r="G378" s="732">
        <f>IF($AG$36=0,0,$AG$36)</f>
        <v>0</v>
      </c>
      <c r="H378" s="657"/>
      <c r="I378" s="656">
        <f>IF($AG$99=0,0,$AG$99)</f>
        <v>0</v>
      </c>
      <c r="J378" s="657"/>
      <c r="K378" s="641">
        <f>IF($AG$162=0,0,$AG$162)</f>
        <v>0</v>
      </c>
      <c r="L378" s="642"/>
      <c r="M378" s="641">
        <f>IF($AG$225=0,0,$AG$225)</f>
        <v>0</v>
      </c>
      <c r="N378" s="642"/>
      <c r="O378" s="641">
        <f>IF($AG$288=0,0,$AG$288)</f>
        <v>0</v>
      </c>
      <c r="P378" s="642"/>
      <c r="Q378" s="733">
        <f>IF($AG$351=0,0,$AG$351)</f>
        <v>0</v>
      </c>
      <c r="R378" s="655"/>
      <c r="S378" s="641">
        <f>IF($AG$414=0,0,$AG$414)</f>
        <v>0</v>
      </c>
      <c r="T378" s="642"/>
      <c r="U378" s="641">
        <f>IF($AG$477=0,0,$AG$477)</f>
        <v>0</v>
      </c>
      <c r="V378" s="642"/>
      <c r="W378" s="641">
        <f>IF($AG$540=0,0,$AG$540)</f>
        <v>0</v>
      </c>
      <c r="X378" s="642"/>
      <c r="Y378" s="641">
        <f>IF($AG$603=0,0,$AG$603)</f>
        <v>0</v>
      </c>
      <c r="Z378" s="642"/>
      <c r="AA378" s="641">
        <f>IF($AG$666=0,0,$AG$666)</f>
        <v>0</v>
      </c>
      <c r="AB378" s="642"/>
      <c r="AC378" s="641">
        <f>IF($AG$729=0,0,$AG$729)</f>
        <v>0</v>
      </c>
      <c r="AD378" s="642"/>
      <c r="AE378" s="570">
        <f>SUM($G$63:$AD$63)</f>
        <v>0</v>
      </c>
      <c r="AF378" s="571"/>
      <c r="AG378" s="137"/>
      <c r="AH378" s="62"/>
      <c r="AI378" s="39"/>
      <c r="AJ378" s="39"/>
      <c r="AM378" s="39"/>
      <c r="AN378" s="39"/>
      <c r="AO378" s="39"/>
      <c r="AP378" s="39"/>
      <c r="AQ378" s="39"/>
      <c r="AR378" s="39"/>
      <c r="AS378" s="46"/>
      <c r="AT378" s="46"/>
      <c r="AU378" s="12"/>
    </row>
    <row r="379" spans="1:47" s="10" customFormat="1" ht="24.95" customHeight="1" x14ac:dyDescent="0.35">
      <c r="A379" s="173" t="str">
        <f>$A$64</f>
        <v>Vergleich</v>
      </c>
      <c r="B379" s="643" t="str">
        <f>$B$64</f>
        <v>Stunden zu Soll-Stunden (inkl. allfälli-
ge Minusstunden Vorjahr)</v>
      </c>
      <c r="C379" s="643"/>
      <c r="D379" s="643"/>
      <c r="E379" s="643"/>
      <c r="F379" s="644"/>
      <c r="G379" s="728">
        <f>$G$64</f>
        <v>-172.82999999999998</v>
      </c>
      <c r="H379" s="650"/>
      <c r="I379" s="647">
        <f>$I$64</f>
        <v>-164.6</v>
      </c>
      <c r="J379" s="648"/>
      <c r="K379" s="649">
        <f>$K$64</f>
        <v>-189.28999999999996</v>
      </c>
      <c r="L379" s="650"/>
      <c r="M379" s="649">
        <f>$M$64</f>
        <v>-181.05999999999997</v>
      </c>
      <c r="N379" s="650"/>
      <c r="O379" s="649">
        <f>$O$64</f>
        <v>-172.82999999999998</v>
      </c>
      <c r="P379" s="650"/>
      <c r="Q379" s="748">
        <f>$Q$64</f>
        <v>-181.05999999999997</v>
      </c>
      <c r="R379" s="646"/>
      <c r="S379" s="649">
        <f>$S$64</f>
        <v>-181.05999999999997</v>
      </c>
      <c r="T379" s="650"/>
      <c r="U379" s="649">
        <f>$U$64</f>
        <v>-181.05999999999997</v>
      </c>
      <c r="V379" s="650"/>
      <c r="W379" s="649">
        <f>$W$64</f>
        <v>-181.05999999999997</v>
      </c>
      <c r="X379" s="650"/>
      <c r="Y379" s="649">
        <f>$Y$64</f>
        <v>-172.82999999999998</v>
      </c>
      <c r="Z379" s="650"/>
      <c r="AA379" s="649">
        <f>$AA$64</f>
        <v>-181.05999999999997</v>
      </c>
      <c r="AB379" s="650"/>
      <c r="AC379" s="649">
        <f>$AC$64</f>
        <v>-189.28999999999996</v>
      </c>
      <c r="AD379" s="650"/>
      <c r="AE379" s="683">
        <f>$AE$64</f>
        <v>-2148.0299999999997</v>
      </c>
      <c r="AF379" s="684"/>
      <c r="AG379" s="137"/>
      <c r="AH379" s="62"/>
      <c r="AI379" s="39"/>
      <c r="AJ379" s="39"/>
      <c r="AM379" s="39"/>
      <c r="AN379" s="39"/>
      <c r="AO379" s="39"/>
      <c r="AP379" s="39"/>
      <c r="AQ379" s="39"/>
      <c r="AR379" s="39"/>
      <c r="AS379" s="46"/>
      <c r="AT379" s="46"/>
      <c r="AU379" s="12"/>
    </row>
    <row r="380" spans="1:47" s="10" customFormat="1" ht="12" customHeight="1" x14ac:dyDescent="0.35">
      <c r="A380" s="172"/>
      <c r="B380" s="685" t="str">
        <f>$B$65</f>
        <v>Stunden zu Soll-Stunden (kumuliert)</v>
      </c>
      <c r="C380" s="685"/>
      <c r="D380" s="685"/>
      <c r="E380" s="685"/>
      <c r="F380" s="686"/>
      <c r="G380" s="749">
        <f>$G$65</f>
        <v>-172.82999999999998</v>
      </c>
      <c r="H380" s="718"/>
      <c r="I380" s="566">
        <f>$I$65</f>
        <v>-337.42999999999995</v>
      </c>
      <c r="J380" s="567"/>
      <c r="K380" s="566">
        <f>$K$65</f>
        <v>-526.71999999999991</v>
      </c>
      <c r="L380" s="567"/>
      <c r="M380" s="566">
        <f>$M$65</f>
        <v>-707.77999999999986</v>
      </c>
      <c r="N380" s="567"/>
      <c r="O380" s="566">
        <f>$O$65</f>
        <v>-880.6099999999999</v>
      </c>
      <c r="P380" s="567"/>
      <c r="Q380" s="719">
        <f>$Q$65</f>
        <v>-1061.6699999999998</v>
      </c>
      <c r="R380" s="575"/>
      <c r="S380" s="566">
        <f>$S$65</f>
        <v>-1242.7299999999998</v>
      </c>
      <c r="T380" s="567"/>
      <c r="U380" s="566">
        <f>$U$65</f>
        <v>-1423.7899999999997</v>
      </c>
      <c r="V380" s="567"/>
      <c r="W380" s="566">
        <f>$W$65</f>
        <v>-1604.8499999999997</v>
      </c>
      <c r="X380" s="567"/>
      <c r="Y380" s="566">
        <f>$Y$65</f>
        <v>-1777.6799999999996</v>
      </c>
      <c r="Z380" s="567"/>
      <c r="AA380" s="566">
        <f>$AA$65</f>
        <v>-1958.7399999999996</v>
      </c>
      <c r="AB380" s="567"/>
      <c r="AC380" s="566">
        <f>$AC$65</f>
        <v>-2148.0299999999997</v>
      </c>
      <c r="AD380" s="567"/>
      <c r="AE380" s="568">
        <f>$AE$65</f>
        <v>0</v>
      </c>
      <c r="AF380" s="569"/>
      <c r="AG380" s="137"/>
      <c r="AH380" s="62"/>
      <c r="AI380" s="39"/>
      <c r="AJ380" s="39"/>
      <c r="AM380" s="39"/>
      <c r="AN380" s="39"/>
      <c r="AO380" s="39"/>
      <c r="AP380" s="39"/>
      <c r="AQ380" s="39"/>
      <c r="AR380" s="39"/>
      <c r="AS380" s="46"/>
      <c r="AT380" s="46"/>
      <c r="AU380" s="12"/>
    </row>
    <row r="381" spans="1:47" s="10" customFormat="1" ht="12.75" customHeight="1" x14ac:dyDescent="0.35">
      <c r="A381" s="658" t="str">
        <f>$A$66</f>
        <v>Ferienkontrolle</v>
      </c>
      <c r="B381" s="660" t="str">
        <f>$B$66</f>
        <v>Ferienguthaben Vorjahr</v>
      </c>
      <c r="C381" s="660"/>
      <c r="D381" s="660"/>
      <c r="E381" s="660"/>
      <c r="F381" s="661"/>
      <c r="G381" s="681">
        <f>IF($AA$4=0,0,$AA$4)</f>
        <v>0</v>
      </c>
      <c r="H381" s="665"/>
      <c r="I381" s="576" t="str">
        <f>$I$66</f>
        <v>Ferienguthaben nach 
Art. 12.1 GAV</v>
      </c>
      <c r="J381" s="577"/>
      <c r="K381" s="577"/>
      <c r="L381" s="578"/>
      <c r="M381" s="671">
        <f>IF($AA$5=0,0,$AA$5)</f>
        <v>0</v>
      </c>
      <c r="N381" s="672"/>
      <c r="O381" s="675" t="str">
        <f>$O$66</f>
        <v>Ferienguthaben total</v>
      </c>
      <c r="P381" s="676"/>
      <c r="Q381" s="676"/>
      <c r="R381" s="677"/>
      <c r="S381" s="681">
        <f>SUM(G381+M381)</f>
        <v>0</v>
      </c>
      <c r="T381" s="665"/>
      <c r="U381" s="675" t="str">
        <f>$U$66</f>
        <v>Ferien bezogen</v>
      </c>
      <c r="V381" s="676"/>
      <c r="W381" s="676"/>
      <c r="X381" s="677"/>
      <c r="Y381" s="681">
        <f>IF($AV$4=0,0,$AV$4)</f>
        <v>0</v>
      </c>
      <c r="Z381" s="665"/>
      <c r="AA381" s="576" t="str">
        <f>$AA$66</f>
        <v>Aktuelles Ferienguthaben</v>
      </c>
      <c r="AB381" s="577"/>
      <c r="AC381" s="577"/>
      <c r="AD381" s="578"/>
      <c r="AE381" s="681">
        <f>IF(S381=0,0,S381-Y381)</f>
        <v>0</v>
      </c>
      <c r="AF381" s="665"/>
      <c r="AG381" s="137"/>
      <c r="AH381" s="12"/>
      <c r="AI381" s="12"/>
      <c r="AJ381" s="12"/>
      <c r="AM381" s="46"/>
      <c r="AN381" s="46"/>
      <c r="AO381" s="46"/>
      <c r="AP381" s="46"/>
      <c r="AQ381" s="46"/>
      <c r="AR381" s="46"/>
      <c r="AS381" s="46"/>
      <c r="AT381" s="46"/>
      <c r="AU381" s="12"/>
    </row>
    <row r="382" spans="1:47" s="10" customFormat="1" ht="12.75" customHeight="1" x14ac:dyDescent="0.35">
      <c r="A382" s="659"/>
      <c r="B382" s="662"/>
      <c r="C382" s="662"/>
      <c r="D382" s="662"/>
      <c r="E382" s="662"/>
      <c r="F382" s="663"/>
      <c r="G382" s="682"/>
      <c r="H382" s="667"/>
      <c r="I382" s="668"/>
      <c r="J382" s="669"/>
      <c r="K382" s="669"/>
      <c r="L382" s="670"/>
      <c r="M382" s="673"/>
      <c r="N382" s="674"/>
      <c r="O382" s="678"/>
      <c r="P382" s="679"/>
      <c r="Q382" s="679"/>
      <c r="R382" s="680"/>
      <c r="S382" s="682"/>
      <c r="T382" s="667"/>
      <c r="U382" s="678"/>
      <c r="V382" s="679"/>
      <c r="W382" s="679"/>
      <c r="X382" s="680"/>
      <c r="Y382" s="682"/>
      <c r="Z382" s="667"/>
      <c r="AA382" s="668"/>
      <c r="AB382" s="669"/>
      <c r="AC382" s="669"/>
      <c r="AD382" s="670"/>
      <c r="AE382" s="682"/>
      <c r="AF382" s="667"/>
      <c r="AG382" s="137"/>
      <c r="AH382" s="12"/>
      <c r="AI382" s="12"/>
      <c r="AJ382" s="12"/>
      <c r="AM382" s="46"/>
      <c r="AN382" s="46"/>
      <c r="AO382" s="46"/>
      <c r="AP382" s="46"/>
      <c r="AQ382" s="46"/>
      <c r="AR382" s="46"/>
      <c r="AS382" s="46"/>
      <c r="AT382" s="46"/>
      <c r="AU382" s="12"/>
    </row>
    <row r="383" spans="1:47" ht="12" customHeight="1" x14ac:dyDescent="0.25">
      <c r="A383" s="76"/>
      <c r="B383" s="76"/>
      <c r="C383" s="76"/>
      <c r="D383" s="76"/>
      <c r="E383" s="77"/>
      <c r="F383" s="77"/>
      <c r="G383" s="76"/>
      <c r="H383" s="697"/>
      <c r="I383" s="697"/>
      <c r="J383" s="697"/>
      <c r="K383" s="697"/>
      <c r="L383" s="697"/>
      <c r="M383" s="697"/>
      <c r="N383" s="697"/>
      <c r="O383" s="697"/>
      <c r="P383" s="697"/>
      <c r="Q383" s="697"/>
      <c r="R383" s="697"/>
      <c r="S383" s="697"/>
      <c r="T383" s="697"/>
      <c r="U383" s="697"/>
      <c r="V383" s="697"/>
      <c r="W383" s="697"/>
      <c r="X383" s="697"/>
      <c r="Y383" s="697"/>
      <c r="Z383" s="697"/>
      <c r="AA383" s="697"/>
      <c r="AB383" s="697"/>
      <c r="AC383" s="697"/>
      <c r="AD383" s="697"/>
      <c r="AE383" s="697"/>
      <c r="AF383" s="697"/>
      <c r="AG383" s="27"/>
      <c r="AM383" s="46"/>
      <c r="AN383" s="46"/>
      <c r="AO383" s="46"/>
      <c r="AP383" s="46"/>
      <c r="AQ383" s="46"/>
      <c r="AR383" s="46"/>
      <c r="AS383" s="46"/>
      <c r="AT383" s="46"/>
    </row>
    <row r="384" spans="1:47" ht="20.100000000000001" customHeight="1" x14ac:dyDescent="0.2">
      <c r="A384" s="212" t="str">
        <f>$A$3</f>
        <v>Mitarbeiter/In</v>
      </c>
      <c r="B384" s="734" t="str">
        <f>IF($B$3="","",$B$3)</f>
        <v>Muster Peter</v>
      </c>
      <c r="C384" s="735"/>
      <c r="D384" s="735"/>
      <c r="E384" s="735"/>
      <c r="F384" s="735"/>
      <c r="G384" s="736"/>
      <c r="H384" s="240"/>
      <c r="I384" s="231"/>
      <c r="J384" s="739"/>
      <c r="K384" s="739"/>
      <c r="L384" s="739"/>
      <c r="M384" s="739"/>
      <c r="N384" s="231"/>
      <c r="O384" s="739"/>
      <c r="P384" s="739"/>
      <c r="Q384" s="739"/>
      <c r="R384" s="739"/>
      <c r="S384" s="231"/>
      <c r="T384" s="276"/>
      <c r="U384" s="276"/>
      <c r="V384" s="276"/>
      <c r="W384" s="276"/>
      <c r="X384" s="231"/>
      <c r="Y384" s="462"/>
      <c r="Z384" s="462"/>
      <c r="AA384" s="462"/>
      <c r="AB384" s="462"/>
      <c r="AC384" s="231"/>
      <c r="AD384" s="462"/>
      <c r="AE384" s="462"/>
      <c r="AF384" s="461">
        <f>AF3</f>
        <v>0</v>
      </c>
      <c r="AG384" s="28"/>
      <c r="AH384" s="6"/>
      <c r="AI384" s="5"/>
      <c r="AJ384" s="5"/>
      <c r="AM384" s="52"/>
      <c r="AN384" s="52"/>
      <c r="AO384" s="52"/>
      <c r="AP384" s="52"/>
      <c r="AQ384" s="52"/>
      <c r="AR384" s="52"/>
      <c r="AS384" s="52"/>
      <c r="AT384" s="52"/>
      <c r="AU384" s="5"/>
    </row>
    <row r="385" spans="1:48" ht="12" customHeight="1" x14ac:dyDescent="0.2">
      <c r="A385" s="212" t="str">
        <f>$A$4</f>
        <v>Anstellung %</v>
      </c>
      <c r="B385" s="701">
        <v>100</v>
      </c>
      <c r="C385" s="702"/>
      <c r="D385" s="703" t="str">
        <f>Labels!B95</f>
        <v>im Juli</v>
      </c>
      <c r="E385" s="704"/>
      <c r="F385" s="704"/>
      <c r="G385" s="705"/>
      <c r="H385" s="158"/>
      <c r="I385" s="146"/>
      <c r="J385" s="743"/>
      <c r="K385" s="743"/>
      <c r="L385" s="743"/>
      <c r="M385" s="743"/>
      <c r="N385" s="146"/>
      <c r="O385" s="743"/>
      <c r="P385" s="743"/>
      <c r="Q385" s="743"/>
      <c r="R385" s="743"/>
      <c r="S385" s="464"/>
      <c r="T385" s="744"/>
      <c r="U385" s="744"/>
      <c r="V385" s="744"/>
      <c r="W385" s="744"/>
      <c r="X385" s="146"/>
      <c r="Y385" s="745"/>
      <c r="Z385" s="745"/>
      <c r="AA385" s="745"/>
      <c r="AB385" s="745"/>
      <c r="AC385" s="745"/>
      <c r="AD385" s="745"/>
      <c r="AE385" s="745"/>
      <c r="AF385" s="746"/>
      <c r="AG385" s="27"/>
      <c r="AH385" s="16"/>
      <c r="AI385" s="16"/>
      <c r="AJ385" s="16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6"/>
    </row>
    <row r="386" spans="1:48" ht="12" customHeight="1" x14ac:dyDescent="0.25">
      <c r="A386" s="220" t="str">
        <f>$A$5</f>
        <v>Saldo für das Jahr</v>
      </c>
      <c r="B386" s="134"/>
      <c r="C386" s="135"/>
      <c r="D386" s="501">
        <f>IF($AE$64=0,0,$AE$64)</f>
        <v>-2148.0299999999997</v>
      </c>
      <c r="E386" s="502"/>
      <c r="F386" s="502"/>
      <c r="G386" s="503"/>
      <c r="H386" s="159"/>
      <c r="I386" s="154"/>
      <c r="J386" s="750"/>
      <c r="K386" s="750"/>
      <c r="L386" s="750"/>
      <c r="M386" s="750"/>
      <c r="N386" s="154"/>
      <c r="O386" s="751"/>
      <c r="P386" s="751"/>
      <c r="Q386" s="751"/>
      <c r="R386" s="751"/>
      <c r="S386" s="155"/>
      <c r="T386" s="750"/>
      <c r="U386" s="750"/>
      <c r="V386" s="750"/>
      <c r="W386" s="750"/>
      <c r="X386" s="154"/>
      <c r="Y386" s="750"/>
      <c r="Z386" s="750"/>
      <c r="AA386" s="750"/>
      <c r="AB386" s="750"/>
      <c r="AC386" s="750"/>
      <c r="AD386" s="750"/>
      <c r="AE386" s="750"/>
      <c r="AF386" s="752"/>
      <c r="AG386" s="36"/>
      <c r="AH386" s="16"/>
      <c r="AI386" s="16"/>
      <c r="AJ386" s="16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6"/>
    </row>
    <row r="387" spans="1:48" s="3" customFormat="1" ht="21" customHeight="1" x14ac:dyDescent="0.25">
      <c r="A387" s="284" t="str">
        <f>TEXT(DATE(YEAR(AP28),MONTH(AP28)+6,1),"MMMM"&amp;Labels!B13)</f>
        <v>Juli</v>
      </c>
      <c r="B387" s="506" t="str">
        <f>$B$9</f>
        <v>Saldo Monat + / -</v>
      </c>
      <c r="C387" s="507"/>
      <c r="D387" s="507"/>
      <c r="E387" s="508"/>
      <c r="F387" s="695">
        <f>(AG390-(SUM(AG391:AG405)-AE412))*-1</f>
        <v>-181.05999999999997</v>
      </c>
      <c r="G387" s="696"/>
      <c r="H387" s="34"/>
      <c r="I387" s="42"/>
      <c r="J387" s="153"/>
      <c r="K387" s="148" t="str">
        <f>$K$9</f>
        <v xml:space="preserve"> = </v>
      </c>
      <c r="L387" s="145" t="str">
        <f>$L$9</f>
        <v>Gelbe Felder müssen ausgefüllt werden (die übrigen werden automatisch berechnet)</v>
      </c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511"/>
      <c r="AC387" s="511"/>
      <c r="AD387" s="511"/>
      <c r="AE387" s="511"/>
      <c r="AF387" s="512"/>
      <c r="AG387" s="35"/>
      <c r="AH387" s="740"/>
      <c r="AI387" s="741"/>
      <c r="AJ387" s="70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6"/>
    </row>
    <row r="388" spans="1:48" s="16" customFormat="1" ht="16.5" x14ac:dyDescent="0.3">
      <c r="A388" s="436" t="str">
        <f>$A$10</f>
        <v>Tag</v>
      </c>
      <c r="B388" s="214">
        <f>AE325+1</f>
        <v>44378</v>
      </c>
      <c r="C388" s="214">
        <f t="shared" ref="C388:AF388" si="125">B388+1</f>
        <v>44379</v>
      </c>
      <c r="D388" s="214">
        <f t="shared" si="125"/>
        <v>44380</v>
      </c>
      <c r="E388" s="214">
        <f t="shared" si="125"/>
        <v>44381</v>
      </c>
      <c r="F388" s="214">
        <f t="shared" si="125"/>
        <v>44382</v>
      </c>
      <c r="G388" s="214">
        <f t="shared" si="125"/>
        <v>44383</v>
      </c>
      <c r="H388" s="216">
        <f t="shared" si="125"/>
        <v>44384</v>
      </c>
      <c r="I388" s="216">
        <f t="shared" si="125"/>
        <v>44385</v>
      </c>
      <c r="J388" s="214">
        <f t="shared" si="125"/>
        <v>44386</v>
      </c>
      <c r="K388" s="214">
        <f t="shared" si="125"/>
        <v>44387</v>
      </c>
      <c r="L388" s="214">
        <f t="shared" si="125"/>
        <v>44388</v>
      </c>
      <c r="M388" s="214">
        <f t="shared" si="125"/>
        <v>44389</v>
      </c>
      <c r="N388" s="214">
        <f t="shared" si="125"/>
        <v>44390</v>
      </c>
      <c r="O388" s="214">
        <f t="shared" si="125"/>
        <v>44391</v>
      </c>
      <c r="P388" s="214">
        <f t="shared" si="125"/>
        <v>44392</v>
      </c>
      <c r="Q388" s="214">
        <f t="shared" si="125"/>
        <v>44393</v>
      </c>
      <c r="R388" s="214">
        <f t="shared" si="125"/>
        <v>44394</v>
      </c>
      <c r="S388" s="214">
        <f t="shared" si="125"/>
        <v>44395</v>
      </c>
      <c r="T388" s="214">
        <f t="shared" si="125"/>
        <v>44396</v>
      </c>
      <c r="U388" s="214">
        <f t="shared" si="125"/>
        <v>44397</v>
      </c>
      <c r="V388" s="214">
        <f t="shared" si="125"/>
        <v>44398</v>
      </c>
      <c r="W388" s="214">
        <f t="shared" si="125"/>
        <v>44399</v>
      </c>
      <c r="X388" s="214">
        <f t="shared" si="125"/>
        <v>44400</v>
      </c>
      <c r="Y388" s="214">
        <f t="shared" si="125"/>
        <v>44401</v>
      </c>
      <c r="Z388" s="214">
        <f t="shared" si="125"/>
        <v>44402</v>
      </c>
      <c r="AA388" s="214">
        <f t="shared" si="125"/>
        <v>44403</v>
      </c>
      <c r="AB388" s="214">
        <f t="shared" si="125"/>
        <v>44404</v>
      </c>
      <c r="AC388" s="214">
        <f t="shared" si="125"/>
        <v>44405</v>
      </c>
      <c r="AD388" s="214">
        <f t="shared" si="125"/>
        <v>44406</v>
      </c>
      <c r="AE388" s="214">
        <f t="shared" si="125"/>
        <v>44407</v>
      </c>
      <c r="AF388" s="214">
        <f t="shared" si="125"/>
        <v>44408</v>
      </c>
      <c r="AG388" s="431" t="str">
        <f>COUNT(B390:AF390)&amp;" "&amp;Labels!$B$63</f>
        <v>22 Tage</v>
      </c>
      <c r="AJ388" s="118"/>
      <c r="AK388" s="118"/>
      <c r="AL388" s="118"/>
      <c r="AO388" s="116"/>
      <c r="AP388" s="117"/>
      <c r="AQ388" s="117"/>
      <c r="AR388" s="117"/>
      <c r="AS388" s="117"/>
      <c r="AT388" s="117"/>
      <c r="AU388" s="33"/>
    </row>
    <row r="389" spans="1:48" s="16" customFormat="1" hidden="1" x14ac:dyDescent="0.2">
      <c r="A389" s="177" t="str">
        <f>$A$11</f>
        <v>Kalenderwoche</v>
      </c>
      <c r="B389" s="309">
        <f t="shared" ref="B389:AF389" si="126">IF(B388="","",TRUNC((B388-DATE(YEAR(B388+3-MOD(B388-2,7)),1,MOD(B388-2,7)-9))/7))</f>
        <v>26</v>
      </c>
      <c r="C389" s="293">
        <f t="shared" si="126"/>
        <v>26</v>
      </c>
      <c r="D389" s="293">
        <f t="shared" si="126"/>
        <v>26</v>
      </c>
      <c r="E389" s="293">
        <f t="shared" si="126"/>
        <v>26</v>
      </c>
      <c r="F389" s="293">
        <f t="shared" si="126"/>
        <v>27</v>
      </c>
      <c r="G389" s="293">
        <f t="shared" si="126"/>
        <v>27</v>
      </c>
      <c r="H389" s="293">
        <f t="shared" si="126"/>
        <v>27</v>
      </c>
      <c r="I389" s="293">
        <f t="shared" si="126"/>
        <v>27</v>
      </c>
      <c r="J389" s="293">
        <f t="shared" si="126"/>
        <v>27</v>
      </c>
      <c r="K389" s="293">
        <f t="shared" si="126"/>
        <v>27</v>
      </c>
      <c r="L389" s="293">
        <f t="shared" si="126"/>
        <v>27</v>
      </c>
      <c r="M389" s="293">
        <f t="shared" si="126"/>
        <v>28</v>
      </c>
      <c r="N389" s="293">
        <f t="shared" si="126"/>
        <v>28</v>
      </c>
      <c r="O389" s="293">
        <f t="shared" si="126"/>
        <v>28</v>
      </c>
      <c r="P389" s="293">
        <f t="shared" si="126"/>
        <v>28</v>
      </c>
      <c r="Q389" s="293">
        <f t="shared" si="126"/>
        <v>28</v>
      </c>
      <c r="R389" s="293">
        <f t="shared" si="126"/>
        <v>28</v>
      </c>
      <c r="S389" s="293">
        <f t="shared" si="126"/>
        <v>28</v>
      </c>
      <c r="T389" s="293">
        <f t="shared" si="126"/>
        <v>29</v>
      </c>
      <c r="U389" s="293">
        <f t="shared" si="126"/>
        <v>29</v>
      </c>
      <c r="V389" s="293">
        <f t="shared" si="126"/>
        <v>29</v>
      </c>
      <c r="W389" s="293">
        <f t="shared" si="126"/>
        <v>29</v>
      </c>
      <c r="X389" s="293">
        <f t="shared" si="126"/>
        <v>29</v>
      </c>
      <c r="Y389" s="293">
        <f t="shared" si="126"/>
        <v>29</v>
      </c>
      <c r="Z389" s="293">
        <f t="shared" si="126"/>
        <v>29</v>
      </c>
      <c r="AA389" s="293">
        <f t="shared" si="126"/>
        <v>30</v>
      </c>
      <c r="AB389" s="293">
        <f t="shared" si="126"/>
        <v>30</v>
      </c>
      <c r="AC389" s="293">
        <f t="shared" si="126"/>
        <v>30</v>
      </c>
      <c r="AD389" s="293">
        <f t="shared" si="126"/>
        <v>30</v>
      </c>
      <c r="AE389" s="293">
        <f t="shared" si="126"/>
        <v>30</v>
      </c>
      <c r="AF389" s="293">
        <f t="shared" si="126"/>
        <v>30</v>
      </c>
      <c r="AG389" s="85"/>
      <c r="AH389" s="742"/>
      <c r="AI389" s="687"/>
      <c r="AJ389" s="70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V389" s="38"/>
    </row>
    <row r="390" spans="1:48" s="16" customFormat="1" ht="12" customHeight="1" thickBot="1" x14ac:dyDescent="0.25">
      <c r="A390" s="177" t="str">
        <f>$A$12</f>
        <v>Sollstunden</v>
      </c>
      <c r="B390" s="210">
        <f t="shared" ref="B390:AF390" si="127">IF(MOD(B388,7)&gt;=2,$J$7*$B$385%,"")</f>
        <v>8.23</v>
      </c>
      <c r="C390" s="210">
        <f t="shared" si="127"/>
        <v>8.23</v>
      </c>
      <c r="D390" s="210" t="str">
        <f t="shared" si="127"/>
        <v/>
      </c>
      <c r="E390" s="210" t="str">
        <f t="shared" si="127"/>
        <v/>
      </c>
      <c r="F390" s="210">
        <f t="shared" si="127"/>
        <v>8.23</v>
      </c>
      <c r="G390" s="210">
        <f t="shared" si="127"/>
        <v>8.23</v>
      </c>
      <c r="H390" s="210">
        <f t="shared" si="127"/>
        <v>8.23</v>
      </c>
      <c r="I390" s="210">
        <f t="shared" si="127"/>
        <v>8.23</v>
      </c>
      <c r="J390" s="210">
        <f t="shared" si="127"/>
        <v>8.23</v>
      </c>
      <c r="K390" s="210" t="str">
        <f t="shared" si="127"/>
        <v/>
      </c>
      <c r="L390" s="210" t="str">
        <f t="shared" si="127"/>
        <v/>
      </c>
      <c r="M390" s="210">
        <f t="shared" si="127"/>
        <v>8.23</v>
      </c>
      <c r="N390" s="210">
        <f t="shared" si="127"/>
        <v>8.23</v>
      </c>
      <c r="O390" s="210">
        <f t="shared" si="127"/>
        <v>8.23</v>
      </c>
      <c r="P390" s="210">
        <f t="shared" si="127"/>
        <v>8.23</v>
      </c>
      <c r="Q390" s="210">
        <f t="shared" si="127"/>
        <v>8.23</v>
      </c>
      <c r="R390" s="210" t="str">
        <f t="shared" si="127"/>
        <v/>
      </c>
      <c r="S390" s="210" t="str">
        <f t="shared" si="127"/>
        <v/>
      </c>
      <c r="T390" s="210">
        <f t="shared" si="127"/>
        <v>8.23</v>
      </c>
      <c r="U390" s="210">
        <f t="shared" si="127"/>
        <v>8.23</v>
      </c>
      <c r="V390" s="210">
        <f t="shared" si="127"/>
        <v>8.23</v>
      </c>
      <c r="W390" s="210">
        <f t="shared" si="127"/>
        <v>8.23</v>
      </c>
      <c r="X390" s="210">
        <f t="shared" si="127"/>
        <v>8.23</v>
      </c>
      <c r="Y390" s="210" t="str">
        <f t="shared" si="127"/>
        <v/>
      </c>
      <c r="Z390" s="210" t="str">
        <f t="shared" si="127"/>
        <v/>
      </c>
      <c r="AA390" s="210">
        <f t="shared" si="127"/>
        <v>8.23</v>
      </c>
      <c r="AB390" s="210">
        <f t="shared" si="127"/>
        <v>8.23</v>
      </c>
      <c r="AC390" s="210">
        <f t="shared" si="127"/>
        <v>8.23</v>
      </c>
      <c r="AD390" s="210">
        <f t="shared" si="127"/>
        <v>8.23</v>
      </c>
      <c r="AE390" s="210">
        <f t="shared" si="127"/>
        <v>8.23</v>
      </c>
      <c r="AF390" s="210" t="str">
        <f t="shared" si="127"/>
        <v/>
      </c>
      <c r="AG390" s="89">
        <f>SUM(B390:AF390)</f>
        <v>181.05999999999997</v>
      </c>
      <c r="AH390" s="468"/>
      <c r="AI390" s="467"/>
      <c r="AJ390" s="70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</row>
    <row r="391" spans="1:48" s="16" customFormat="1" ht="12" customHeight="1" x14ac:dyDescent="0.2">
      <c r="A391" s="177" t="str">
        <f>$A$13</f>
        <v>Absenz in Std</v>
      </c>
      <c r="B391" s="340">
        <f>B957</f>
        <v>0</v>
      </c>
      <c r="C391" s="340">
        <f t="shared" ref="C391:AF391" si="128">C957</f>
        <v>0</v>
      </c>
      <c r="D391" s="340">
        <f t="shared" si="128"/>
        <v>0</v>
      </c>
      <c r="E391" s="340">
        <f t="shared" si="128"/>
        <v>0</v>
      </c>
      <c r="F391" s="340">
        <f t="shared" si="128"/>
        <v>0</v>
      </c>
      <c r="G391" s="340">
        <f t="shared" si="128"/>
        <v>0</v>
      </c>
      <c r="H391" s="340">
        <f t="shared" si="128"/>
        <v>0</v>
      </c>
      <c r="I391" s="340">
        <f t="shared" si="128"/>
        <v>0</v>
      </c>
      <c r="J391" s="340">
        <f t="shared" si="128"/>
        <v>0</v>
      </c>
      <c r="K391" s="340">
        <f t="shared" si="128"/>
        <v>0</v>
      </c>
      <c r="L391" s="340">
        <f t="shared" si="128"/>
        <v>0</v>
      </c>
      <c r="M391" s="340">
        <f t="shared" si="128"/>
        <v>0</v>
      </c>
      <c r="N391" s="340">
        <f t="shared" si="128"/>
        <v>0</v>
      </c>
      <c r="O391" s="340">
        <f t="shared" si="128"/>
        <v>0</v>
      </c>
      <c r="P391" s="340">
        <f t="shared" si="128"/>
        <v>0</v>
      </c>
      <c r="Q391" s="340">
        <f t="shared" si="128"/>
        <v>0</v>
      </c>
      <c r="R391" s="340">
        <f t="shared" si="128"/>
        <v>0</v>
      </c>
      <c r="S391" s="340">
        <f t="shared" si="128"/>
        <v>0</v>
      </c>
      <c r="T391" s="340">
        <f t="shared" si="128"/>
        <v>0</v>
      </c>
      <c r="U391" s="340">
        <f t="shared" si="128"/>
        <v>0</v>
      </c>
      <c r="V391" s="340">
        <f t="shared" si="128"/>
        <v>0</v>
      </c>
      <c r="W391" s="340">
        <f t="shared" si="128"/>
        <v>0</v>
      </c>
      <c r="X391" s="340">
        <f t="shared" si="128"/>
        <v>0</v>
      </c>
      <c r="Y391" s="340">
        <f t="shared" si="128"/>
        <v>0</v>
      </c>
      <c r="Z391" s="340">
        <f t="shared" si="128"/>
        <v>0</v>
      </c>
      <c r="AA391" s="340">
        <f t="shared" si="128"/>
        <v>0</v>
      </c>
      <c r="AB391" s="340">
        <f t="shared" si="128"/>
        <v>0</v>
      </c>
      <c r="AC391" s="340">
        <f t="shared" si="128"/>
        <v>0</v>
      </c>
      <c r="AD391" s="340">
        <f t="shared" si="128"/>
        <v>0</v>
      </c>
      <c r="AE391" s="340">
        <f t="shared" si="128"/>
        <v>0</v>
      </c>
      <c r="AF391" s="340">
        <f t="shared" si="128"/>
        <v>0</v>
      </c>
      <c r="AG391" s="85">
        <f>SUM(AP3:AP12)</f>
        <v>0</v>
      </c>
      <c r="AH391" s="67"/>
      <c r="AI391" s="68"/>
      <c r="AJ391" s="70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</row>
    <row r="392" spans="1:48" s="16" customFormat="1" ht="12" customHeight="1" thickBot="1" x14ac:dyDescent="0.25">
      <c r="A392" s="178" t="str">
        <f>$A$14</f>
        <v>Code</v>
      </c>
      <c r="B392" s="324" t="str">
        <f>IF(B957&lt;&gt;0,IF(MAX(B944:B956)&lt;B957,Labels!$B$163,INDEX($AH$944:$AH$956,MATCH(MAX(B944:B956),B944:B956,0))),"")</f>
        <v/>
      </c>
      <c r="C392" s="324" t="str">
        <f>IF(C957&lt;&gt;0,IF(MAX(C944:C956)&lt;C957,Labels!$B$163,INDEX($AH$944:$AH$956,MATCH(MAX(C944:C956),C944:C956,0))),"")</f>
        <v/>
      </c>
      <c r="D392" s="324" t="str">
        <f>IF(D957&lt;&gt;0,IF(MAX(D944:D956)&lt;D957,Labels!$B$163,INDEX($AH$944:$AH$956,MATCH(MAX(D944:D956),D944:D956,0))),"")</f>
        <v/>
      </c>
      <c r="E392" s="324" t="str">
        <f>IF(E957&lt;&gt;0,IF(MAX(E944:E956)&lt;E957,Labels!$B$163,INDEX($AH$944:$AH$956,MATCH(MAX(E944:E956),E944:E956,0))),"")</f>
        <v/>
      </c>
      <c r="F392" s="324" t="str">
        <f>IF(F957&lt;&gt;0,IF(MAX(F944:F956)&lt;F957,Labels!$B$163,INDEX($AH$944:$AH$956,MATCH(MAX(F944:F956),F944:F956,0))),"")</f>
        <v/>
      </c>
      <c r="G392" s="324" t="str">
        <f>IF(G957&lt;&gt;0,IF(MAX(G944:G956)&lt;G957,Labels!$B$163,INDEX($AH$944:$AH$956,MATCH(MAX(G944:G956),G944:G956,0))),"")</f>
        <v/>
      </c>
      <c r="H392" s="324" t="str">
        <f>IF(H957&lt;&gt;0,IF(MAX(H944:H956)&lt;H957,Labels!$B$163,INDEX($AH$944:$AH$956,MATCH(MAX(H944:H956),H944:H956,0))),"")</f>
        <v/>
      </c>
      <c r="I392" s="324" t="str">
        <f>IF(I957&lt;&gt;0,IF(MAX(I944:I956)&lt;I957,Labels!$B$163,INDEX($AH$944:$AH$956,MATCH(MAX(I944:I956),I944:I956,0))),"")</f>
        <v/>
      </c>
      <c r="J392" s="324" t="str">
        <f>IF(J957&lt;&gt;0,IF(MAX(J944:J956)&lt;J957,Labels!$B$163,INDEX($AH$944:$AH$956,MATCH(MAX(J944:J956),J944:J956,0))),"")</f>
        <v/>
      </c>
      <c r="K392" s="324" t="str">
        <f>IF(K957&lt;&gt;0,IF(MAX(K944:K956)&lt;K957,Labels!$B$163,INDEX($AH$944:$AH$956,MATCH(MAX(K944:K956),K944:K956,0))),"")</f>
        <v/>
      </c>
      <c r="L392" s="324" t="str">
        <f>IF(L957&lt;&gt;0,IF(MAX(L944:L956)&lt;L957,Labels!$B$163,INDEX($AH$944:$AH$956,MATCH(MAX(L944:L956),L944:L956,0))),"")</f>
        <v/>
      </c>
      <c r="M392" s="324" t="str">
        <f>IF(M957&lt;&gt;0,IF(MAX(M944:M956)&lt;M957,Labels!$B$163,INDEX($AH$944:$AH$956,MATCH(MAX(M944:M956),M944:M956,0))),"")</f>
        <v/>
      </c>
      <c r="N392" s="324" t="str">
        <f>IF(N957&lt;&gt;0,IF(MAX(N944:N956)&lt;N957,Labels!$B$163,INDEX($AH$944:$AH$956,MATCH(MAX(N944:N956),N944:N956,0))),"")</f>
        <v/>
      </c>
      <c r="O392" s="324" t="str">
        <f>IF(O957&lt;&gt;0,IF(MAX(O944:O956)&lt;O957,Labels!$B$163,INDEX($AH$944:$AH$956,MATCH(MAX(O944:O956),O944:O956,0))),"")</f>
        <v/>
      </c>
      <c r="P392" s="324" t="str">
        <f>IF(P957&lt;&gt;0,IF(MAX(P944:P956)&lt;P957,Labels!$B$163,INDEX($AH$944:$AH$956,MATCH(MAX(P944:P956),P944:P956,0))),"")</f>
        <v/>
      </c>
      <c r="Q392" s="324" t="str">
        <f>IF(Q957&lt;&gt;0,IF(MAX(Q944:Q956)&lt;Q957,Labels!$B$163,INDEX($AH$944:$AH$956,MATCH(MAX(Q944:Q956),Q944:Q956,0))),"")</f>
        <v/>
      </c>
      <c r="R392" s="324" t="str">
        <f>IF(R957&lt;&gt;0,IF(MAX(R944:R956)&lt;R957,Labels!$B$163,INDEX($AH$944:$AH$956,MATCH(MAX(R944:R956),R944:R956,0))),"")</f>
        <v/>
      </c>
      <c r="S392" s="324" t="str">
        <f>IF(S957&lt;&gt;0,IF(MAX(S944:S956)&lt;S957,Labels!$B$163,INDEX($AH$944:$AH$956,MATCH(MAX(S944:S956),S944:S956,0))),"")</f>
        <v/>
      </c>
      <c r="T392" s="324" t="str">
        <f>IF(T957&lt;&gt;0,IF(MAX(T944:T956)&lt;T957,Labels!$B$163,INDEX($AH$944:$AH$956,MATCH(MAX(T944:T956),T944:T956,0))),"")</f>
        <v/>
      </c>
      <c r="U392" s="324" t="str">
        <f>IF(U957&lt;&gt;0,IF(MAX(U944:U956)&lt;U957,Labels!$B$163,INDEX($AH$944:$AH$956,MATCH(MAX(U944:U956),U944:U956,0))),"")</f>
        <v/>
      </c>
      <c r="V392" s="324" t="str">
        <f>IF(V957&lt;&gt;0,IF(MAX(V944:V956)&lt;V957,Labels!$B$163,INDEX($AH$944:$AH$956,MATCH(MAX(V944:V956),V944:V956,0))),"")</f>
        <v/>
      </c>
      <c r="W392" s="324" t="str">
        <f>IF(W957&lt;&gt;0,IF(MAX(W944:W956)&lt;W957,Labels!$B$163,INDEX($AH$944:$AH$956,MATCH(MAX(W944:W956),W944:W956,0))),"")</f>
        <v/>
      </c>
      <c r="X392" s="324" t="str">
        <f>IF(X957&lt;&gt;0,IF(MAX(X944:X956)&lt;X957,Labels!$B$163,INDEX($AH$944:$AH$956,MATCH(MAX(X944:X956),X944:X956,0))),"")</f>
        <v/>
      </c>
      <c r="Y392" s="324" t="str">
        <f>IF(Y957&lt;&gt;0,IF(MAX(Y944:Y956)&lt;Y957,Labels!$B$163,INDEX($AH$944:$AH$956,MATCH(MAX(Y944:Y956),Y944:Y956,0))),"")</f>
        <v/>
      </c>
      <c r="Z392" s="324" t="str">
        <f>IF(Z957&lt;&gt;0,IF(MAX(Z944:Z956)&lt;Z957,Labels!$B$163,INDEX($AH$944:$AH$956,MATCH(MAX(Z944:Z956),Z944:Z956,0))),"")</f>
        <v/>
      </c>
      <c r="AA392" s="324" t="str">
        <f>IF(AA957&lt;&gt;0,IF(MAX(AA944:AA956)&lt;AA957,Labels!$B$163,INDEX($AH$944:$AH$956,MATCH(MAX(AA944:AA956),AA944:AA956,0))),"")</f>
        <v/>
      </c>
      <c r="AB392" s="324" t="str">
        <f>IF(AB957&lt;&gt;0,IF(MAX(AB944:AB956)&lt;AB957,Labels!$B$163,INDEX($AH$944:$AH$956,MATCH(MAX(AB944:AB956),AB944:AB956,0))),"")</f>
        <v/>
      </c>
      <c r="AC392" s="324" t="str">
        <f>IF(AC957&lt;&gt;0,IF(MAX(AC944:AC956)&lt;AC957,Labels!$B$163,INDEX($AH$944:$AH$956,MATCH(MAX(AC944:AC956),AC944:AC956,0))),"")</f>
        <v/>
      </c>
      <c r="AD392" s="324" t="str">
        <f>IF(AD957&lt;&gt;0,IF(MAX(AD944:AD956)&lt;AD957,Labels!$B$163,INDEX($AH$944:$AH$956,MATCH(MAX(AD944:AD956),AD944:AD956,0))),"")</f>
        <v/>
      </c>
      <c r="AE392" s="324" t="str">
        <f>IF(AE957&lt;&gt;0,IF(MAX(AE944:AE956)&lt;AE957,Labels!$B$163,INDEX($AH$944:$AH$956,MATCH(MAX(AE944:AE956),AE944:AE956,0))),"")</f>
        <v/>
      </c>
      <c r="AF392" s="324" t="str">
        <f>IF(AF957&lt;&gt;0,IF(MAX(AF944:AF956)&lt;AF957,Labels!$B$163,INDEX($AH$944:$AH$956,MATCH(MAX(AF944:AF956),AF944:AF956,0))),"")</f>
        <v/>
      </c>
      <c r="AG392" s="103"/>
      <c r="AH392" s="67"/>
      <c r="AI392" s="68"/>
      <c r="AJ392" s="70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</row>
    <row r="393" spans="1:48" s="16" customFormat="1" ht="12" customHeight="1" x14ac:dyDescent="0.2">
      <c r="A393" s="179" t="str">
        <f>$A$15</f>
        <v>00.00-06.00h</v>
      </c>
      <c r="B393" s="175"/>
      <c r="C393" s="175"/>
      <c r="D393" s="175"/>
      <c r="E393" s="175"/>
      <c r="F393" s="175"/>
      <c r="G393" s="175"/>
      <c r="H393" s="175"/>
      <c r="I393" s="175"/>
      <c r="J393" s="175"/>
      <c r="K393" s="175"/>
      <c r="L393" s="175"/>
      <c r="M393" s="175"/>
      <c r="N393" s="175"/>
      <c r="O393" s="175"/>
      <c r="P393" s="175"/>
      <c r="Q393" s="175"/>
      <c r="R393" s="175"/>
      <c r="S393" s="175"/>
      <c r="T393" s="175"/>
      <c r="U393" s="175"/>
      <c r="V393" s="175"/>
      <c r="W393" s="175"/>
      <c r="X393" s="175"/>
      <c r="Y393" s="175"/>
      <c r="Z393" s="175"/>
      <c r="AA393" s="175"/>
      <c r="AB393" s="175"/>
      <c r="AC393" s="175"/>
      <c r="AD393" s="175"/>
      <c r="AE393" s="175"/>
      <c r="AF393" s="175"/>
      <c r="AG393" s="87">
        <f>SUM(B393:AF393)</f>
        <v>0</v>
      </c>
      <c r="AH393" s="67"/>
      <c r="AI393" s="68"/>
      <c r="AJ393" s="18"/>
      <c r="AM393" s="50"/>
      <c r="AN393" s="50"/>
      <c r="AO393" s="50"/>
      <c r="AP393" s="50"/>
      <c r="AQ393" s="50"/>
      <c r="AR393" s="50"/>
      <c r="AS393" s="50"/>
      <c r="AT393" s="50"/>
      <c r="AU393" s="17"/>
    </row>
    <row r="394" spans="1:48" s="16" customFormat="1" ht="12" customHeight="1" x14ac:dyDescent="0.2">
      <c r="A394" s="180" t="str">
        <f>$A$16</f>
        <v>06.00-20.00h</v>
      </c>
      <c r="B394" s="175"/>
      <c r="C394" s="175"/>
      <c r="D394" s="175"/>
      <c r="E394" s="175"/>
      <c r="F394" s="175"/>
      <c r="G394" s="175"/>
      <c r="H394" s="175"/>
      <c r="I394" s="175"/>
      <c r="J394" s="175"/>
      <c r="K394" s="175"/>
      <c r="L394" s="175"/>
      <c r="M394" s="175"/>
      <c r="N394" s="175"/>
      <c r="O394" s="175"/>
      <c r="P394" s="175"/>
      <c r="Q394" s="175"/>
      <c r="R394" s="175"/>
      <c r="S394" s="175"/>
      <c r="T394" s="175"/>
      <c r="U394" s="175"/>
      <c r="V394" s="175"/>
      <c r="W394" s="175"/>
      <c r="X394" s="175"/>
      <c r="Y394" s="175"/>
      <c r="Z394" s="175"/>
      <c r="AA394" s="175"/>
      <c r="AB394" s="175"/>
      <c r="AC394" s="175"/>
      <c r="AD394" s="175"/>
      <c r="AE394" s="175"/>
      <c r="AF394" s="175"/>
      <c r="AG394" s="88">
        <f>SUM(B394:AF394)</f>
        <v>0</v>
      </c>
      <c r="AH394" s="67"/>
      <c r="AI394" s="68"/>
      <c r="AJ394" s="18"/>
      <c r="AM394" s="50"/>
      <c r="AN394" s="50"/>
      <c r="AO394" s="50"/>
      <c r="AP394" s="50"/>
      <c r="AQ394" s="50"/>
      <c r="AR394" s="50"/>
      <c r="AS394" s="50"/>
      <c r="AT394" s="50"/>
      <c r="AU394" s="17"/>
    </row>
    <row r="395" spans="1:48" s="16" customFormat="1" ht="12" customHeight="1" x14ac:dyDescent="0.2">
      <c r="A395" s="179" t="str">
        <f>$A$17</f>
        <v>20.00-24.00h</v>
      </c>
      <c r="B395" s="175"/>
      <c r="C395" s="175"/>
      <c r="D395" s="175"/>
      <c r="E395" s="175"/>
      <c r="F395" s="175"/>
      <c r="G395" s="175"/>
      <c r="H395" s="175"/>
      <c r="I395" s="175"/>
      <c r="J395" s="175"/>
      <c r="K395" s="175"/>
      <c r="L395" s="175"/>
      <c r="M395" s="175"/>
      <c r="N395" s="175"/>
      <c r="O395" s="175"/>
      <c r="P395" s="175"/>
      <c r="Q395" s="175"/>
      <c r="R395" s="175"/>
      <c r="S395" s="175"/>
      <c r="T395" s="175"/>
      <c r="U395" s="175"/>
      <c r="V395" s="175"/>
      <c r="W395" s="175"/>
      <c r="X395" s="175"/>
      <c r="Y395" s="175"/>
      <c r="Z395" s="175"/>
      <c r="AA395" s="175"/>
      <c r="AB395" s="175"/>
      <c r="AC395" s="175"/>
      <c r="AD395" s="175"/>
      <c r="AE395" s="175"/>
      <c r="AF395" s="175"/>
      <c r="AG395" s="86">
        <f>SUM(B395:AF395)</f>
        <v>0</v>
      </c>
      <c r="AH395" s="65" t="s">
        <v>414</v>
      </c>
      <c r="AI395" s="68"/>
      <c r="AJ395" s="18"/>
      <c r="AM395" s="50"/>
      <c r="AN395" s="50"/>
      <c r="AO395" s="50"/>
      <c r="AP395" s="50"/>
      <c r="AQ395" s="50"/>
      <c r="AR395" s="50"/>
      <c r="AS395" s="50"/>
      <c r="AT395" s="50"/>
      <c r="AU395" s="17"/>
    </row>
    <row r="396" spans="1:48" s="16" customFormat="1" ht="12" customHeight="1" x14ac:dyDescent="0.2">
      <c r="A396" s="180" t="str">
        <f>$A$18</f>
        <v>Feiertag "ft"</v>
      </c>
      <c r="B396" s="181" t="str">
        <f>IF(WEEKDAY(B388,2)&lt;=6,IF(KALENDER!E15="x",Labels!$B$118,""),"")</f>
        <v/>
      </c>
      <c r="C396" s="181" t="str">
        <f>IF(WEEKDAY(C388,2)&lt;=6,IF(KALENDER!F15="x",Labels!$B$118,""),"")</f>
        <v/>
      </c>
      <c r="D396" s="181" t="str">
        <f>IF(WEEKDAY(D388,2)&lt;=6,IF(KALENDER!G15="x",Labels!$B$118,""),"")</f>
        <v/>
      </c>
      <c r="E396" s="181" t="str">
        <f>IF(WEEKDAY(E388,2)&lt;=6,IF(KALENDER!H15="x",Labels!$B$118,""),"")</f>
        <v/>
      </c>
      <c r="F396" s="181" t="str">
        <f>IF(WEEKDAY(F388,2)&lt;=6,IF(KALENDER!I15="x",Labels!$B$118,""),"")</f>
        <v/>
      </c>
      <c r="G396" s="181" t="str">
        <f>IF(WEEKDAY(G388,2)&lt;=6,IF(KALENDER!J15="x",Labels!$B$118,""),"")</f>
        <v/>
      </c>
      <c r="H396" s="181" t="str">
        <f>IF(WEEKDAY(H388,2)&lt;=6,IF(KALENDER!K15="x",Labels!$B$118,""),"")</f>
        <v/>
      </c>
      <c r="I396" s="181" t="str">
        <f>IF(WEEKDAY(I388,2)&lt;=6,IF(KALENDER!L15="x",Labels!$B$118,""),"")</f>
        <v/>
      </c>
      <c r="J396" s="181" t="str">
        <f>IF(WEEKDAY(J388,2)&lt;=6,IF(KALENDER!M15="x",Labels!$B$118,""),"")</f>
        <v/>
      </c>
      <c r="K396" s="181" t="str">
        <f>IF(WEEKDAY(K388,2)&lt;=6,IF(KALENDER!N15="x",Labels!$B$118,""),"")</f>
        <v/>
      </c>
      <c r="L396" s="181" t="str">
        <f>IF(WEEKDAY(L388,2)&lt;=6,IF(KALENDER!O15="x",Labels!$B$118,""),"")</f>
        <v/>
      </c>
      <c r="M396" s="181" t="str">
        <f>IF(WEEKDAY(M388,2)&lt;=6,IF(KALENDER!P15="x",Labels!$B$118,""),"")</f>
        <v/>
      </c>
      <c r="N396" s="181" t="str">
        <f>IF(WEEKDAY(N388,2)&lt;=6,IF(KALENDER!Q15="x",Labels!$B$118,""),"")</f>
        <v/>
      </c>
      <c r="O396" s="181" t="str">
        <f>IF(WEEKDAY(O388,2)&lt;=6,IF(KALENDER!R15="x",Labels!$B$118,""),"")</f>
        <v/>
      </c>
      <c r="P396" s="181" t="str">
        <f>IF(WEEKDAY(P388,2)&lt;=6,IF(KALENDER!S15="x",Labels!$B$118,""),"")</f>
        <v/>
      </c>
      <c r="Q396" s="181" t="str">
        <f>IF(WEEKDAY(Q388,2)&lt;=6,IF(KALENDER!T15="x",Labels!$B$118,""),"")</f>
        <v/>
      </c>
      <c r="R396" s="181" t="str">
        <f>IF(WEEKDAY(R388,2)&lt;=6,IF(KALENDER!U15="x",Labels!$B$118,""),"")</f>
        <v/>
      </c>
      <c r="S396" s="181" t="str">
        <f>IF(WEEKDAY(S388,2)&lt;=6,IF(KALENDER!V15="x",Labels!$B$118,""),"")</f>
        <v/>
      </c>
      <c r="T396" s="181" t="str">
        <f>IF(WEEKDAY(T388,2)&lt;=6,IF(KALENDER!W15="x",Labels!$B$118,""),"")</f>
        <v/>
      </c>
      <c r="U396" s="181" t="str">
        <f>IF(WEEKDAY(U388,2)&lt;=6,IF(KALENDER!X15="x",Labels!$B$118,""),"")</f>
        <v/>
      </c>
      <c r="V396" s="181" t="str">
        <f>IF(WEEKDAY(V388,2)&lt;=6,IF(KALENDER!Y15="x",Labels!$B$118,""),"")</f>
        <v/>
      </c>
      <c r="W396" s="181" t="str">
        <f>IF(WEEKDAY(W388,2)&lt;=6,IF(KALENDER!Z15="x",Labels!$B$118,""),"")</f>
        <v/>
      </c>
      <c r="X396" s="181" t="str">
        <f>IF(WEEKDAY(X388,2)&lt;=6,IF(KALENDER!AA15="x",Labels!$B$118,""),"")</f>
        <v/>
      </c>
      <c r="Y396" s="181" t="str">
        <f>IF(WEEKDAY(Y388,2)&lt;=6,IF(KALENDER!AB15="x",Labels!$B$118,""),"")</f>
        <v/>
      </c>
      <c r="Z396" s="181" t="str">
        <f>IF(WEEKDAY(Z388,2)&lt;=6,IF(KALENDER!AC15="x",Labels!$B$118,""),"")</f>
        <v/>
      </c>
      <c r="AA396" s="181" t="str">
        <f>IF(WEEKDAY(AA388,2)&lt;=6,IF(KALENDER!AD15="x",Labels!$B$118,""),"")</f>
        <v/>
      </c>
      <c r="AB396" s="181" t="str">
        <f>IF(WEEKDAY(AB388,2)&lt;=6,IF(KALENDER!AE15="x",Labels!$B$118,""),"")</f>
        <v/>
      </c>
      <c r="AC396" s="181" t="str">
        <f>IF(WEEKDAY(AC388,2)&lt;=6,IF(KALENDER!AF15="x",Labels!$B$118,""),"")</f>
        <v/>
      </c>
      <c r="AD396" s="181" t="str">
        <f>IF(WEEKDAY(AD388,2)&lt;=6,IF(KALENDER!AG15="x",Labels!$B$118,""),"")</f>
        <v/>
      </c>
      <c r="AE396" s="181" t="str">
        <f>IF(WEEKDAY(AE388,2)&lt;=6,IF(KALENDER!AH15="x",Labels!$B$118,""),"")</f>
        <v/>
      </c>
      <c r="AF396" s="181" t="str">
        <f>IF(WEEKDAY(AF388,2)&lt;=6,IF(KALENDER!AI15="x",Labels!$B$118,""),"")</f>
        <v/>
      </c>
      <c r="AG396" s="87"/>
      <c r="AH396" s="132"/>
      <c r="AI396" s="133"/>
      <c r="AJ396" s="70"/>
      <c r="AM396" s="19"/>
      <c r="AN396" s="19"/>
      <c r="AO396" s="19"/>
      <c r="AP396" s="19"/>
      <c r="AQ396" s="19"/>
      <c r="AR396" s="19"/>
      <c r="AS396" s="19"/>
      <c r="AT396" s="19"/>
    </row>
    <row r="397" spans="1:48" s="16" customFormat="1" ht="12" customHeight="1" x14ac:dyDescent="0.2">
      <c r="A397" s="182" t="str">
        <f>$A$19</f>
        <v>Gutschrift "ft"</v>
      </c>
      <c r="B397" s="185" t="str">
        <f>IF(AND(B396=Labels!$B$118,WEEKDAY(B388,2)&lt;6),$J$7*$B$385%,"")</f>
        <v/>
      </c>
      <c r="C397" s="185" t="str">
        <f>IF(AND(C396=Labels!$B$118,WEEKDAY(C388,2)&lt;6),$J$7*$B$385%,"")</f>
        <v/>
      </c>
      <c r="D397" s="185" t="str">
        <f>IF(AND(D396=Labels!$B$118,WEEKDAY(D388,2)&lt;6),$J$7*$B$385%,"")</f>
        <v/>
      </c>
      <c r="E397" s="185" t="str">
        <f>IF(AND(E396=Labels!$B$118,WEEKDAY(E388,2)&lt;6),$J$7*$B$385%,"")</f>
        <v/>
      </c>
      <c r="F397" s="185" t="str">
        <f>IF(AND(F396=Labels!$B$118,WEEKDAY(F388,2)&lt;6),$J$7*$B$385%,"")</f>
        <v/>
      </c>
      <c r="G397" s="185" t="str">
        <f>IF(AND(G396=Labels!$B$118,WEEKDAY(G388,2)&lt;6),$J$7*$B$385%,"")</f>
        <v/>
      </c>
      <c r="H397" s="185" t="str">
        <f>IF(AND(H396=Labels!$B$118,WEEKDAY(H388,2)&lt;6),$J$7*$B$385%,"")</f>
        <v/>
      </c>
      <c r="I397" s="185" t="str">
        <f>IF(AND(I396=Labels!$B$118,WEEKDAY(I388,2)&lt;6),$J$7*$B$385%,"")</f>
        <v/>
      </c>
      <c r="J397" s="185" t="str">
        <f>IF(AND(J396=Labels!$B$118,WEEKDAY(J388,2)&lt;6),$J$7*$B$385%,"")</f>
        <v/>
      </c>
      <c r="K397" s="185" t="str">
        <f>IF(AND(K396=Labels!$B$118,WEEKDAY(K388,2)&lt;6),$J$7*$B$385%,"")</f>
        <v/>
      </c>
      <c r="L397" s="185" t="str">
        <f>IF(AND(L396=Labels!$B$118,WEEKDAY(L388,2)&lt;6),$J$7*$B$385%,"")</f>
        <v/>
      </c>
      <c r="M397" s="185" t="str">
        <f>IF(AND(M396=Labels!$B$118,WEEKDAY(M388,2)&lt;6),$J$7*$B$385%,"")</f>
        <v/>
      </c>
      <c r="N397" s="185" t="str">
        <f>IF(AND(N396=Labels!$B$118,WEEKDAY(N388,2)&lt;6),$J$7*$B$385%,"")</f>
        <v/>
      </c>
      <c r="O397" s="185" t="str">
        <f>IF(AND(O396=Labels!$B$118,WEEKDAY(O388,2)&lt;6),$J$7*$B$385%,"")</f>
        <v/>
      </c>
      <c r="P397" s="185" t="str">
        <f>IF(AND(P396=Labels!$B$118,WEEKDAY(P388,2)&lt;6),$J$7*$B$385%,"")</f>
        <v/>
      </c>
      <c r="Q397" s="185" t="str">
        <f>IF(AND(Q396=Labels!$B$118,WEEKDAY(Q388,2)&lt;6),$J$7*$B$385%,"")</f>
        <v/>
      </c>
      <c r="R397" s="185" t="str">
        <f>IF(AND(R396=Labels!$B$118,WEEKDAY(R388,2)&lt;6),$J$7*$B$385%,"")</f>
        <v/>
      </c>
      <c r="S397" s="185" t="str">
        <f>IF(AND(S396=Labels!$B$118,WEEKDAY(S388,2)&lt;6),$J$7*$B$385%,"")</f>
        <v/>
      </c>
      <c r="T397" s="185" t="str">
        <f>IF(AND(T396=Labels!$B$118,WEEKDAY(T388,2)&lt;6),$J$7*$B$385%,"")</f>
        <v/>
      </c>
      <c r="U397" s="185" t="str">
        <f>IF(AND(U396=Labels!$B$118,WEEKDAY(U388,2)&lt;6),$J$7*$B$385%,"")</f>
        <v/>
      </c>
      <c r="V397" s="185" t="str">
        <f>IF(AND(V396=Labels!$B$118,WEEKDAY(V388,2)&lt;6),$J$7*$B$385%,"")</f>
        <v/>
      </c>
      <c r="W397" s="185" t="str">
        <f>IF(AND(W396=Labels!$B$118,WEEKDAY(W388,2)&lt;6),$J$7*$B$385%,"")</f>
        <v/>
      </c>
      <c r="X397" s="185" t="str">
        <f>IF(AND(X396=Labels!$B$118,WEEKDAY(X388,2)&lt;6),$J$7*$B$385%,"")</f>
        <v/>
      </c>
      <c r="Y397" s="185" t="str">
        <f>IF(AND(Y396=Labels!$B$118,WEEKDAY(Y388,2)&lt;6),$J$7*$B$385%,"")</f>
        <v/>
      </c>
      <c r="Z397" s="185" t="str">
        <f>IF(AND(Z396=Labels!$B$118,WEEKDAY(Z388,2)&lt;6),$J$7*$B$385%,"")</f>
        <v/>
      </c>
      <c r="AA397" s="185" t="str">
        <f>IF(AND(AA396=Labels!$B$118,WEEKDAY(AA388,2)&lt;6),$J$7*$B$385%,"")</f>
        <v/>
      </c>
      <c r="AB397" s="185" t="str">
        <f>IF(AND(AB396=Labels!$B$118,WEEKDAY(AB388,2)&lt;6),$J$7*$B$385%,"")</f>
        <v/>
      </c>
      <c r="AC397" s="185" t="str">
        <f>IF(AND(AC396=Labels!$B$118,WEEKDAY(AC388,2)&lt;6),$J$7*$B$385%,"")</f>
        <v/>
      </c>
      <c r="AD397" s="185" t="str">
        <f>IF(AND(AD396=Labels!$B$118,WEEKDAY(AD388,2)&lt;6),$J$7*$B$385%,"")</f>
        <v/>
      </c>
      <c r="AE397" s="185" t="str">
        <f>IF(AND(AE396=Labels!$B$118,WEEKDAY(AE388,2)&lt;6),$J$7*$B$385%,"")</f>
        <v/>
      </c>
      <c r="AF397" s="185" t="str">
        <f>IF(AND(AF396=Labels!$B$118,WEEKDAY(AF388,2)&lt;6),$J$7*$B$385%,"")</f>
        <v/>
      </c>
      <c r="AG397" s="86">
        <f>SUM(B397:AF397)</f>
        <v>0</v>
      </c>
      <c r="AH397" s="132"/>
      <c r="AI397" s="133"/>
      <c r="AJ397" s="70"/>
      <c r="AM397" s="19"/>
      <c r="AN397" s="19"/>
      <c r="AO397" s="19"/>
      <c r="AP397" s="19"/>
      <c r="AQ397" s="19"/>
      <c r="AR397" s="19"/>
      <c r="AS397" s="19"/>
      <c r="AT397" s="19"/>
    </row>
    <row r="398" spans="1:48" s="16" customFormat="1" ht="12" hidden="1" customHeight="1" x14ac:dyDescent="0.2">
      <c r="A398" s="182" t="str">
        <f>$A$20</f>
        <v>Tagestotal</v>
      </c>
      <c r="B398" s="183">
        <f>SUM(B393:B395)</f>
        <v>0</v>
      </c>
      <c r="C398" s="183">
        <f t="shared" ref="C398:AF398" si="129">SUM(C393:C395)</f>
        <v>0</v>
      </c>
      <c r="D398" s="183">
        <f t="shared" si="129"/>
        <v>0</v>
      </c>
      <c r="E398" s="183">
        <f t="shared" si="129"/>
        <v>0</v>
      </c>
      <c r="F398" s="183">
        <f t="shared" si="129"/>
        <v>0</v>
      </c>
      <c r="G398" s="183">
        <f t="shared" si="129"/>
        <v>0</v>
      </c>
      <c r="H398" s="183">
        <f t="shared" si="129"/>
        <v>0</v>
      </c>
      <c r="I398" s="183">
        <f t="shared" si="129"/>
        <v>0</v>
      </c>
      <c r="J398" s="183">
        <f t="shared" si="129"/>
        <v>0</v>
      </c>
      <c r="K398" s="183">
        <f t="shared" si="129"/>
        <v>0</v>
      </c>
      <c r="L398" s="183">
        <f t="shared" si="129"/>
        <v>0</v>
      </c>
      <c r="M398" s="183">
        <f t="shared" si="129"/>
        <v>0</v>
      </c>
      <c r="N398" s="183">
        <f t="shared" si="129"/>
        <v>0</v>
      </c>
      <c r="O398" s="183">
        <f t="shared" si="129"/>
        <v>0</v>
      </c>
      <c r="P398" s="183">
        <f t="shared" si="129"/>
        <v>0</v>
      </c>
      <c r="Q398" s="183">
        <f t="shared" si="129"/>
        <v>0</v>
      </c>
      <c r="R398" s="183">
        <f t="shared" si="129"/>
        <v>0</v>
      </c>
      <c r="S398" s="183">
        <f t="shared" si="129"/>
        <v>0</v>
      </c>
      <c r="T398" s="183">
        <f t="shared" si="129"/>
        <v>0</v>
      </c>
      <c r="U398" s="183">
        <f t="shared" si="129"/>
        <v>0</v>
      </c>
      <c r="V398" s="183">
        <f t="shared" si="129"/>
        <v>0</v>
      </c>
      <c r="W398" s="183">
        <f t="shared" si="129"/>
        <v>0</v>
      </c>
      <c r="X398" s="183">
        <f t="shared" si="129"/>
        <v>0</v>
      </c>
      <c r="Y398" s="183">
        <f t="shared" si="129"/>
        <v>0</v>
      </c>
      <c r="Z398" s="183">
        <f t="shared" si="129"/>
        <v>0</v>
      </c>
      <c r="AA398" s="183">
        <f t="shared" si="129"/>
        <v>0</v>
      </c>
      <c r="AB398" s="183">
        <f t="shared" si="129"/>
        <v>0</v>
      </c>
      <c r="AC398" s="183">
        <f t="shared" si="129"/>
        <v>0</v>
      </c>
      <c r="AD398" s="183">
        <f t="shared" si="129"/>
        <v>0</v>
      </c>
      <c r="AE398" s="183">
        <f t="shared" si="129"/>
        <v>0</v>
      </c>
      <c r="AF398" s="183">
        <f t="shared" si="129"/>
        <v>0</v>
      </c>
      <c r="AG398" s="86"/>
      <c r="AH398" s="132"/>
      <c r="AI398" s="133"/>
      <c r="AJ398" s="70"/>
      <c r="AM398" s="19"/>
      <c r="AN398" s="19"/>
      <c r="AO398" s="19"/>
      <c r="AP398" s="19"/>
      <c r="AQ398" s="19"/>
      <c r="AR398" s="19"/>
      <c r="AS398" s="19"/>
      <c r="AT398" s="19"/>
    </row>
    <row r="399" spans="1:48" s="16" customFormat="1" ht="12" hidden="1" customHeight="1" x14ac:dyDescent="0.2">
      <c r="A399" s="180" t="str">
        <f>$A$21</f>
        <v>.</v>
      </c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1"/>
      <c r="N399" s="181"/>
      <c r="O399" s="181"/>
      <c r="P399" s="181"/>
      <c r="Q399" s="181"/>
      <c r="R399" s="181"/>
      <c r="S399" s="181"/>
      <c r="T399" s="181"/>
      <c r="U399" s="181"/>
      <c r="V399" s="181"/>
      <c r="W399" s="181"/>
      <c r="X399" s="181"/>
      <c r="Y399" s="181"/>
      <c r="Z399" s="181"/>
      <c r="AA399" s="181"/>
      <c r="AB399" s="181"/>
      <c r="AC399" s="181"/>
      <c r="AD399" s="181"/>
      <c r="AE399" s="181"/>
      <c r="AF399" s="181"/>
      <c r="AG399" s="299"/>
      <c r="AH399" s="19"/>
      <c r="AI399" s="19"/>
      <c r="AJ399" s="19"/>
      <c r="AM399" s="19"/>
      <c r="AN399" s="19"/>
      <c r="AO399" s="19"/>
      <c r="AP399" s="19"/>
      <c r="AQ399" s="19"/>
      <c r="AR399" s="19"/>
      <c r="AS399" s="19"/>
      <c r="AT399" s="19"/>
      <c r="AU399" s="19"/>
    </row>
    <row r="400" spans="1:48" s="16" customFormat="1" ht="12" hidden="1" customHeight="1" x14ac:dyDescent="0.2">
      <c r="A400" s="180" t="str">
        <f>$A$22</f>
        <v>.</v>
      </c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1"/>
      <c r="N400" s="181"/>
      <c r="O400" s="181"/>
      <c r="P400" s="181"/>
      <c r="Q400" s="181"/>
      <c r="R400" s="181"/>
      <c r="S400" s="181"/>
      <c r="T400" s="181"/>
      <c r="U400" s="181"/>
      <c r="V400" s="181"/>
      <c r="W400" s="181"/>
      <c r="X400" s="181"/>
      <c r="Y400" s="181"/>
      <c r="Z400" s="181"/>
      <c r="AA400" s="181"/>
      <c r="AB400" s="181"/>
      <c r="AC400" s="181"/>
      <c r="AD400" s="181"/>
      <c r="AE400" s="181"/>
      <c r="AF400" s="181"/>
      <c r="AG400" s="299"/>
      <c r="AH400" s="19"/>
      <c r="AI400" s="19"/>
      <c r="AJ400" s="19"/>
      <c r="AM400" s="19"/>
      <c r="AN400" s="19"/>
      <c r="AO400" s="19"/>
      <c r="AP400" s="19"/>
      <c r="AQ400" s="19"/>
      <c r="AR400" s="19"/>
      <c r="AS400" s="19"/>
      <c r="AT400" s="19"/>
      <c r="AU400" s="19"/>
    </row>
    <row r="401" spans="1:47" s="16" customFormat="1" ht="12" hidden="1" customHeight="1" x14ac:dyDescent="0.2">
      <c r="A401" s="180" t="str">
        <f>$A$23</f>
        <v>Monatsübergang</v>
      </c>
      <c r="B401" s="181" t="str">
        <f>IF(WEEKDAY(B388)=1,TEXT(B388-1,"MMM"&amp;Labels!B13),"")</f>
        <v/>
      </c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1"/>
      <c r="N401" s="181"/>
      <c r="O401" s="181"/>
      <c r="P401" s="181"/>
      <c r="Q401" s="181"/>
      <c r="R401" s="181"/>
      <c r="S401" s="181"/>
      <c r="T401" s="181"/>
      <c r="U401" s="181"/>
      <c r="V401" s="181"/>
      <c r="W401" s="181"/>
      <c r="X401" s="181"/>
      <c r="Y401" s="181"/>
      <c r="Z401" s="181"/>
      <c r="AA401" s="181"/>
      <c r="AB401" s="181"/>
      <c r="AC401" s="181"/>
      <c r="AD401" s="181"/>
      <c r="AE401" s="181"/>
      <c r="AF401" s="198" t="str">
        <f>IF(AND(WEEKDAY(AF388)&gt;1,WEEKDAY(AF388)&lt;7),TEXT(DATE($B$5,MONTH(AF388)+1,1),"MMM"&amp;Labels!B13),"")</f>
        <v/>
      </c>
      <c r="AG401" s="299"/>
      <c r="AH401" s="19"/>
      <c r="AI401" s="19"/>
      <c r="AJ401" s="19"/>
      <c r="AM401" s="19"/>
      <c r="AN401" s="19"/>
      <c r="AO401" s="19"/>
      <c r="AP401" s="19"/>
      <c r="AQ401" s="19"/>
      <c r="AR401" s="19"/>
      <c r="AS401" s="19"/>
      <c r="AT401" s="19"/>
      <c r="AU401" s="19"/>
    </row>
    <row r="402" spans="1:47" s="16" customFormat="1" ht="12" customHeight="1" x14ac:dyDescent="0.25">
      <c r="A402" s="177" t="str">
        <f>$A$24</f>
        <v>Wochentotal</v>
      </c>
      <c r="B402" s="296" t="str">
        <f>IF(WEEKDAY(B388)=7,SUMIF($B326:$AF326,B389,$B335:$AF335)+SUMIF($B389:$AF389,B389,$B398:$AF398)+SUMIF($B452:$AF452,B389,$B461:$AF461),B401)</f>
        <v/>
      </c>
      <c r="C402" s="297" t="str">
        <f t="shared" ref="C402:AE402" si="130">IF(WEEKDAY(C388)=7,SUMIF($B326:$AF326,C389,$B335:$AF335)+SUMIF($B389:$AF389,C389,$B398:$AF398)+SUMIF($B452:$AF452,C389,$B461:$AF461),"")</f>
        <v/>
      </c>
      <c r="D402" s="297">
        <f t="shared" si="130"/>
        <v>0</v>
      </c>
      <c r="E402" s="297" t="str">
        <f t="shared" si="130"/>
        <v/>
      </c>
      <c r="F402" s="297" t="str">
        <f t="shared" si="130"/>
        <v/>
      </c>
      <c r="G402" s="297" t="str">
        <f t="shared" si="130"/>
        <v/>
      </c>
      <c r="H402" s="297" t="str">
        <f t="shared" si="130"/>
        <v/>
      </c>
      <c r="I402" s="297" t="str">
        <f t="shared" si="130"/>
        <v/>
      </c>
      <c r="J402" s="297" t="str">
        <f t="shared" si="130"/>
        <v/>
      </c>
      <c r="K402" s="297">
        <f t="shared" si="130"/>
        <v>0</v>
      </c>
      <c r="L402" s="297" t="str">
        <f t="shared" si="130"/>
        <v/>
      </c>
      <c r="M402" s="297" t="str">
        <f t="shared" si="130"/>
        <v/>
      </c>
      <c r="N402" s="297" t="str">
        <f t="shared" si="130"/>
        <v/>
      </c>
      <c r="O402" s="297" t="str">
        <f t="shared" si="130"/>
        <v/>
      </c>
      <c r="P402" s="297" t="str">
        <f t="shared" si="130"/>
        <v/>
      </c>
      <c r="Q402" s="297" t="str">
        <f t="shared" si="130"/>
        <v/>
      </c>
      <c r="R402" s="297">
        <f t="shared" si="130"/>
        <v>0</v>
      </c>
      <c r="S402" s="297" t="str">
        <f t="shared" si="130"/>
        <v/>
      </c>
      <c r="T402" s="297" t="str">
        <f t="shared" si="130"/>
        <v/>
      </c>
      <c r="U402" s="297" t="str">
        <f t="shared" si="130"/>
        <v/>
      </c>
      <c r="V402" s="297" t="str">
        <f t="shared" si="130"/>
        <v/>
      </c>
      <c r="W402" s="297" t="str">
        <f t="shared" si="130"/>
        <v/>
      </c>
      <c r="X402" s="297" t="str">
        <f t="shared" si="130"/>
        <v/>
      </c>
      <c r="Y402" s="297">
        <f t="shared" si="130"/>
        <v>0</v>
      </c>
      <c r="Z402" s="297" t="str">
        <f t="shared" si="130"/>
        <v/>
      </c>
      <c r="AA402" s="297" t="str">
        <f t="shared" si="130"/>
        <v/>
      </c>
      <c r="AB402" s="297" t="str">
        <f t="shared" si="130"/>
        <v/>
      </c>
      <c r="AC402" s="297" t="str">
        <f t="shared" si="130"/>
        <v/>
      </c>
      <c r="AD402" s="297" t="str">
        <f t="shared" si="130"/>
        <v/>
      </c>
      <c r="AE402" s="297" t="str">
        <f t="shared" si="130"/>
        <v/>
      </c>
      <c r="AF402" s="298">
        <f>IF(WEEKDAY(AF388)=7,SUMIF($B326:$AF326,AF389,$B335:$AF335)+SUMIF($B389:$AF389,AF389,$B398:$AF398)+SUMIF($B452:$AF452,AF389,$B461:$AF461),AF401)</f>
        <v>0</v>
      </c>
      <c r="AG402" s="86"/>
      <c r="AH402" s="742"/>
      <c r="AI402" s="687"/>
      <c r="AJ402" s="69"/>
      <c r="AM402" s="51"/>
      <c r="AN402" s="51"/>
      <c r="AO402" s="51"/>
      <c r="AP402" s="51"/>
      <c r="AQ402" s="51"/>
      <c r="AR402" s="51"/>
      <c r="AS402" s="51"/>
      <c r="AT402" s="51"/>
      <c r="AU402" s="2"/>
    </row>
    <row r="403" spans="1:47" s="16" customFormat="1" ht="12" customHeight="1" x14ac:dyDescent="0.25">
      <c r="A403" s="182" t="str">
        <f>$A$25</f>
        <v>Zeitzuschlag 1)</v>
      </c>
      <c r="B403" s="302" t="str">
        <f>IF(B410="FALSCH","",B410)</f>
        <v/>
      </c>
      <c r="C403" s="303" t="str">
        <f t="shared" ref="C403:AF403" si="131">IF(C410="FALSCH","",C410)</f>
        <v/>
      </c>
      <c r="D403" s="303" t="str">
        <f t="shared" si="131"/>
        <v/>
      </c>
      <c r="E403" s="303" t="str">
        <f t="shared" si="131"/>
        <v/>
      </c>
      <c r="F403" s="303" t="str">
        <f t="shared" si="131"/>
        <v/>
      </c>
      <c r="G403" s="303" t="str">
        <f t="shared" si="131"/>
        <v/>
      </c>
      <c r="H403" s="303" t="str">
        <f t="shared" si="131"/>
        <v/>
      </c>
      <c r="I403" s="303" t="str">
        <f t="shared" si="131"/>
        <v/>
      </c>
      <c r="J403" s="303" t="str">
        <f t="shared" si="131"/>
        <v/>
      </c>
      <c r="K403" s="303" t="str">
        <f t="shared" si="131"/>
        <v/>
      </c>
      <c r="L403" s="303" t="str">
        <f t="shared" si="131"/>
        <v/>
      </c>
      <c r="M403" s="303" t="str">
        <f t="shared" si="131"/>
        <v/>
      </c>
      <c r="N403" s="303" t="str">
        <f t="shared" si="131"/>
        <v/>
      </c>
      <c r="O403" s="303" t="str">
        <f t="shared" si="131"/>
        <v/>
      </c>
      <c r="P403" s="303" t="str">
        <f t="shared" si="131"/>
        <v/>
      </c>
      <c r="Q403" s="303" t="str">
        <f t="shared" si="131"/>
        <v/>
      </c>
      <c r="R403" s="303" t="str">
        <f t="shared" si="131"/>
        <v/>
      </c>
      <c r="S403" s="303" t="str">
        <f t="shared" si="131"/>
        <v/>
      </c>
      <c r="T403" s="303" t="str">
        <f t="shared" si="131"/>
        <v/>
      </c>
      <c r="U403" s="303" t="str">
        <f t="shared" si="131"/>
        <v/>
      </c>
      <c r="V403" s="303" t="str">
        <f t="shared" si="131"/>
        <v/>
      </c>
      <c r="W403" s="303" t="str">
        <f t="shared" si="131"/>
        <v/>
      </c>
      <c r="X403" s="303" t="str">
        <f t="shared" si="131"/>
        <v/>
      </c>
      <c r="Y403" s="303" t="str">
        <f t="shared" si="131"/>
        <v/>
      </c>
      <c r="Z403" s="303" t="str">
        <f t="shared" si="131"/>
        <v/>
      </c>
      <c r="AA403" s="303" t="str">
        <f t="shared" si="131"/>
        <v/>
      </c>
      <c r="AB403" s="303" t="str">
        <f t="shared" si="131"/>
        <v/>
      </c>
      <c r="AC403" s="303" t="str">
        <f t="shared" si="131"/>
        <v/>
      </c>
      <c r="AD403" s="303" t="str">
        <f t="shared" si="131"/>
        <v/>
      </c>
      <c r="AE403" s="303" t="str">
        <f t="shared" si="131"/>
        <v/>
      </c>
      <c r="AF403" s="304" t="str">
        <f t="shared" si="131"/>
        <v/>
      </c>
      <c r="AG403" s="86">
        <f t="shared" ref="AG403:AG409" si="132">SUM(B403:AF403)</f>
        <v>0</v>
      </c>
      <c r="AH403" s="69"/>
      <c r="AI403" s="69"/>
      <c r="AJ403" s="61"/>
      <c r="AM403" s="46"/>
      <c r="AN403" s="46"/>
      <c r="AO403" s="46"/>
      <c r="AP403" s="46"/>
      <c r="AQ403" s="46"/>
      <c r="AR403" s="46"/>
      <c r="AS403" s="46"/>
      <c r="AT403" s="46"/>
      <c r="AU403" s="12"/>
    </row>
    <row r="404" spans="1:47" s="16" customFormat="1" ht="12" customHeight="1" x14ac:dyDescent="0.2">
      <c r="A404" s="182" t="str">
        <f>$A$26</f>
        <v>Zeitzuschlag 2)</v>
      </c>
      <c r="B404" s="183" t="str">
        <f>IF((B393+B395)=0,"",SUM(B393,B395))</f>
        <v/>
      </c>
      <c r="C404" s="184" t="str">
        <f t="shared" ref="C404:AF404" si="133">IF((C393+C395)=0,"",SUM(C393,C395))</f>
        <v/>
      </c>
      <c r="D404" s="184" t="str">
        <f t="shared" si="133"/>
        <v/>
      </c>
      <c r="E404" s="184" t="str">
        <f t="shared" si="133"/>
        <v/>
      </c>
      <c r="F404" s="184" t="str">
        <f t="shared" si="133"/>
        <v/>
      </c>
      <c r="G404" s="184" t="str">
        <f t="shared" si="133"/>
        <v/>
      </c>
      <c r="H404" s="184" t="str">
        <f t="shared" si="133"/>
        <v/>
      </c>
      <c r="I404" s="184" t="str">
        <f t="shared" si="133"/>
        <v/>
      </c>
      <c r="J404" s="184" t="str">
        <f t="shared" si="133"/>
        <v/>
      </c>
      <c r="K404" s="184" t="str">
        <f t="shared" si="133"/>
        <v/>
      </c>
      <c r="L404" s="184" t="str">
        <f t="shared" si="133"/>
        <v/>
      </c>
      <c r="M404" s="184" t="str">
        <f t="shared" si="133"/>
        <v/>
      </c>
      <c r="N404" s="184" t="str">
        <f t="shared" si="133"/>
        <v/>
      </c>
      <c r="O404" s="184" t="str">
        <f t="shared" si="133"/>
        <v/>
      </c>
      <c r="P404" s="184" t="str">
        <f t="shared" si="133"/>
        <v/>
      </c>
      <c r="Q404" s="184" t="str">
        <f t="shared" si="133"/>
        <v/>
      </c>
      <c r="R404" s="184" t="str">
        <f t="shared" si="133"/>
        <v/>
      </c>
      <c r="S404" s="184" t="str">
        <f t="shared" si="133"/>
        <v/>
      </c>
      <c r="T404" s="184" t="str">
        <f t="shared" si="133"/>
        <v/>
      </c>
      <c r="U404" s="184" t="str">
        <f t="shared" si="133"/>
        <v/>
      </c>
      <c r="V404" s="184" t="str">
        <f t="shared" si="133"/>
        <v/>
      </c>
      <c r="W404" s="184" t="str">
        <f t="shared" si="133"/>
        <v/>
      </c>
      <c r="X404" s="184" t="str">
        <f t="shared" si="133"/>
        <v/>
      </c>
      <c r="Y404" s="184" t="str">
        <f t="shared" si="133"/>
        <v/>
      </c>
      <c r="Z404" s="184" t="str">
        <f t="shared" si="133"/>
        <v/>
      </c>
      <c r="AA404" s="184" t="str">
        <f t="shared" si="133"/>
        <v/>
      </c>
      <c r="AB404" s="184" t="str">
        <f t="shared" si="133"/>
        <v/>
      </c>
      <c r="AC404" s="184" t="str">
        <f t="shared" si="133"/>
        <v/>
      </c>
      <c r="AD404" s="184" t="str">
        <f t="shared" si="133"/>
        <v/>
      </c>
      <c r="AE404" s="184" t="str">
        <f t="shared" si="133"/>
        <v/>
      </c>
      <c r="AF404" s="184" t="str">
        <f t="shared" si="133"/>
        <v/>
      </c>
      <c r="AG404" s="86">
        <f t="shared" si="132"/>
        <v>0</v>
      </c>
      <c r="AH404" s="12" t="s">
        <v>403</v>
      </c>
      <c r="AI404" s="56"/>
      <c r="AJ404" s="2"/>
      <c r="AK404" s="2"/>
      <c r="AL404" s="2"/>
      <c r="AM404" s="2"/>
      <c r="AN404" s="2"/>
      <c r="AO404" s="2"/>
      <c r="AP404" s="46"/>
      <c r="AQ404" s="46"/>
      <c r="AR404" s="46"/>
      <c r="AS404" s="46"/>
      <c r="AT404" s="46"/>
      <c r="AU404" s="12"/>
    </row>
    <row r="405" spans="1:47" s="2" customFormat="1" ht="12" customHeight="1" x14ac:dyDescent="0.2">
      <c r="A405" s="182" t="str">
        <f>$A$27</f>
        <v>Zeitzuschlag 3)</v>
      </c>
      <c r="B405" s="183">
        <f>SUM(B406:B409)</f>
        <v>0</v>
      </c>
      <c r="C405" s="184">
        <f t="shared" ref="C405:AF405" si="134">SUM(C406:C409)</f>
        <v>0</v>
      </c>
      <c r="D405" s="184">
        <f t="shared" si="134"/>
        <v>0</v>
      </c>
      <c r="E405" s="184">
        <f t="shared" si="134"/>
        <v>0</v>
      </c>
      <c r="F405" s="184">
        <f t="shared" si="134"/>
        <v>0</v>
      </c>
      <c r="G405" s="184">
        <f t="shared" si="134"/>
        <v>0</v>
      </c>
      <c r="H405" s="184">
        <f t="shared" si="134"/>
        <v>0</v>
      </c>
      <c r="I405" s="184">
        <f t="shared" si="134"/>
        <v>0</v>
      </c>
      <c r="J405" s="184">
        <f t="shared" si="134"/>
        <v>0</v>
      </c>
      <c r="K405" s="184">
        <f t="shared" si="134"/>
        <v>0</v>
      </c>
      <c r="L405" s="184">
        <f t="shared" si="134"/>
        <v>0</v>
      </c>
      <c r="M405" s="184">
        <f t="shared" si="134"/>
        <v>0</v>
      </c>
      <c r="N405" s="184">
        <f t="shared" si="134"/>
        <v>0</v>
      </c>
      <c r="O405" s="184">
        <f t="shared" si="134"/>
        <v>0</v>
      </c>
      <c r="P405" s="184">
        <f t="shared" si="134"/>
        <v>0</v>
      </c>
      <c r="Q405" s="184">
        <f t="shared" si="134"/>
        <v>0</v>
      </c>
      <c r="R405" s="184">
        <f t="shared" si="134"/>
        <v>0</v>
      </c>
      <c r="S405" s="184">
        <f t="shared" si="134"/>
        <v>0</v>
      </c>
      <c r="T405" s="184">
        <f t="shared" si="134"/>
        <v>0</v>
      </c>
      <c r="U405" s="184">
        <f t="shared" si="134"/>
        <v>0</v>
      </c>
      <c r="V405" s="184">
        <f t="shared" si="134"/>
        <v>0</v>
      </c>
      <c r="W405" s="184">
        <f t="shared" si="134"/>
        <v>0</v>
      </c>
      <c r="X405" s="184">
        <f t="shared" si="134"/>
        <v>0</v>
      </c>
      <c r="Y405" s="184">
        <f t="shared" si="134"/>
        <v>0</v>
      </c>
      <c r="Z405" s="184">
        <f t="shared" si="134"/>
        <v>0</v>
      </c>
      <c r="AA405" s="184">
        <f t="shared" si="134"/>
        <v>0</v>
      </c>
      <c r="AB405" s="184">
        <f t="shared" si="134"/>
        <v>0</v>
      </c>
      <c r="AC405" s="184">
        <f t="shared" si="134"/>
        <v>0</v>
      </c>
      <c r="AD405" s="184">
        <f t="shared" si="134"/>
        <v>0</v>
      </c>
      <c r="AE405" s="184">
        <f t="shared" si="134"/>
        <v>0</v>
      </c>
      <c r="AF405" s="184">
        <f t="shared" si="134"/>
        <v>0</v>
      </c>
      <c r="AG405" s="86">
        <f>SUM(B405:AF405)</f>
        <v>0</v>
      </c>
      <c r="AH405" s="12" t="s">
        <v>404</v>
      </c>
      <c r="AI405" s="56"/>
      <c r="AP405" s="46"/>
      <c r="AQ405" s="46"/>
      <c r="AR405" s="46"/>
      <c r="AS405" s="46"/>
      <c r="AT405" s="46"/>
      <c r="AU405" s="12"/>
    </row>
    <row r="406" spans="1:47" s="2" customFormat="1" ht="12" hidden="1" customHeight="1" x14ac:dyDescent="0.2">
      <c r="A406" s="182" t="str">
        <f>$A$28</f>
        <v>Sonntag Tag</v>
      </c>
      <c r="B406" s="183" t="str">
        <f>IF(WEEKDAY(B388)=1,B394,"")</f>
        <v/>
      </c>
      <c r="C406" s="184" t="str">
        <f t="shared" ref="C406:AF406" si="135">IF(WEEKDAY(C388)=1,C394,"")</f>
        <v/>
      </c>
      <c r="D406" s="184" t="str">
        <f t="shared" si="135"/>
        <v/>
      </c>
      <c r="E406" s="184">
        <f t="shared" si="135"/>
        <v>0</v>
      </c>
      <c r="F406" s="184" t="str">
        <f t="shared" si="135"/>
        <v/>
      </c>
      <c r="G406" s="184" t="str">
        <f t="shared" si="135"/>
        <v/>
      </c>
      <c r="H406" s="184" t="str">
        <f t="shared" si="135"/>
        <v/>
      </c>
      <c r="I406" s="184" t="str">
        <f t="shared" si="135"/>
        <v/>
      </c>
      <c r="J406" s="184" t="str">
        <f t="shared" si="135"/>
        <v/>
      </c>
      <c r="K406" s="184" t="str">
        <f t="shared" si="135"/>
        <v/>
      </c>
      <c r="L406" s="184">
        <f t="shared" si="135"/>
        <v>0</v>
      </c>
      <c r="M406" s="184" t="str">
        <f t="shared" si="135"/>
        <v/>
      </c>
      <c r="N406" s="184" t="str">
        <f t="shared" si="135"/>
        <v/>
      </c>
      <c r="O406" s="184" t="str">
        <f t="shared" si="135"/>
        <v/>
      </c>
      <c r="P406" s="184" t="str">
        <f t="shared" si="135"/>
        <v/>
      </c>
      <c r="Q406" s="184" t="str">
        <f t="shared" si="135"/>
        <v/>
      </c>
      <c r="R406" s="184" t="str">
        <f t="shared" si="135"/>
        <v/>
      </c>
      <c r="S406" s="184">
        <f t="shared" si="135"/>
        <v>0</v>
      </c>
      <c r="T406" s="184" t="str">
        <f t="shared" si="135"/>
        <v/>
      </c>
      <c r="U406" s="184" t="str">
        <f t="shared" si="135"/>
        <v/>
      </c>
      <c r="V406" s="184" t="str">
        <f t="shared" si="135"/>
        <v/>
      </c>
      <c r="W406" s="184" t="str">
        <f t="shared" si="135"/>
        <v/>
      </c>
      <c r="X406" s="184" t="str">
        <f t="shared" si="135"/>
        <v/>
      </c>
      <c r="Y406" s="184" t="str">
        <f t="shared" si="135"/>
        <v/>
      </c>
      <c r="Z406" s="184">
        <f t="shared" si="135"/>
        <v>0</v>
      </c>
      <c r="AA406" s="184" t="str">
        <f t="shared" si="135"/>
        <v/>
      </c>
      <c r="AB406" s="184" t="str">
        <f t="shared" si="135"/>
        <v/>
      </c>
      <c r="AC406" s="184" t="str">
        <f t="shared" si="135"/>
        <v/>
      </c>
      <c r="AD406" s="184" t="str">
        <f t="shared" si="135"/>
        <v/>
      </c>
      <c r="AE406" s="184" t="str">
        <f t="shared" si="135"/>
        <v/>
      </c>
      <c r="AF406" s="184" t="str">
        <f t="shared" si="135"/>
        <v/>
      </c>
      <c r="AG406" s="86">
        <f t="shared" si="132"/>
        <v>0</v>
      </c>
      <c r="AH406" s="12" t="s">
        <v>405</v>
      </c>
      <c r="AP406" s="46"/>
      <c r="AQ406" s="46"/>
      <c r="AR406" s="46"/>
      <c r="AS406" s="46"/>
      <c r="AT406" s="46"/>
      <c r="AU406" s="12"/>
    </row>
    <row r="407" spans="1:47" s="2" customFormat="1" ht="12" hidden="1" customHeight="1" x14ac:dyDescent="0.2">
      <c r="A407" s="182" t="str">
        <f>$A$29</f>
        <v>Sonntag Nacht</v>
      </c>
      <c r="B407" s="183" t="str">
        <f>IF(WEEKDAY(B388)=1,SUM(B393+B395),"")</f>
        <v/>
      </c>
      <c r="C407" s="184" t="str">
        <f t="shared" ref="C407:AF407" si="136">IF(WEEKDAY(C388)=1,SUM(C393+C395),"")</f>
        <v/>
      </c>
      <c r="D407" s="184" t="str">
        <f t="shared" si="136"/>
        <v/>
      </c>
      <c r="E407" s="184">
        <f t="shared" si="136"/>
        <v>0</v>
      </c>
      <c r="F407" s="184" t="str">
        <f t="shared" si="136"/>
        <v/>
      </c>
      <c r="G407" s="184" t="str">
        <f t="shared" si="136"/>
        <v/>
      </c>
      <c r="H407" s="184" t="str">
        <f t="shared" si="136"/>
        <v/>
      </c>
      <c r="I407" s="184" t="str">
        <f t="shared" si="136"/>
        <v/>
      </c>
      <c r="J407" s="184" t="str">
        <f t="shared" si="136"/>
        <v/>
      </c>
      <c r="K407" s="184" t="str">
        <f t="shared" si="136"/>
        <v/>
      </c>
      <c r="L407" s="184">
        <f t="shared" si="136"/>
        <v>0</v>
      </c>
      <c r="M407" s="184" t="str">
        <f t="shared" si="136"/>
        <v/>
      </c>
      <c r="N407" s="184" t="str">
        <f t="shared" si="136"/>
        <v/>
      </c>
      <c r="O407" s="184" t="str">
        <f t="shared" si="136"/>
        <v/>
      </c>
      <c r="P407" s="184" t="str">
        <f t="shared" si="136"/>
        <v/>
      </c>
      <c r="Q407" s="184" t="str">
        <f t="shared" si="136"/>
        <v/>
      </c>
      <c r="R407" s="184" t="str">
        <f t="shared" si="136"/>
        <v/>
      </c>
      <c r="S407" s="184">
        <f t="shared" si="136"/>
        <v>0</v>
      </c>
      <c r="T407" s="184" t="str">
        <f t="shared" si="136"/>
        <v/>
      </c>
      <c r="U407" s="184" t="str">
        <f t="shared" si="136"/>
        <v/>
      </c>
      <c r="V407" s="184" t="str">
        <f t="shared" si="136"/>
        <v/>
      </c>
      <c r="W407" s="184" t="str">
        <f t="shared" si="136"/>
        <v/>
      </c>
      <c r="X407" s="184" t="str">
        <f t="shared" si="136"/>
        <v/>
      </c>
      <c r="Y407" s="184" t="str">
        <f t="shared" si="136"/>
        <v/>
      </c>
      <c r="Z407" s="184">
        <f t="shared" si="136"/>
        <v>0</v>
      </c>
      <c r="AA407" s="184" t="str">
        <f t="shared" si="136"/>
        <v/>
      </c>
      <c r="AB407" s="184" t="str">
        <f t="shared" si="136"/>
        <v/>
      </c>
      <c r="AC407" s="184" t="str">
        <f t="shared" si="136"/>
        <v/>
      </c>
      <c r="AD407" s="184" t="str">
        <f t="shared" si="136"/>
        <v/>
      </c>
      <c r="AE407" s="184" t="str">
        <f t="shared" si="136"/>
        <v/>
      </c>
      <c r="AF407" s="184" t="str">
        <f t="shared" si="136"/>
        <v/>
      </c>
      <c r="AG407" s="86">
        <f t="shared" si="132"/>
        <v>0</v>
      </c>
      <c r="AH407" s="12" t="s">
        <v>406</v>
      </c>
      <c r="AP407" s="46"/>
      <c r="AQ407" s="46"/>
      <c r="AR407" s="46"/>
      <c r="AS407" s="46"/>
      <c r="AT407" s="46"/>
      <c r="AU407" s="12"/>
    </row>
    <row r="408" spans="1:47" s="2" customFormat="1" ht="12" hidden="1" customHeight="1" x14ac:dyDescent="0.2">
      <c r="A408" s="182" t="str">
        <f>$A$30</f>
        <v>ft-Tazuschlag</v>
      </c>
      <c r="B408" s="183" t="str">
        <f>IF(B396=Labels!$B$118,B394,"")</f>
        <v/>
      </c>
      <c r="C408" s="184" t="str">
        <f>IF(C396=Labels!$B$118,C394,"")</f>
        <v/>
      </c>
      <c r="D408" s="184" t="str">
        <f>IF(D396=Labels!$B$118,D394,"")</f>
        <v/>
      </c>
      <c r="E408" s="184" t="str">
        <f>IF(E396=Labels!$B$118,E394,"")</f>
        <v/>
      </c>
      <c r="F408" s="184" t="str">
        <f>IF(F396=Labels!$B$118,F394,"")</f>
        <v/>
      </c>
      <c r="G408" s="184" t="str">
        <f>IF(G396=Labels!$B$118,G394,"")</f>
        <v/>
      </c>
      <c r="H408" s="184" t="str">
        <f>IF(H396=Labels!$B$118,H394,"")</f>
        <v/>
      </c>
      <c r="I408" s="184" t="str">
        <f>IF(I396=Labels!$B$118,I394,"")</f>
        <v/>
      </c>
      <c r="J408" s="184" t="str">
        <f>IF(J396=Labels!$B$118,J394,"")</f>
        <v/>
      </c>
      <c r="K408" s="184" t="str">
        <f>IF(K396=Labels!$B$118,K394,"")</f>
        <v/>
      </c>
      <c r="L408" s="184" t="str">
        <f>IF(L396=Labels!$B$118,L394,"")</f>
        <v/>
      </c>
      <c r="M408" s="184" t="str">
        <f>IF(M396=Labels!$B$118,M394,"")</f>
        <v/>
      </c>
      <c r="N408" s="184" t="str">
        <f>IF(N396=Labels!$B$118,N394,"")</f>
        <v/>
      </c>
      <c r="O408" s="184" t="str">
        <f>IF(O396=Labels!$B$118,O394,"")</f>
        <v/>
      </c>
      <c r="P408" s="184" t="str">
        <f>IF(P396=Labels!$B$118,P394,"")</f>
        <v/>
      </c>
      <c r="Q408" s="184" t="str">
        <f>IF(Q396=Labels!$B$118,Q394,"")</f>
        <v/>
      </c>
      <c r="R408" s="184" t="str">
        <f>IF(R396=Labels!$B$118,R394,"")</f>
        <v/>
      </c>
      <c r="S408" s="184" t="str">
        <f>IF(S396=Labels!$B$118,S394,"")</f>
        <v/>
      </c>
      <c r="T408" s="184" t="str">
        <f>IF(T396=Labels!$B$118,T394,"")</f>
        <v/>
      </c>
      <c r="U408" s="184" t="str">
        <f>IF(U396=Labels!$B$118,U394,"")</f>
        <v/>
      </c>
      <c r="V408" s="184" t="str">
        <f>IF(V396=Labels!$B$118,V394,"")</f>
        <v/>
      </c>
      <c r="W408" s="184" t="str">
        <f>IF(W396=Labels!$B$118,W394,"")</f>
        <v/>
      </c>
      <c r="X408" s="184" t="str">
        <f>IF(X396=Labels!$B$118,X394,"")</f>
        <v/>
      </c>
      <c r="Y408" s="184" t="str">
        <f>IF(Y396=Labels!$B$118,Y394,"")</f>
        <v/>
      </c>
      <c r="Z408" s="184" t="str">
        <f>IF(Z396=Labels!$B$118,Z394,"")</f>
        <v/>
      </c>
      <c r="AA408" s="184" t="str">
        <f>IF(AA396=Labels!$B$118,AA394,"")</f>
        <v/>
      </c>
      <c r="AB408" s="184" t="str">
        <f>IF(AB396=Labels!$B$118,AB394,"")</f>
        <v/>
      </c>
      <c r="AC408" s="184" t="str">
        <f>IF(AC396=Labels!$B$118,AC394,"")</f>
        <v/>
      </c>
      <c r="AD408" s="184" t="str">
        <f>IF(AD396=Labels!$B$118,AD394,"")</f>
        <v/>
      </c>
      <c r="AE408" s="184" t="str">
        <f>IF(AE396=Labels!$B$118,AE394,"")</f>
        <v/>
      </c>
      <c r="AF408" s="184" t="str">
        <f>IF(AF396=Labels!$B$118,AF394,"")</f>
        <v/>
      </c>
      <c r="AG408" s="86">
        <f t="shared" si="132"/>
        <v>0</v>
      </c>
      <c r="AH408" s="12" t="s">
        <v>407</v>
      </c>
      <c r="AP408" s="46"/>
      <c r="AQ408" s="46"/>
      <c r="AR408" s="46"/>
      <c r="AS408" s="46"/>
      <c r="AT408" s="46"/>
      <c r="AU408" s="12"/>
    </row>
    <row r="409" spans="1:47" s="2" customFormat="1" ht="12" hidden="1" customHeight="1" x14ac:dyDescent="0.2">
      <c r="A409" s="182" t="str">
        <f>$A$31</f>
        <v>ft-Nazuschlag</v>
      </c>
      <c r="B409" s="183" t="str">
        <f>IF(B396=Labels!$B$118,SUM(B393,B395),"")</f>
        <v/>
      </c>
      <c r="C409" s="184" t="str">
        <f>IF(C396=Labels!$B$118,SUM(C393,C395),"")</f>
        <v/>
      </c>
      <c r="D409" s="184" t="str">
        <f>IF(D396=Labels!$B$118,SUM(D393,D395),"")</f>
        <v/>
      </c>
      <c r="E409" s="184" t="str">
        <f>IF(E396=Labels!$B$118,SUM(E393,E395),"")</f>
        <v/>
      </c>
      <c r="F409" s="184" t="str">
        <f>IF(F396=Labels!$B$118,SUM(F393,F395),"")</f>
        <v/>
      </c>
      <c r="G409" s="184" t="str">
        <f>IF(G396=Labels!$B$118,SUM(G393,G395),"")</f>
        <v/>
      </c>
      <c r="H409" s="184" t="str">
        <f>IF(H396=Labels!$B$118,SUM(H393,H395),"")</f>
        <v/>
      </c>
      <c r="I409" s="184" t="str">
        <f>IF(I396=Labels!$B$118,SUM(I393,I395),"")</f>
        <v/>
      </c>
      <c r="J409" s="184" t="str">
        <f>IF(J396=Labels!$B$118,SUM(J393,J395),"")</f>
        <v/>
      </c>
      <c r="K409" s="184" t="str">
        <f>IF(K396=Labels!$B$118,SUM(K393,K395),"")</f>
        <v/>
      </c>
      <c r="L409" s="184" t="str">
        <f>IF(L396=Labels!$B$118,SUM(L393,L395),"")</f>
        <v/>
      </c>
      <c r="M409" s="184" t="str">
        <f>IF(M396=Labels!$B$118,SUM(M393,M395),"")</f>
        <v/>
      </c>
      <c r="N409" s="184" t="str">
        <f>IF(N396=Labels!$B$118,SUM(N393,N395),"")</f>
        <v/>
      </c>
      <c r="O409" s="184" t="str">
        <f>IF(O396=Labels!$B$118,SUM(O393,O395),"")</f>
        <v/>
      </c>
      <c r="P409" s="184" t="str">
        <f>IF(P396=Labels!$B$118,SUM(P393,P395),"")</f>
        <v/>
      </c>
      <c r="Q409" s="184" t="str">
        <f>IF(Q396=Labels!$B$118,SUM(Q393,Q395),"")</f>
        <v/>
      </c>
      <c r="R409" s="184" t="str">
        <f>IF(R396=Labels!$B$118,SUM(R393,R395),"")</f>
        <v/>
      </c>
      <c r="S409" s="184" t="str">
        <f>IF(S396=Labels!$B$118,SUM(S393,S395),"")</f>
        <v/>
      </c>
      <c r="T409" s="184" t="str">
        <f>IF(T396=Labels!$B$118,SUM(T393,T395),"")</f>
        <v/>
      </c>
      <c r="U409" s="184" t="str">
        <f>IF(U396=Labels!$B$118,SUM(U393,U395),"")</f>
        <v/>
      </c>
      <c r="V409" s="184" t="str">
        <f>IF(V396=Labels!$B$118,SUM(V393,V395),"")</f>
        <v/>
      </c>
      <c r="W409" s="184" t="str">
        <f>IF(W396=Labels!$B$118,SUM(W393,W395),"")</f>
        <v/>
      </c>
      <c r="X409" s="184" t="str">
        <f>IF(X396=Labels!$B$118,SUM(X393,X395),"")</f>
        <v/>
      </c>
      <c r="Y409" s="184" t="str">
        <f>IF(Y396=Labels!$B$118,SUM(Y393,Y395),"")</f>
        <v/>
      </c>
      <c r="Z409" s="184" t="str">
        <f>IF(Z396=Labels!$B$118,SUM(Z393,Z395),"")</f>
        <v/>
      </c>
      <c r="AA409" s="184" t="str">
        <f>IF(AA396=Labels!$B$118,SUM(AA393,AA395),"")</f>
        <v/>
      </c>
      <c r="AB409" s="184" t="str">
        <f>IF(AB396=Labels!$B$118,SUM(AB393,AB395),"")</f>
        <v/>
      </c>
      <c r="AC409" s="184" t="str">
        <f>IF(AC396=Labels!$B$118,SUM(AC393,AC395),"")</f>
        <v/>
      </c>
      <c r="AD409" s="184" t="str">
        <f>IF(AD396=Labels!$B$118,SUM(AD393,AD395),"")</f>
        <v/>
      </c>
      <c r="AE409" s="184" t="str">
        <f>IF(AE396=Labels!$B$118,SUM(AE393,AE395),"")</f>
        <v/>
      </c>
      <c r="AF409" s="184" t="str">
        <f>IF(AF396=Labels!$B$118,SUM(AF393,AF395),"")</f>
        <v/>
      </c>
      <c r="AG409" s="86">
        <f t="shared" si="132"/>
        <v>0</v>
      </c>
      <c r="AH409" s="12" t="s">
        <v>408</v>
      </c>
      <c r="AI409" s="39"/>
      <c r="AJ409" s="39"/>
      <c r="AM409" s="39"/>
      <c r="AN409" s="39"/>
      <c r="AO409" s="39"/>
      <c r="AP409" s="39"/>
      <c r="AQ409" s="39"/>
      <c r="AR409" s="39"/>
      <c r="AS409" s="46"/>
      <c r="AT409" s="46"/>
      <c r="AU409" s="12"/>
    </row>
    <row r="410" spans="1:47" s="2" customFormat="1" ht="12" hidden="1" customHeight="1" x14ac:dyDescent="0.2">
      <c r="A410" s="182" t="str">
        <f>$A$32</f>
        <v>Zuschlag  blind (Wochentotal)</v>
      </c>
      <c r="B410" s="302" t="str">
        <f>IF(OR(ISTEXT(B402),B402="",B402&lt;$B$7),"",ROUND(((B402-$B$7)*25%)/25,4)*25)</f>
        <v/>
      </c>
      <c r="C410" s="303" t="str">
        <f t="shared" ref="C410:AF410" si="137">IF(OR(ISTEXT(C402),C402="",C402&lt;$B$7),"",ROUND(((C402-$B$7)*25%)/25,4)*25)</f>
        <v/>
      </c>
      <c r="D410" s="303" t="str">
        <f t="shared" si="137"/>
        <v/>
      </c>
      <c r="E410" s="303" t="str">
        <f t="shared" si="137"/>
        <v/>
      </c>
      <c r="F410" s="303" t="str">
        <f t="shared" si="137"/>
        <v/>
      </c>
      <c r="G410" s="303" t="str">
        <f t="shared" si="137"/>
        <v/>
      </c>
      <c r="H410" s="303" t="str">
        <f t="shared" si="137"/>
        <v/>
      </c>
      <c r="I410" s="303" t="str">
        <f t="shared" si="137"/>
        <v/>
      </c>
      <c r="J410" s="303" t="str">
        <f t="shared" si="137"/>
        <v/>
      </c>
      <c r="K410" s="303" t="str">
        <f t="shared" si="137"/>
        <v/>
      </c>
      <c r="L410" s="303" t="str">
        <f t="shared" si="137"/>
        <v/>
      </c>
      <c r="M410" s="303" t="str">
        <f t="shared" si="137"/>
        <v/>
      </c>
      <c r="N410" s="303" t="str">
        <f t="shared" si="137"/>
        <v/>
      </c>
      <c r="O410" s="303" t="str">
        <f t="shared" si="137"/>
        <v/>
      </c>
      <c r="P410" s="303" t="str">
        <f t="shared" si="137"/>
        <v/>
      </c>
      <c r="Q410" s="303" t="str">
        <f t="shared" si="137"/>
        <v/>
      </c>
      <c r="R410" s="303" t="str">
        <f t="shared" si="137"/>
        <v/>
      </c>
      <c r="S410" s="303" t="str">
        <f t="shared" si="137"/>
        <v/>
      </c>
      <c r="T410" s="303" t="str">
        <f t="shared" si="137"/>
        <v/>
      </c>
      <c r="U410" s="303" t="str">
        <f t="shared" si="137"/>
        <v/>
      </c>
      <c r="V410" s="303" t="str">
        <f t="shared" si="137"/>
        <v/>
      </c>
      <c r="W410" s="303" t="str">
        <f t="shared" si="137"/>
        <v/>
      </c>
      <c r="X410" s="303" t="str">
        <f t="shared" si="137"/>
        <v/>
      </c>
      <c r="Y410" s="303" t="str">
        <f t="shared" si="137"/>
        <v/>
      </c>
      <c r="Z410" s="303" t="str">
        <f t="shared" si="137"/>
        <v/>
      </c>
      <c r="AA410" s="303" t="str">
        <f t="shared" si="137"/>
        <v/>
      </c>
      <c r="AB410" s="303" t="str">
        <f t="shared" si="137"/>
        <v/>
      </c>
      <c r="AC410" s="303" t="str">
        <f t="shared" si="137"/>
        <v/>
      </c>
      <c r="AD410" s="303" t="str">
        <f t="shared" si="137"/>
        <v/>
      </c>
      <c r="AE410" s="303" t="str">
        <f t="shared" si="137"/>
        <v/>
      </c>
      <c r="AF410" s="304" t="str">
        <f t="shared" si="137"/>
        <v/>
      </c>
      <c r="AG410" s="86">
        <f>AG394</f>
        <v>0</v>
      </c>
      <c r="AH410" s="12" t="s">
        <v>409</v>
      </c>
      <c r="AI410" s="48"/>
      <c r="AJ410" s="48"/>
      <c r="AM410" s="48"/>
      <c r="AN410" s="48"/>
      <c r="AO410" s="39"/>
      <c r="AP410" s="39"/>
      <c r="AQ410" s="39"/>
      <c r="AR410" s="39"/>
      <c r="AS410" s="46"/>
      <c r="AT410" s="46"/>
      <c r="AU410" s="12"/>
    </row>
    <row r="411" spans="1:47" ht="12" customHeight="1" x14ac:dyDescent="0.25">
      <c r="A411" s="186"/>
      <c r="B411" s="187" t="str">
        <f>$B$33</f>
        <v>1)   25% Zeitzuschlag für Überschreitung Wochentotal</v>
      </c>
      <c r="C411" s="187"/>
      <c r="D411" s="187"/>
      <c r="E411" s="187"/>
      <c r="F411" s="187"/>
      <c r="G411" s="187"/>
      <c r="H411" s="187"/>
      <c r="I411" s="187"/>
      <c r="J411" s="187"/>
      <c r="K411" s="58"/>
      <c r="L411" s="188" t="str">
        <f>$L$33</f>
        <v>2) 100% Zeitzuschlag für Nachtarbeit</v>
      </c>
      <c r="M411" s="187"/>
      <c r="N411" s="187"/>
      <c r="O411" s="187"/>
      <c r="P411" s="187"/>
      <c r="Q411" s="58"/>
      <c r="R411" s="187"/>
      <c r="S411" s="58"/>
      <c r="T411" s="187" t="str">
        <f>$T$33</f>
        <v>Eingabe der ausbezahlten Stunden Vorjahressaldo</v>
      </c>
      <c r="U411" s="58"/>
      <c r="V411" s="58"/>
      <c r="W411" s="189"/>
      <c r="X411" s="189"/>
      <c r="Y411" s="189"/>
      <c r="Z411" s="189"/>
      <c r="AA411" s="189"/>
      <c r="AB411" s="189"/>
      <c r="AC411" s="189"/>
      <c r="AD411" s="189"/>
      <c r="AE411" s="489"/>
      <c r="AF411" s="490"/>
      <c r="AG411" s="86">
        <f>SUM(AG393+AG395)</f>
        <v>0</v>
      </c>
      <c r="AH411" s="12" t="s">
        <v>410</v>
      </c>
      <c r="AO411" s="48"/>
      <c r="AP411" s="48"/>
      <c r="AQ411" s="48"/>
      <c r="AR411" s="48"/>
      <c r="AS411" s="46"/>
      <c r="AT411" s="46"/>
    </row>
    <row r="412" spans="1:47" ht="12" customHeight="1" x14ac:dyDescent="0.25">
      <c r="A412" s="190"/>
      <c r="B412" s="202" t="str">
        <f>$B$34</f>
        <v>3) 100% Zeitzuschlag für Sonn- und Feiertagsarbeit</v>
      </c>
      <c r="C412" s="202"/>
      <c r="D412" s="202"/>
      <c r="E412" s="202"/>
      <c r="F412" s="202"/>
      <c r="G412" s="202"/>
      <c r="H412" s="202"/>
      <c r="I412" s="202"/>
      <c r="J412" s="202"/>
      <c r="K412" s="202"/>
      <c r="L412" s="202"/>
      <c r="M412" s="202"/>
      <c r="N412" s="202"/>
      <c r="O412" s="58"/>
      <c r="P412" s="58"/>
      <c r="Q412" s="202"/>
      <c r="R412" s="202"/>
      <c r="S412" s="203"/>
      <c r="T412" s="202" t="str">
        <f>$T$34</f>
        <v>Eingabe der ausbezahlten Stunden laufendes Jahr (Überstunden)</v>
      </c>
      <c r="U412" s="58"/>
      <c r="V412" s="58"/>
      <c r="W412" s="202"/>
      <c r="X412" s="202"/>
      <c r="Y412" s="202"/>
      <c r="Z412" s="202"/>
      <c r="AA412" s="145"/>
      <c r="AB412" s="145"/>
      <c r="AC412" s="145"/>
      <c r="AD412" s="145"/>
      <c r="AE412" s="491"/>
      <c r="AF412" s="492"/>
      <c r="AG412" s="86">
        <f>SUM(AG393:AG395)</f>
        <v>0</v>
      </c>
      <c r="AH412" s="12" t="s">
        <v>411</v>
      </c>
      <c r="AI412" s="48"/>
      <c r="AJ412" s="48"/>
      <c r="AM412" s="48"/>
      <c r="AN412" s="48"/>
      <c r="AO412" s="48"/>
      <c r="AP412" s="48"/>
      <c r="AQ412" s="48"/>
      <c r="AR412" s="48"/>
      <c r="AS412" s="46"/>
      <c r="AT412" s="46"/>
    </row>
    <row r="413" spans="1:47" ht="12" customHeight="1" x14ac:dyDescent="0.25">
      <c r="A413" s="192" t="str">
        <f>$A$35</f>
        <v>Bemerkungen</v>
      </c>
      <c r="B413" s="493"/>
      <c r="C413" s="494"/>
      <c r="D413" s="494"/>
      <c r="E413" s="494"/>
      <c r="F413" s="494"/>
      <c r="G413" s="494"/>
      <c r="H413" s="494"/>
      <c r="I413" s="494"/>
      <c r="J413" s="494"/>
      <c r="K413" s="494"/>
      <c r="L413" s="494"/>
      <c r="M413" s="494"/>
      <c r="N413" s="494"/>
      <c r="O413" s="494"/>
      <c r="P413" s="494"/>
      <c r="Q413" s="494"/>
      <c r="R413" s="494"/>
      <c r="S413" s="494"/>
      <c r="T413" s="494"/>
      <c r="U413" s="494"/>
      <c r="V413" s="494"/>
      <c r="W413" s="494"/>
      <c r="X413" s="494"/>
      <c r="Y413" s="494"/>
      <c r="Z413" s="494"/>
      <c r="AA413" s="494"/>
      <c r="AB413" s="494"/>
      <c r="AC413" s="494"/>
      <c r="AD413" s="494"/>
      <c r="AE413" s="494"/>
      <c r="AF413" s="495"/>
      <c r="AG413" s="86">
        <f>SUM(AG391+AG397)</f>
        <v>0</v>
      </c>
      <c r="AH413" s="12" t="s">
        <v>412</v>
      </c>
      <c r="AI413" s="39"/>
      <c r="AJ413" s="39"/>
      <c r="AM413" s="39"/>
      <c r="AN413" s="39"/>
      <c r="AO413" s="39"/>
      <c r="AP413" s="39"/>
      <c r="AQ413" s="39"/>
      <c r="AR413" s="39"/>
      <c r="AS413" s="46"/>
      <c r="AT413" s="46"/>
    </row>
    <row r="414" spans="1:47" ht="12" customHeight="1" x14ac:dyDescent="0.25">
      <c r="A414" s="193"/>
      <c r="B414" s="496"/>
      <c r="C414" s="497"/>
      <c r="D414" s="497"/>
      <c r="E414" s="497"/>
      <c r="F414" s="497"/>
      <c r="G414" s="497"/>
      <c r="H414" s="497"/>
      <c r="I414" s="497"/>
      <c r="J414" s="497"/>
      <c r="K414" s="497"/>
      <c r="L414" s="497"/>
      <c r="M414" s="497"/>
      <c r="N414" s="497"/>
      <c r="O414" s="497"/>
      <c r="P414" s="497"/>
      <c r="Q414" s="497"/>
      <c r="R414" s="497"/>
      <c r="S414" s="497"/>
      <c r="T414" s="497"/>
      <c r="U414" s="497"/>
      <c r="V414" s="497"/>
      <c r="W414" s="497"/>
      <c r="X414" s="497"/>
      <c r="Y414" s="497"/>
      <c r="Z414" s="497"/>
      <c r="AA414" s="497"/>
      <c r="AB414" s="497"/>
      <c r="AC414" s="497"/>
      <c r="AD414" s="497"/>
      <c r="AE414" s="497"/>
      <c r="AF414" s="498"/>
      <c r="AG414" s="86">
        <f>SUM(AG391:AG405)</f>
        <v>0</v>
      </c>
      <c r="AH414" s="12" t="s">
        <v>413</v>
      </c>
      <c r="AI414" s="39"/>
      <c r="AJ414" s="39"/>
      <c r="AM414" s="39"/>
      <c r="AN414" s="39"/>
      <c r="AO414" s="39"/>
      <c r="AP414" s="39"/>
      <c r="AQ414" s="39"/>
      <c r="AR414" s="39"/>
      <c r="AS414" s="46"/>
      <c r="AT414" s="46"/>
    </row>
    <row r="415" spans="1:47" ht="12" customHeight="1" x14ac:dyDescent="0.25">
      <c r="A415" s="206"/>
      <c r="B415" s="541"/>
      <c r="C415" s="542"/>
      <c r="D415" s="542"/>
      <c r="E415" s="542"/>
      <c r="F415" s="542"/>
      <c r="G415" s="542"/>
      <c r="H415" s="542"/>
      <c r="I415" s="542"/>
      <c r="J415" s="542"/>
      <c r="K415" s="542"/>
      <c r="L415" s="542"/>
      <c r="M415" s="542"/>
      <c r="N415" s="542"/>
      <c r="O415" s="542"/>
      <c r="P415" s="542"/>
      <c r="Q415" s="542"/>
      <c r="R415" s="542"/>
      <c r="S415" s="542"/>
      <c r="T415" s="542"/>
      <c r="U415" s="542"/>
      <c r="V415" s="542"/>
      <c r="W415" s="542"/>
      <c r="X415" s="542"/>
      <c r="Y415" s="542"/>
      <c r="Z415" s="542"/>
      <c r="AA415" s="542"/>
      <c r="AB415" s="542"/>
      <c r="AC415" s="542"/>
      <c r="AD415" s="542"/>
      <c r="AE415" s="542"/>
      <c r="AF415" s="543"/>
      <c r="AG415" s="86">
        <f>AG390</f>
        <v>181.05999999999997</v>
      </c>
      <c r="AH415" s="62"/>
      <c r="AI415" s="39"/>
      <c r="AJ415" s="39"/>
      <c r="AM415" s="39"/>
      <c r="AN415" s="39"/>
      <c r="AO415" s="39"/>
      <c r="AP415" s="39"/>
      <c r="AQ415" s="39"/>
      <c r="AR415" s="39"/>
      <c r="AS415" s="46"/>
      <c r="AT415" s="46"/>
    </row>
    <row r="416" spans="1:47" ht="12" customHeight="1" x14ac:dyDescent="0.25">
      <c r="A416" s="226"/>
      <c r="B416" s="40"/>
      <c r="C416" s="40"/>
      <c r="D416" s="40"/>
      <c r="E416" s="40"/>
      <c r="F416" s="40"/>
      <c r="G416" s="40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  <c r="T416" s="162"/>
      <c r="U416" s="162"/>
      <c r="V416" s="162"/>
      <c r="W416" s="162"/>
      <c r="X416" s="162"/>
      <c r="Y416" s="162"/>
      <c r="Z416" s="162"/>
      <c r="AA416" s="162"/>
      <c r="AB416" s="162"/>
      <c r="AC416" s="162"/>
      <c r="AD416" s="162"/>
      <c r="AE416" s="162"/>
      <c r="AF416" s="241"/>
      <c r="AG416" s="160">
        <f>SUM(AG414-AG390)</f>
        <v>-181.05999999999997</v>
      </c>
      <c r="AH416" s="62"/>
      <c r="AI416" s="39"/>
      <c r="AJ416" s="39"/>
      <c r="AM416" s="39"/>
      <c r="AN416" s="39"/>
      <c r="AO416" s="39"/>
      <c r="AP416" s="39"/>
      <c r="AQ416" s="39"/>
      <c r="AR416" s="39"/>
      <c r="AS416" s="46"/>
      <c r="AT416" s="46"/>
    </row>
    <row r="417" spans="1:46" ht="15" customHeight="1" x14ac:dyDescent="0.2">
      <c r="A417" s="709" t="str">
        <f>$A$39</f>
        <v>Zusammenstellung</v>
      </c>
      <c r="B417" s="545"/>
      <c r="C417" s="545"/>
      <c r="D417" s="545"/>
      <c r="E417" s="545"/>
      <c r="F417" s="546"/>
      <c r="G417" s="710" t="str">
        <f>$G$39</f>
        <v>Jan</v>
      </c>
      <c r="H417" s="710"/>
      <c r="I417" s="531" t="str">
        <f>$I$39</f>
        <v>Feb</v>
      </c>
      <c r="J417" s="531"/>
      <c r="K417" s="531" t="str">
        <f>$K$39</f>
        <v>Mrz</v>
      </c>
      <c r="L417" s="531"/>
      <c r="M417" s="710" t="str">
        <f>$M$39</f>
        <v>Apr</v>
      </c>
      <c r="N417" s="710"/>
      <c r="O417" s="710" t="str">
        <f>$O$39</f>
        <v>Mai</v>
      </c>
      <c r="P417" s="710"/>
      <c r="Q417" s="710" t="str">
        <f>$Q$39</f>
        <v>Jun</v>
      </c>
      <c r="R417" s="710"/>
      <c r="S417" s="548" t="str">
        <f>$S$39</f>
        <v>Jul</v>
      </c>
      <c r="T417" s="548"/>
      <c r="U417" s="531" t="str">
        <f>$U$39</f>
        <v>Aug</v>
      </c>
      <c r="V417" s="531"/>
      <c r="W417" s="531" t="str">
        <f>$W$39</f>
        <v>Sep</v>
      </c>
      <c r="X417" s="531"/>
      <c r="Y417" s="531" t="str">
        <f>$Y$39</f>
        <v>Okt</v>
      </c>
      <c r="Z417" s="531"/>
      <c r="AA417" s="531" t="str">
        <f>$AA$39</f>
        <v>Nov</v>
      </c>
      <c r="AB417" s="531"/>
      <c r="AC417" s="531" t="str">
        <f>$AC$39</f>
        <v>Dez</v>
      </c>
      <c r="AD417" s="531"/>
      <c r="AE417" s="532" t="str">
        <f>$AE$39</f>
        <v>Jahr</v>
      </c>
      <c r="AF417" s="533"/>
      <c r="AG417" s="137"/>
      <c r="AH417" s="62"/>
      <c r="AI417" s="39"/>
      <c r="AJ417" s="39"/>
      <c r="AM417" s="39"/>
      <c r="AN417" s="39"/>
      <c r="AO417" s="39"/>
      <c r="AP417" s="39"/>
      <c r="AQ417" s="39"/>
      <c r="AR417" s="39"/>
      <c r="AS417" s="46"/>
      <c r="AT417" s="46"/>
    </row>
    <row r="418" spans="1:46" ht="12" customHeight="1" x14ac:dyDescent="0.2">
      <c r="A418" s="534" t="str">
        <f>$A$40</f>
        <v>Anstellung %</v>
      </c>
      <c r="B418" s="535"/>
      <c r="C418" s="535"/>
      <c r="D418" s="535"/>
      <c r="E418" s="535"/>
      <c r="F418" s="536"/>
      <c r="G418" s="706">
        <f>IF($B$4=0,0,$B$4)</f>
        <v>100</v>
      </c>
      <c r="H418" s="707"/>
      <c r="I418" s="539">
        <f>IF($B$70=0,0,$B$70)</f>
        <v>100</v>
      </c>
      <c r="J418" s="540"/>
      <c r="K418" s="539">
        <f>IF($B$133=0,0,$B$133)</f>
        <v>100</v>
      </c>
      <c r="L418" s="540"/>
      <c r="M418" s="706">
        <f>IF($B$196=0,0,$B$196)</f>
        <v>100</v>
      </c>
      <c r="N418" s="707"/>
      <c r="O418" s="706">
        <f>IF($B$259=0,0,$B$259)</f>
        <v>100</v>
      </c>
      <c r="P418" s="707"/>
      <c r="Q418" s="706">
        <f>IF($B$322=0,0,$B$322)</f>
        <v>100</v>
      </c>
      <c r="R418" s="707"/>
      <c r="S418" s="708">
        <f>IF($B$385=0,0,$B$385)</f>
        <v>100</v>
      </c>
      <c r="T418" s="538"/>
      <c r="U418" s="539">
        <f>IF($B$448=0,0,$B$448)</f>
        <v>100</v>
      </c>
      <c r="V418" s="540"/>
      <c r="W418" s="539">
        <f>IF($B$511=0,0,$B$511)</f>
        <v>100</v>
      </c>
      <c r="X418" s="540"/>
      <c r="Y418" s="539">
        <f>IF($B$574=0,0,$B$574)</f>
        <v>100</v>
      </c>
      <c r="Z418" s="540"/>
      <c r="AA418" s="539">
        <f>IF($B$637=0,0,$B$637)</f>
        <v>100</v>
      </c>
      <c r="AB418" s="540"/>
      <c r="AC418" s="539">
        <f>IF($B$700=0,0,$B$700)</f>
        <v>100</v>
      </c>
      <c r="AD418" s="540"/>
      <c r="AE418" s="559"/>
      <c r="AF418" s="560"/>
      <c r="AG418" s="137"/>
      <c r="AH418" s="62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46"/>
      <c r="AT418" s="46"/>
    </row>
    <row r="419" spans="1:46" ht="12" customHeight="1" x14ac:dyDescent="0.2">
      <c r="A419" s="561" t="str">
        <f>$A$41</f>
        <v>Sollstunden gemäss GAV</v>
      </c>
      <c r="B419" s="562"/>
      <c r="C419" s="562"/>
      <c r="D419" s="562"/>
      <c r="E419" s="562"/>
      <c r="F419" s="563"/>
      <c r="G419" s="714">
        <f>IF($AG$37=0,0,$AG$37)</f>
        <v>172.82999999999998</v>
      </c>
      <c r="H419" s="715"/>
      <c r="I419" s="557">
        <f>IF($AG$100=0,0,$AG$100)</f>
        <v>164.6</v>
      </c>
      <c r="J419" s="558"/>
      <c r="K419" s="557">
        <f>IF($AG$138=0,0,$AG$138)</f>
        <v>189.28999999999996</v>
      </c>
      <c r="L419" s="558"/>
      <c r="M419" s="714">
        <f>IF($AG$226=0,0,$AG$226)</f>
        <v>181.05999999999997</v>
      </c>
      <c r="N419" s="715"/>
      <c r="O419" s="714">
        <f>IF($AG$289=0,0,$AG$289)</f>
        <v>172.82999999999998</v>
      </c>
      <c r="P419" s="715"/>
      <c r="Q419" s="714">
        <f>IF($AG$352=0,0,$AG$352)</f>
        <v>181.05999999999997</v>
      </c>
      <c r="R419" s="715"/>
      <c r="S419" s="716">
        <f>IF($AG$415=0,0,$AG$415)</f>
        <v>181.05999999999997</v>
      </c>
      <c r="T419" s="565"/>
      <c r="U419" s="557">
        <f>IF($AG$478=0,0,$AG$478)</f>
        <v>181.05999999999997</v>
      </c>
      <c r="V419" s="558"/>
      <c r="W419" s="557">
        <f>IF($AG$541=0,0,$AG$541)</f>
        <v>181.05999999999997</v>
      </c>
      <c r="X419" s="558"/>
      <c r="Y419" s="557">
        <f>IF($AG$604=0,0,$AG$604)</f>
        <v>172.82999999999998</v>
      </c>
      <c r="Z419" s="558"/>
      <c r="AA419" s="557">
        <f>IF($AG$667=0,0,$AG$667)</f>
        <v>181.05999999999997</v>
      </c>
      <c r="AB419" s="558"/>
      <c r="AC419" s="557">
        <f>IF($AG$730=0,0,$AG$730)</f>
        <v>189.28999999999996</v>
      </c>
      <c r="AD419" s="558"/>
      <c r="AE419" s="549">
        <f>SUM(G419:AD419)</f>
        <v>2148.0299999999997</v>
      </c>
      <c r="AF419" s="550"/>
      <c r="AG419" s="137"/>
      <c r="AH419" s="62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46"/>
      <c r="AT419" s="46"/>
    </row>
    <row r="420" spans="1:46" ht="12" customHeight="1" x14ac:dyDescent="0.2">
      <c r="A420" s="163" t="str">
        <f>$A$42</f>
        <v>Produktive Stunden</v>
      </c>
      <c r="B420" s="551" t="str">
        <f>$B$42</f>
        <v>06.00 - 20.00 Uhr</v>
      </c>
      <c r="C420" s="551"/>
      <c r="D420" s="551"/>
      <c r="E420" s="551"/>
      <c r="F420" s="552"/>
      <c r="G420" s="711">
        <f>IF($AG$32=0,0,$AG$32)</f>
        <v>0</v>
      </c>
      <c r="H420" s="712"/>
      <c r="I420" s="555">
        <f>IF($AG$95=0,0,$AG$95)</f>
        <v>0</v>
      </c>
      <c r="J420" s="556"/>
      <c r="K420" s="555">
        <f>IF($AG$158=0,0,$AG$158)</f>
        <v>0</v>
      </c>
      <c r="L420" s="556"/>
      <c r="M420" s="711">
        <f>IF($AG$221=0,0,$AG$221)</f>
        <v>0</v>
      </c>
      <c r="N420" s="712"/>
      <c r="O420" s="711">
        <f>IF($AG$284=0,0,$AG$284)</f>
        <v>0</v>
      </c>
      <c r="P420" s="712"/>
      <c r="Q420" s="711">
        <f>IF($AG$347=0,0,$AG$347)</f>
        <v>0</v>
      </c>
      <c r="R420" s="712"/>
      <c r="S420" s="713">
        <f>IF($AG$410=0,0,$AG$410)</f>
        <v>0</v>
      </c>
      <c r="T420" s="554"/>
      <c r="U420" s="555">
        <f>IF($AG$473=0,0,$AG$473)</f>
        <v>0</v>
      </c>
      <c r="V420" s="556"/>
      <c r="W420" s="555">
        <f>IF($AG$536=0,0,$AG$536)</f>
        <v>0</v>
      </c>
      <c r="X420" s="556"/>
      <c r="Y420" s="555">
        <f>IF($AG$599=0,0,$AG$599)</f>
        <v>0</v>
      </c>
      <c r="Z420" s="556"/>
      <c r="AA420" s="555">
        <f>IF($AG$662=0,0,$AG$662)</f>
        <v>0</v>
      </c>
      <c r="AB420" s="556"/>
      <c r="AC420" s="555">
        <f>IF($AG$725=0,0,$AG$725)</f>
        <v>0</v>
      </c>
      <c r="AD420" s="556"/>
      <c r="AE420" s="570">
        <f>SUM(G420:AD420)</f>
        <v>0</v>
      </c>
      <c r="AF420" s="571"/>
      <c r="AG420" s="137"/>
      <c r="AH420" s="62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46"/>
      <c r="AT420" s="46"/>
    </row>
    <row r="421" spans="1:46" ht="12" customHeight="1" x14ac:dyDescent="0.2">
      <c r="A421" s="164"/>
      <c r="B421" s="572" t="str">
        <f>$B$43</f>
        <v>Nacht-, Sonn-, Feiertagsarbeit</v>
      </c>
      <c r="C421" s="572"/>
      <c r="D421" s="572"/>
      <c r="E421" s="572"/>
      <c r="F421" s="573"/>
      <c r="G421" s="717">
        <f>IF($AG$33=0,0,$AG$33)</f>
        <v>0</v>
      </c>
      <c r="H421" s="718"/>
      <c r="I421" s="566">
        <f>IF($AG$96=0,0,$AG$96)</f>
        <v>0</v>
      </c>
      <c r="J421" s="567"/>
      <c r="K421" s="566">
        <f>IF($AG$159=0,0,$AG$159)</f>
        <v>0</v>
      </c>
      <c r="L421" s="567"/>
      <c r="M421" s="717">
        <f>IF($AG$222=0,0,$AG$222)</f>
        <v>0</v>
      </c>
      <c r="N421" s="718"/>
      <c r="O421" s="717">
        <f>IF($AG$285=0,0,$AG$285)</f>
        <v>0</v>
      </c>
      <c r="P421" s="718"/>
      <c r="Q421" s="717">
        <f>IF($AG$348=0,0,$AG$348)</f>
        <v>0</v>
      </c>
      <c r="R421" s="718"/>
      <c r="S421" s="719">
        <f>IF($AG$411=0,0,$AG$411)</f>
        <v>0</v>
      </c>
      <c r="T421" s="575"/>
      <c r="U421" s="566">
        <f>IF($AG$474=0,0,$AG$474)</f>
        <v>0</v>
      </c>
      <c r="V421" s="567"/>
      <c r="W421" s="566">
        <f>IF($AG$537=0,0,$AG$537)</f>
        <v>0</v>
      </c>
      <c r="X421" s="567"/>
      <c r="Y421" s="566">
        <f>IF($AG$600=0,0,$AG$600)</f>
        <v>0</v>
      </c>
      <c r="Z421" s="567"/>
      <c r="AA421" s="566">
        <f>IF($AG$663=0,0,$AG$663)</f>
        <v>0</v>
      </c>
      <c r="AB421" s="567"/>
      <c r="AC421" s="566">
        <f>IF($AG$726=0,0,$AG$726)</f>
        <v>0</v>
      </c>
      <c r="AD421" s="567"/>
      <c r="AE421" s="568">
        <f>SUM(G421:AD421)</f>
        <v>0</v>
      </c>
      <c r="AF421" s="569"/>
      <c r="AG421" s="137"/>
      <c r="AH421" s="62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46"/>
      <c r="AT421" s="46"/>
    </row>
    <row r="422" spans="1:46" ht="12" customHeight="1" x14ac:dyDescent="0.2">
      <c r="A422" s="163" t="str">
        <f>$A$44</f>
        <v>Zeitzuschläge</v>
      </c>
      <c r="B422" s="551" t="str">
        <f>$B$44</f>
        <v>aus Wochentotal</v>
      </c>
      <c r="C422" s="551"/>
      <c r="D422" s="551"/>
      <c r="E422" s="551"/>
      <c r="F422" s="552"/>
      <c r="G422" s="711">
        <f>IF($AG$25=0,0,$AG$25)</f>
        <v>0</v>
      </c>
      <c r="H422" s="712"/>
      <c r="I422" s="555">
        <f>IF($AG$88=0,0,$AG$88)</f>
        <v>0</v>
      </c>
      <c r="J422" s="556"/>
      <c r="K422" s="555">
        <f>IF($AG$151=0,0,$AG$151)</f>
        <v>0</v>
      </c>
      <c r="L422" s="556"/>
      <c r="M422" s="711">
        <f>IF($AG$214=0,0,$AG$214)</f>
        <v>0</v>
      </c>
      <c r="N422" s="712"/>
      <c r="O422" s="711">
        <f>IF($AG$277=0,0,$AG$277)</f>
        <v>0</v>
      </c>
      <c r="P422" s="712"/>
      <c r="Q422" s="711">
        <f>IF($AG$340=0,0,$AG$340)</f>
        <v>0</v>
      </c>
      <c r="R422" s="712"/>
      <c r="S422" s="713">
        <f>IF($AG$403=0,0,$AG$403)</f>
        <v>0</v>
      </c>
      <c r="T422" s="554"/>
      <c r="U422" s="555">
        <f>IF($AG$466=0,0,$AG$466)</f>
        <v>0</v>
      </c>
      <c r="V422" s="556"/>
      <c r="W422" s="555">
        <f>IF($AG$529=0,0,$AG$529)</f>
        <v>0</v>
      </c>
      <c r="X422" s="556"/>
      <c r="Y422" s="555">
        <f>IF($AG$592=0,0,$AG$592)</f>
        <v>0</v>
      </c>
      <c r="Z422" s="556"/>
      <c r="AA422" s="555">
        <f>IF($AG$655=0,0,$AG$655)</f>
        <v>0</v>
      </c>
      <c r="AB422" s="556"/>
      <c r="AC422" s="555">
        <f>IF($AG$718=0,0,$AG$718)</f>
        <v>0</v>
      </c>
      <c r="AD422" s="556"/>
      <c r="AE422" s="570">
        <f>SUM(G422:AD422)</f>
        <v>0</v>
      </c>
      <c r="AF422" s="571"/>
      <c r="AG422" s="137"/>
      <c r="AH422" s="62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46"/>
      <c r="AT422" s="46"/>
    </row>
    <row r="423" spans="1:46" ht="12" customHeight="1" x14ac:dyDescent="0.2">
      <c r="A423" s="164"/>
      <c r="B423" s="572" t="str">
        <f>$B$45</f>
        <v>aus Nacht-, Sonn-, Feiertagsarbeiten</v>
      </c>
      <c r="C423" s="572"/>
      <c r="D423" s="572"/>
      <c r="E423" s="572"/>
      <c r="F423" s="573"/>
      <c r="G423" s="717">
        <f>IF($AJ$20=0,0,$AJ$20)</f>
        <v>0</v>
      </c>
      <c r="H423" s="718"/>
      <c r="I423" s="566">
        <f>IF($AK$20=0,0,$AK$20)</f>
        <v>0</v>
      </c>
      <c r="J423" s="567"/>
      <c r="K423" s="566">
        <f>IF($AL$20=0,0,$AL$20)</f>
        <v>0</v>
      </c>
      <c r="L423" s="567"/>
      <c r="M423" s="717">
        <f>IF($AM$20=0,0,$AM$20)</f>
        <v>0</v>
      </c>
      <c r="N423" s="718"/>
      <c r="O423" s="717">
        <f>IF($AN$20=0,0,$AN$20)</f>
        <v>0</v>
      </c>
      <c r="P423" s="718"/>
      <c r="Q423" s="717">
        <f>IF($AO$20=0,0,$AO$20)</f>
        <v>0</v>
      </c>
      <c r="R423" s="718"/>
      <c r="S423" s="719">
        <f>IF($AP$20=0,0,$AP$20)</f>
        <v>0</v>
      </c>
      <c r="T423" s="575"/>
      <c r="U423" s="566">
        <f>IF($AQ$20=0,0,$AQ$20)</f>
        <v>0</v>
      </c>
      <c r="V423" s="567"/>
      <c r="W423" s="566">
        <f>IF($AR$20=0,0,$AR$20)</f>
        <v>0</v>
      </c>
      <c r="X423" s="567"/>
      <c r="Y423" s="566">
        <f>IF($AS$20=0,0,$AS$20)</f>
        <v>0</v>
      </c>
      <c r="Z423" s="567"/>
      <c r="AA423" s="566">
        <f>IF($AT$20=0,0,$AT$20)</f>
        <v>0</v>
      </c>
      <c r="AB423" s="567"/>
      <c r="AC423" s="566">
        <f>IF($AU$20=0,0,$AU$20)</f>
        <v>0</v>
      </c>
      <c r="AD423" s="567"/>
      <c r="AE423" s="568">
        <f>SUM(G423:AD423)</f>
        <v>0</v>
      </c>
      <c r="AF423" s="569"/>
      <c r="AG423" s="137"/>
      <c r="AH423" s="62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46"/>
      <c r="AT423" s="46"/>
    </row>
    <row r="424" spans="1:46" ht="12" customHeight="1" x14ac:dyDescent="0.2">
      <c r="A424" s="576" t="str">
        <f>$A$46</f>
        <v>Unproduktive Stunden</v>
      </c>
      <c r="B424" s="577"/>
      <c r="C424" s="577"/>
      <c r="D424" s="577"/>
      <c r="E424" s="577"/>
      <c r="F424" s="578"/>
      <c r="G424" s="720"/>
      <c r="H424" s="721"/>
      <c r="I424" s="581"/>
      <c r="J424" s="582"/>
      <c r="K424" s="581"/>
      <c r="L424" s="582"/>
      <c r="M424" s="720"/>
      <c r="N424" s="721"/>
      <c r="O424" s="720"/>
      <c r="P424" s="721"/>
      <c r="Q424" s="720"/>
      <c r="R424" s="721"/>
      <c r="S424" s="722"/>
      <c r="T424" s="580"/>
      <c r="U424" s="581"/>
      <c r="V424" s="582"/>
      <c r="W424" s="581"/>
      <c r="X424" s="582"/>
      <c r="Y424" s="581"/>
      <c r="Z424" s="582"/>
      <c r="AA424" s="581"/>
      <c r="AB424" s="582"/>
      <c r="AC424" s="581"/>
      <c r="AD424" s="582"/>
      <c r="AE424" s="593"/>
      <c r="AF424" s="594"/>
      <c r="AG424" s="137"/>
      <c r="AH424" s="62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46"/>
      <c r="AT424" s="46"/>
    </row>
    <row r="425" spans="1:46" ht="12" customHeight="1" x14ac:dyDescent="0.2">
      <c r="A425" s="595" t="str">
        <f>$A$47</f>
        <v xml:space="preserve">   Absenzen, Kurzabsenzen Art. 11 GAV</v>
      </c>
      <c r="B425" s="596"/>
      <c r="C425" s="596"/>
      <c r="D425" s="596"/>
      <c r="E425" s="596"/>
      <c r="F425" s="165" t="str">
        <f>$F$47</f>
        <v>a</v>
      </c>
      <c r="G425" s="591">
        <f>IF($AJ$3=0,0,$AJ$3)</f>
        <v>0</v>
      </c>
      <c r="H425" s="592"/>
      <c r="I425" s="591">
        <f>IF($AK$3=0,0,$AK$3)</f>
        <v>0</v>
      </c>
      <c r="J425" s="592"/>
      <c r="K425" s="591">
        <f>IF($AL$3=0,0,$AL$3)</f>
        <v>0</v>
      </c>
      <c r="L425" s="592"/>
      <c r="M425" s="591">
        <f>IF($AM$3=0,0,$AM$3)</f>
        <v>0</v>
      </c>
      <c r="N425" s="592"/>
      <c r="O425" s="591">
        <f>IF($AN$3=0,0,$AN$3)</f>
        <v>0</v>
      </c>
      <c r="P425" s="592"/>
      <c r="Q425" s="591">
        <f>IF($AO$3=0,0,$AO$3)</f>
        <v>0</v>
      </c>
      <c r="R425" s="592"/>
      <c r="S425" s="724">
        <f>IF($AP$3=0,0,$AP$3)</f>
        <v>0</v>
      </c>
      <c r="T425" s="598"/>
      <c r="U425" s="591">
        <f>IF($AQ$3=0,0,$AQ$3)</f>
        <v>0</v>
      </c>
      <c r="V425" s="592"/>
      <c r="W425" s="591">
        <f>IF($AR$3=0,0,$AR$3)</f>
        <v>0</v>
      </c>
      <c r="X425" s="592"/>
      <c r="Y425" s="591">
        <f>IF($AS$3=0,0,$AS$3)</f>
        <v>0</v>
      </c>
      <c r="Z425" s="592"/>
      <c r="AA425" s="591">
        <f>IF(AT$3=0,0,$AT$3)</f>
        <v>0</v>
      </c>
      <c r="AB425" s="592"/>
      <c r="AC425" s="591">
        <f>IF($AU$3=0,0,$AU$3)</f>
        <v>0</v>
      </c>
      <c r="AD425" s="592"/>
      <c r="AE425" s="583">
        <f>IF($AV$3=0,0,$AV$3)</f>
        <v>0</v>
      </c>
      <c r="AF425" s="584"/>
      <c r="AG425" s="137"/>
      <c r="AH425" s="62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46"/>
      <c r="AT425" s="46"/>
    </row>
    <row r="426" spans="1:46" ht="12" customHeight="1" x14ac:dyDescent="0.2">
      <c r="A426" s="585" t="str">
        <f>$A$48</f>
        <v xml:space="preserve">   Ferien Art. 12.1 GAV</v>
      </c>
      <c r="B426" s="586"/>
      <c r="C426" s="586"/>
      <c r="D426" s="586"/>
      <c r="E426" s="586"/>
      <c r="F426" s="166" t="str">
        <f>$F$48</f>
        <v>f</v>
      </c>
      <c r="G426" s="589">
        <f>IF($AJ$4=0,0,$AJ$4)</f>
        <v>0</v>
      </c>
      <c r="H426" s="590"/>
      <c r="I426" s="589">
        <f>IF($AK$4=0,0,$AK$4)</f>
        <v>0</v>
      </c>
      <c r="J426" s="590"/>
      <c r="K426" s="589">
        <f>IF($AL$4=0,0,$AL$4)</f>
        <v>0</v>
      </c>
      <c r="L426" s="590"/>
      <c r="M426" s="589">
        <f>IF($AM$4=0,0,$AM$4)</f>
        <v>0</v>
      </c>
      <c r="N426" s="590"/>
      <c r="O426" s="589">
        <f>IF($AN$4=0,0,$AN$4)</f>
        <v>0</v>
      </c>
      <c r="P426" s="590"/>
      <c r="Q426" s="589">
        <f>IF($AO$4=0,0,$AO$4)</f>
        <v>0</v>
      </c>
      <c r="R426" s="590"/>
      <c r="S426" s="723">
        <f>IF($AP$4=0,0,$AP$4)</f>
        <v>0</v>
      </c>
      <c r="T426" s="588"/>
      <c r="U426" s="589">
        <f>IF($AQ$4=0,0,$AQ$4)</f>
        <v>0</v>
      </c>
      <c r="V426" s="590"/>
      <c r="W426" s="589">
        <f>IF($AR$4=0,0,$AR$4)</f>
        <v>0</v>
      </c>
      <c r="X426" s="590"/>
      <c r="Y426" s="589">
        <f>IF($AS$4=0,0,$AS$4)</f>
        <v>0</v>
      </c>
      <c r="Z426" s="590"/>
      <c r="AA426" s="589">
        <f>IF($AT$4=0,0,$AT$4)</f>
        <v>0</v>
      </c>
      <c r="AB426" s="590"/>
      <c r="AC426" s="589">
        <f>IF($AU$4=0,0,$AU$4)</f>
        <v>0</v>
      </c>
      <c r="AD426" s="590"/>
      <c r="AE426" s="599">
        <f>IF($AV$4=0,0,$AV$4)</f>
        <v>0</v>
      </c>
      <c r="AF426" s="600"/>
      <c r="AG426" s="137"/>
      <c r="AH426" s="62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46"/>
      <c r="AT426" s="46"/>
    </row>
    <row r="427" spans="1:46" ht="12" customHeight="1" x14ac:dyDescent="0.2">
      <c r="A427" s="601" t="str">
        <f>$A$49</f>
        <v xml:space="preserve">   Feiertage Art. 12.2 GAV</v>
      </c>
      <c r="B427" s="602"/>
      <c r="C427" s="222" t="str">
        <f>IF($AJ$17="","",$AJ$17)</f>
        <v/>
      </c>
      <c r="D427" s="221"/>
      <c r="E427" s="221"/>
      <c r="F427" s="167" t="str">
        <f>$F$49</f>
        <v>ft</v>
      </c>
      <c r="G427" s="589">
        <f>IF($AJ$15=0,0,$AJ$15)</f>
        <v>0</v>
      </c>
      <c r="H427" s="590"/>
      <c r="I427" s="589">
        <f>IF($AK$15=0,0,$AK$15)</f>
        <v>0</v>
      </c>
      <c r="J427" s="590"/>
      <c r="K427" s="589">
        <f>IF($AL$15=0,0,$AL$15)</f>
        <v>0</v>
      </c>
      <c r="L427" s="590"/>
      <c r="M427" s="589">
        <f>IF($AM$15=0,0,$AM$15)</f>
        <v>0</v>
      </c>
      <c r="N427" s="590"/>
      <c r="O427" s="589">
        <f>IF($AN$15=0,0,$AN$15)</f>
        <v>0</v>
      </c>
      <c r="P427" s="590"/>
      <c r="Q427" s="589">
        <f>IF($AO$15=0,0,$AO$15)</f>
        <v>0</v>
      </c>
      <c r="R427" s="590"/>
      <c r="S427" s="723">
        <f>IF($AP$15=0,0,$AP$15)</f>
        <v>0</v>
      </c>
      <c r="T427" s="588"/>
      <c r="U427" s="589">
        <f>IF($AQ$15=0,0,$AQ$15)</f>
        <v>0</v>
      </c>
      <c r="V427" s="590"/>
      <c r="W427" s="589">
        <f>IF($AR$15=0,0,$AR$15)</f>
        <v>0</v>
      </c>
      <c r="X427" s="590"/>
      <c r="Y427" s="589">
        <f>IF($AS$15=0,0,$AS$15)</f>
        <v>0</v>
      </c>
      <c r="Z427" s="590"/>
      <c r="AA427" s="589">
        <f>IF($AT$15=0,0,$AT$15)</f>
        <v>0</v>
      </c>
      <c r="AB427" s="590"/>
      <c r="AC427" s="589">
        <f>IF($AU$15=0,0,$AU$15)</f>
        <v>0</v>
      </c>
      <c r="AD427" s="590"/>
      <c r="AE427" s="599">
        <f>IF($AV$15=0,0,$AV$15)</f>
        <v>0</v>
      </c>
      <c r="AF427" s="600"/>
      <c r="AG427" s="137"/>
      <c r="AH427" s="62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46"/>
      <c r="AT427" s="46"/>
    </row>
    <row r="428" spans="1:46" ht="12" customHeight="1" x14ac:dyDescent="0.2">
      <c r="A428" s="601" t="str">
        <f>$A$50</f>
        <v xml:space="preserve">   Krankheit Art. 13 GAV</v>
      </c>
      <c r="B428" s="602"/>
      <c r="C428" s="602"/>
      <c r="D428" s="602"/>
      <c r="E428" s="602"/>
      <c r="F428" s="167" t="str">
        <f>$F$50</f>
        <v>k</v>
      </c>
      <c r="G428" s="589">
        <f>IF($AJ$5=0,0,$AJ$5)</f>
        <v>0</v>
      </c>
      <c r="H428" s="590"/>
      <c r="I428" s="589">
        <f>IF($AK$5=0,0,$AK$5)</f>
        <v>0</v>
      </c>
      <c r="J428" s="590"/>
      <c r="K428" s="589">
        <f>IF($AL$5=0,0,$AL$5)</f>
        <v>0</v>
      </c>
      <c r="L428" s="590"/>
      <c r="M428" s="589">
        <f>IF($AM$5=0,0,$AM$5)</f>
        <v>0</v>
      </c>
      <c r="N428" s="590"/>
      <c r="O428" s="589">
        <f>IF($AN$5=0,0,$AN$5)</f>
        <v>0</v>
      </c>
      <c r="P428" s="590"/>
      <c r="Q428" s="589">
        <f>IF($AO$5=0,0,$AO$5)</f>
        <v>0</v>
      </c>
      <c r="R428" s="590"/>
      <c r="S428" s="723">
        <f>IF($AP$5=0,0,$AP$5)</f>
        <v>0</v>
      </c>
      <c r="T428" s="588"/>
      <c r="U428" s="589">
        <f>IF($AQ$5=0,0,$AQ$5)</f>
        <v>0</v>
      </c>
      <c r="V428" s="590"/>
      <c r="W428" s="589">
        <f>IF($AR$5=0,0,$AR$5)</f>
        <v>0</v>
      </c>
      <c r="X428" s="590"/>
      <c r="Y428" s="589">
        <f>IF($AS$5=0,0,$AS$5)</f>
        <v>0</v>
      </c>
      <c r="Z428" s="590"/>
      <c r="AA428" s="589">
        <f>IF($AT$5=0,0,$AT$5)</f>
        <v>0</v>
      </c>
      <c r="AB428" s="590"/>
      <c r="AC428" s="589">
        <f>IF($AU$5=0,0,$AU$5)</f>
        <v>0</v>
      </c>
      <c r="AD428" s="590"/>
      <c r="AE428" s="599">
        <f>IF($AV$5=0,0,$AV$5)</f>
        <v>0</v>
      </c>
      <c r="AF428" s="600"/>
      <c r="AG428" s="137"/>
      <c r="AH428" s="62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46"/>
      <c r="AT428" s="46"/>
    </row>
    <row r="429" spans="1:46" ht="12" customHeight="1" x14ac:dyDescent="0.2">
      <c r="A429" s="601" t="str">
        <f>$A$51</f>
        <v xml:space="preserve">   Unfall Art. 14 GAV</v>
      </c>
      <c r="B429" s="602"/>
      <c r="C429" s="602"/>
      <c r="D429" s="602"/>
      <c r="E429" s="602"/>
      <c r="F429" s="167" t="str">
        <f>$F$51</f>
        <v>u</v>
      </c>
      <c r="G429" s="589">
        <f>IF($AJ$6=0,0,$AJ$6)</f>
        <v>0</v>
      </c>
      <c r="H429" s="590"/>
      <c r="I429" s="589">
        <f>IF($AK$6=0,0,$AK$6)</f>
        <v>0</v>
      </c>
      <c r="J429" s="590"/>
      <c r="K429" s="589">
        <f>IF($AL$6=0,0,$AL$6)</f>
        <v>0</v>
      </c>
      <c r="L429" s="590"/>
      <c r="M429" s="589">
        <f>IF($AM$6=0,0,$AM$6)</f>
        <v>0</v>
      </c>
      <c r="N429" s="590"/>
      <c r="O429" s="589">
        <f>IF($AN$6=0,0,$AN$6)</f>
        <v>0</v>
      </c>
      <c r="P429" s="590"/>
      <c r="Q429" s="589">
        <f>IF($AO$6=0,0,$AO$6)</f>
        <v>0</v>
      </c>
      <c r="R429" s="590"/>
      <c r="S429" s="723">
        <f>IF($AP$6=0,0,$AP$6)</f>
        <v>0</v>
      </c>
      <c r="T429" s="588"/>
      <c r="U429" s="589">
        <f>IF($AQ$6=0,0,$AQ$6)</f>
        <v>0</v>
      </c>
      <c r="V429" s="590"/>
      <c r="W429" s="589">
        <f>IF($AR$6=0,0,$AR$6)</f>
        <v>0</v>
      </c>
      <c r="X429" s="590"/>
      <c r="Y429" s="589">
        <f>IF($AS$6=0,0,$AS$6)</f>
        <v>0</v>
      </c>
      <c r="Z429" s="590"/>
      <c r="AA429" s="589">
        <f>IF($AT$6=0,0,$AT$6)</f>
        <v>0</v>
      </c>
      <c r="AB429" s="590"/>
      <c r="AC429" s="589">
        <f>IF($AU$6=0,0,$AU$6)</f>
        <v>0</v>
      </c>
      <c r="AD429" s="590"/>
      <c r="AE429" s="599">
        <f>IF($AV$6=0,0,$AV$6)</f>
        <v>0</v>
      </c>
      <c r="AF429" s="600"/>
      <c r="AG429" s="137"/>
      <c r="AH429" s="62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46"/>
      <c r="AT429" s="46"/>
    </row>
    <row r="430" spans="1:46" ht="12" customHeight="1" x14ac:dyDescent="0.2">
      <c r="A430" s="601" t="str">
        <f>$A$52</f>
        <v xml:space="preserve">   Schwangerschaft/Mutterschaft Art. 15 GAV</v>
      </c>
      <c r="B430" s="602"/>
      <c r="C430" s="602"/>
      <c r="D430" s="602"/>
      <c r="E430" s="602"/>
      <c r="F430" s="167" t="str">
        <f>$F$52</f>
        <v>s</v>
      </c>
      <c r="G430" s="589">
        <f>IF($AJ$7=0,0,$AJ$7)</f>
        <v>0</v>
      </c>
      <c r="H430" s="590"/>
      <c r="I430" s="589">
        <f>IF($AK$7=0,0,$AK$7)</f>
        <v>0</v>
      </c>
      <c r="J430" s="590"/>
      <c r="K430" s="589">
        <f>IF($AL$7=0,0,$AL$7)</f>
        <v>0</v>
      </c>
      <c r="L430" s="590"/>
      <c r="M430" s="589">
        <f>IF($AM$7=0,0,$AM$7)</f>
        <v>0</v>
      </c>
      <c r="N430" s="590"/>
      <c r="O430" s="589">
        <f>IF($AN$7=0,0,$AN$7)</f>
        <v>0</v>
      </c>
      <c r="P430" s="590"/>
      <c r="Q430" s="589">
        <f>IF($AO$7=0,0,$AO$7)</f>
        <v>0</v>
      </c>
      <c r="R430" s="590"/>
      <c r="S430" s="723">
        <f>IF($AP$7=0,0,$AP$7)</f>
        <v>0</v>
      </c>
      <c r="T430" s="588"/>
      <c r="U430" s="589">
        <f>IF($AQ$7=0,0,$AQ$7)</f>
        <v>0</v>
      </c>
      <c r="V430" s="590"/>
      <c r="W430" s="589">
        <f>IF($AR$7=0,0,$AR$7)</f>
        <v>0</v>
      </c>
      <c r="X430" s="590"/>
      <c r="Y430" s="589">
        <f>IF($AS$7=0,0,$AS$7)</f>
        <v>0</v>
      </c>
      <c r="Z430" s="590"/>
      <c r="AA430" s="589">
        <f>IF($AT$7=0,0,$AT$7)</f>
        <v>0</v>
      </c>
      <c r="AB430" s="590"/>
      <c r="AC430" s="589">
        <f>IF($AU$7=0,0,$AU$7)</f>
        <v>0</v>
      </c>
      <c r="AD430" s="590"/>
      <c r="AE430" s="599">
        <f>IF($AV$7=0,0,$AV$7)</f>
        <v>0</v>
      </c>
      <c r="AF430" s="600"/>
      <c r="AG430" s="137"/>
      <c r="AH430" s="62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46"/>
      <c r="AT430" s="46"/>
    </row>
    <row r="431" spans="1:46" ht="12" customHeight="1" x14ac:dyDescent="0.2">
      <c r="A431" s="601" t="str">
        <f>$A$53</f>
        <v xml:space="preserve">   Militär/Beförderung/Zivilschutz Art. 16 GAV</v>
      </c>
      <c r="B431" s="602"/>
      <c r="C431" s="602"/>
      <c r="D431" s="602"/>
      <c r="E431" s="602"/>
      <c r="F431" s="167" t="str">
        <f>$F$53</f>
        <v>m</v>
      </c>
      <c r="G431" s="589">
        <f>IF($AJ$8=0,0,$AJ$8)</f>
        <v>0</v>
      </c>
      <c r="H431" s="590"/>
      <c r="I431" s="589">
        <f>IF($AK$8=0,0,$AK$8)</f>
        <v>0</v>
      </c>
      <c r="J431" s="590"/>
      <c r="K431" s="589">
        <f>IF($AL$8=0,0,$AL$8)</f>
        <v>0</v>
      </c>
      <c r="L431" s="590"/>
      <c r="M431" s="589">
        <f>IF($AM$8=0,0,$AM$8)</f>
        <v>0</v>
      </c>
      <c r="N431" s="590"/>
      <c r="O431" s="589">
        <f>IF($AN$8=0,0,$AN$8)</f>
        <v>0</v>
      </c>
      <c r="P431" s="590"/>
      <c r="Q431" s="589">
        <f>IF($AO$8=0,0,$AO$8)</f>
        <v>0</v>
      </c>
      <c r="R431" s="590"/>
      <c r="S431" s="723">
        <f>IF($AP$8=0,0,$AP$8)</f>
        <v>0</v>
      </c>
      <c r="T431" s="588"/>
      <c r="U431" s="589">
        <f>IF($AQ$8=0,0,$AQ$8)</f>
        <v>0</v>
      </c>
      <c r="V431" s="590"/>
      <c r="W431" s="589">
        <f>IF($AR$8=0,0,$AR$8)</f>
        <v>0</v>
      </c>
      <c r="X431" s="590"/>
      <c r="Y431" s="589">
        <f>IF($AS$8=0,0,$AS$8)</f>
        <v>0</v>
      </c>
      <c r="Z431" s="590"/>
      <c r="AA431" s="589">
        <f>IF($AT$8=0,0,$AT$8)</f>
        <v>0</v>
      </c>
      <c r="AB431" s="590"/>
      <c r="AC431" s="589">
        <f>IF($AU$8=0,0,$AU$8)</f>
        <v>0</v>
      </c>
      <c r="AD431" s="590"/>
      <c r="AE431" s="599">
        <f>IF($AV$8=0,0,$AV$8)</f>
        <v>0</v>
      </c>
      <c r="AF431" s="600"/>
      <c r="AG431" s="137"/>
      <c r="AH431" s="62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46"/>
      <c r="AT431" s="46"/>
    </row>
    <row r="432" spans="1:46" ht="12" customHeight="1" x14ac:dyDescent="0.2">
      <c r="A432" s="601" t="str">
        <f>$A$54</f>
        <v xml:space="preserve">   Kurzarbeit und Schlechtwetterausfälle</v>
      </c>
      <c r="B432" s="602"/>
      <c r="C432" s="602"/>
      <c r="D432" s="602"/>
      <c r="E432" s="602"/>
      <c r="F432" s="167" t="str">
        <f>$F$54</f>
        <v>ka</v>
      </c>
      <c r="G432" s="589">
        <f>IF($AJ$11=0,0,$AJ$11)</f>
        <v>0</v>
      </c>
      <c r="H432" s="590"/>
      <c r="I432" s="589">
        <f>IF($AK$11=0,0,$AK$11)</f>
        <v>0</v>
      </c>
      <c r="J432" s="590"/>
      <c r="K432" s="589">
        <f>IF($AL$11=0,0,$AL$11)</f>
        <v>0</v>
      </c>
      <c r="L432" s="590"/>
      <c r="M432" s="589">
        <f>IF($AM$11=0,0,$AM$11)</f>
        <v>0</v>
      </c>
      <c r="N432" s="590"/>
      <c r="O432" s="589">
        <f>IF($AN$11=0,0,$AN$11)</f>
        <v>0</v>
      </c>
      <c r="P432" s="590"/>
      <c r="Q432" s="589">
        <f>IF($AO$11=0,0,$AO$11)</f>
        <v>0</v>
      </c>
      <c r="R432" s="590"/>
      <c r="S432" s="723">
        <f>IF($AP$11=0,0,$AP$11)</f>
        <v>0</v>
      </c>
      <c r="T432" s="588"/>
      <c r="U432" s="589">
        <f>IF($AQ$11=0,0,$AQ$11)</f>
        <v>0</v>
      </c>
      <c r="V432" s="590"/>
      <c r="W432" s="589">
        <f>IF($AR$11=0,0,$AR$11)</f>
        <v>0</v>
      </c>
      <c r="X432" s="590"/>
      <c r="Y432" s="589">
        <f>IF($AS$11=0,0,$AS$11)</f>
        <v>0</v>
      </c>
      <c r="Z432" s="590"/>
      <c r="AA432" s="589">
        <f>IF($AT$11=0,0,$AT$11)</f>
        <v>0</v>
      </c>
      <c r="AB432" s="590"/>
      <c r="AC432" s="589">
        <f>IF($AU$11=0,0,$AU$11)</f>
        <v>0</v>
      </c>
      <c r="AD432" s="590"/>
      <c r="AE432" s="599">
        <f>IF($AV$11=0,0,$AV$11)</f>
        <v>0</v>
      </c>
      <c r="AF432" s="600"/>
      <c r="AG432" s="137"/>
      <c r="AH432" s="62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46"/>
      <c r="AT432" s="46"/>
    </row>
    <row r="433" spans="1:47" ht="12" customHeight="1" x14ac:dyDescent="0.2">
      <c r="A433" s="601" t="str">
        <f>$A$55</f>
        <v xml:space="preserve">   Berufsschule</v>
      </c>
      <c r="B433" s="602"/>
      <c r="C433" s="602"/>
      <c r="D433" s="602"/>
      <c r="E433" s="602"/>
      <c r="F433" s="168" t="str">
        <f>$F$55</f>
        <v>bs</v>
      </c>
      <c r="G433" s="589">
        <f>IF($AJ$9=0,0,$AJ$9)</f>
        <v>0</v>
      </c>
      <c r="H433" s="590"/>
      <c r="I433" s="589">
        <f>IF($AK$9=0,0,$AK$9)</f>
        <v>0</v>
      </c>
      <c r="J433" s="590"/>
      <c r="K433" s="589">
        <f>IF($AL$9=0,0,$AL$9)</f>
        <v>0</v>
      </c>
      <c r="L433" s="590"/>
      <c r="M433" s="589">
        <f>IF($AM$9=0,0,$AM$9)</f>
        <v>0</v>
      </c>
      <c r="N433" s="590"/>
      <c r="O433" s="589">
        <f>IF($AN$9=0,0,$AN$9)</f>
        <v>0</v>
      </c>
      <c r="P433" s="590"/>
      <c r="Q433" s="589">
        <f>IF($AO$9=0,0,$AO$9)</f>
        <v>0</v>
      </c>
      <c r="R433" s="590"/>
      <c r="S433" s="723">
        <f>IF($AP$9=0,0,$AP$9)</f>
        <v>0</v>
      </c>
      <c r="T433" s="588"/>
      <c r="U433" s="589">
        <f>IF($AQ$9=0,0,$AQ$9)</f>
        <v>0</v>
      </c>
      <c r="V433" s="590"/>
      <c r="W433" s="589">
        <f>IF($AR$9=0,0,$AR$9)</f>
        <v>0</v>
      </c>
      <c r="X433" s="590"/>
      <c r="Y433" s="589">
        <f>IF($AS$9=0,0,$AS$9)</f>
        <v>0</v>
      </c>
      <c r="Z433" s="590"/>
      <c r="AA433" s="589">
        <f>IF($AT$9=0,0,$AT$9)</f>
        <v>0</v>
      </c>
      <c r="AB433" s="590"/>
      <c r="AC433" s="589">
        <f>IF($AU$9=0,0,$AU$9)</f>
        <v>0</v>
      </c>
      <c r="AD433" s="590"/>
      <c r="AE433" s="599">
        <f>IF($AV$9=0,0,$AV$9)</f>
        <v>0</v>
      </c>
      <c r="AF433" s="600"/>
      <c r="AG433" s="137"/>
      <c r="AH433" s="62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46"/>
      <c r="AT433" s="46"/>
    </row>
    <row r="434" spans="1:47" ht="12" customHeight="1" x14ac:dyDescent="0.2">
      <c r="A434" s="615" t="str">
        <f>$A$56</f>
        <v xml:space="preserve">   Kurse</v>
      </c>
      <c r="B434" s="616"/>
      <c r="C434" s="616"/>
      <c r="D434" s="616"/>
      <c r="E434" s="616"/>
      <c r="F434" s="268" t="str">
        <f>$F$56</f>
        <v>ku</v>
      </c>
      <c r="G434" s="608">
        <f>IF($AJ$10=0,0,$AJ$10)</f>
        <v>0</v>
      </c>
      <c r="H434" s="609"/>
      <c r="I434" s="608">
        <f>IF($AK$10=0,0,$AK$10)</f>
        <v>0</v>
      </c>
      <c r="J434" s="609"/>
      <c r="K434" s="608">
        <f>IF($AL$10=0,0,$AL$10)</f>
        <v>0</v>
      </c>
      <c r="L434" s="609"/>
      <c r="M434" s="608">
        <f>IF($AM$10=0,0,$AM$10)</f>
        <v>0</v>
      </c>
      <c r="N434" s="609"/>
      <c r="O434" s="608">
        <f>IF($AN$10=0,0,$AN$10)</f>
        <v>0</v>
      </c>
      <c r="P434" s="609"/>
      <c r="Q434" s="608">
        <f>IF($AO$10=0,0,$AO$10)</f>
        <v>0</v>
      </c>
      <c r="R434" s="609"/>
      <c r="S434" s="725">
        <f>IF($AP$10=0,0,$AP$10)</f>
        <v>0</v>
      </c>
      <c r="T434" s="618"/>
      <c r="U434" s="608">
        <f>IF($AQ$10=0,0,$AQ$10)</f>
        <v>0</v>
      </c>
      <c r="V434" s="609"/>
      <c r="W434" s="608">
        <f>IF($AR$10=0,0,$AR$10)</f>
        <v>0</v>
      </c>
      <c r="X434" s="609"/>
      <c r="Y434" s="608">
        <f>IF($AS$10=0,0,$AS$10)</f>
        <v>0</v>
      </c>
      <c r="Z434" s="609"/>
      <c r="AA434" s="608">
        <f>IF($AT$10=0,0,$AT$10)</f>
        <v>0</v>
      </c>
      <c r="AB434" s="609"/>
      <c r="AC434" s="608">
        <f>IF($AU$10=0,0,$AU$10)</f>
        <v>0</v>
      </c>
      <c r="AD434" s="609"/>
      <c r="AE434" s="610">
        <f>IF($AV$10=0,0,$AV$10)</f>
        <v>0</v>
      </c>
      <c r="AF434" s="611"/>
      <c r="AG434" s="137"/>
      <c r="AH434" s="62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46"/>
      <c r="AT434" s="46"/>
    </row>
    <row r="435" spans="1:47" ht="12" customHeight="1" x14ac:dyDescent="0.2">
      <c r="A435" s="265" t="str">
        <f>$A$57</f>
        <v>Kompensations-Std</v>
      </c>
      <c r="B435" s="612" t="str">
        <f>$B$57</f>
        <v>aus Vorjahr</v>
      </c>
      <c r="C435" s="612"/>
      <c r="D435" s="612"/>
      <c r="E435" s="612"/>
      <c r="F435" s="266" t="str">
        <f>$F$57</f>
        <v>kv</v>
      </c>
      <c r="G435" s="604">
        <f>IF($AJ$12=0,0,$AJ$12)</f>
        <v>0</v>
      </c>
      <c r="H435" s="605"/>
      <c r="I435" s="604">
        <f>IF($AK$12=0,0,$AK$12)</f>
        <v>0</v>
      </c>
      <c r="J435" s="605"/>
      <c r="K435" s="604">
        <f>IF($AL$12=0,0,$AL$12)</f>
        <v>0</v>
      </c>
      <c r="L435" s="605"/>
      <c r="M435" s="604">
        <f>IF($AM$12=0,0,$AM$12)</f>
        <v>0</v>
      </c>
      <c r="N435" s="605"/>
      <c r="O435" s="604">
        <f>IF($AN$12=0,0,$AN$12)</f>
        <v>0</v>
      </c>
      <c r="P435" s="605"/>
      <c r="Q435" s="604">
        <f>IF($AO$12=0,0,$AO$12)</f>
        <v>0</v>
      </c>
      <c r="R435" s="605"/>
      <c r="S435" s="727">
        <f>IF($AP$12=0,0,$AP$12)</f>
        <v>0</v>
      </c>
      <c r="T435" s="614"/>
      <c r="U435" s="604">
        <f>IF($AQ$12=0,0,$AQ$12)</f>
        <v>0</v>
      </c>
      <c r="V435" s="605"/>
      <c r="W435" s="604">
        <f>IF($AR$12=0,0,$AR$12)</f>
        <v>0</v>
      </c>
      <c r="X435" s="605"/>
      <c r="Y435" s="604"/>
      <c r="Z435" s="605"/>
      <c r="AA435" s="604"/>
      <c r="AB435" s="605"/>
      <c r="AC435" s="604"/>
      <c r="AD435" s="605"/>
      <c r="AE435" s="606">
        <f>IF($AV$12=0,0,$AV$12)</f>
        <v>0</v>
      </c>
      <c r="AF435" s="607"/>
      <c r="AG435" s="137"/>
      <c r="AH435" s="62"/>
      <c r="AI435" s="39"/>
      <c r="AJ435" s="39"/>
      <c r="AM435" s="39"/>
      <c r="AN435" s="39"/>
      <c r="AO435" s="39"/>
      <c r="AP435" s="39"/>
      <c r="AQ435" s="39"/>
      <c r="AR435" s="39"/>
      <c r="AS435" s="46"/>
      <c r="AT435" s="46"/>
    </row>
    <row r="436" spans="1:47" ht="12" customHeight="1" x14ac:dyDescent="0.2">
      <c r="A436" s="269"/>
      <c r="B436" s="632" t="str">
        <f>$B$58</f>
        <v>aus laufendem Jahr (Kontrolle)</v>
      </c>
      <c r="C436" s="632"/>
      <c r="D436" s="632"/>
      <c r="E436" s="632"/>
      <c r="F436" s="270" t="str">
        <f>$F$58</f>
        <v>kj</v>
      </c>
      <c r="G436" s="627">
        <f>IF($AJ$14=0,0,$AJ$14)</f>
        <v>0</v>
      </c>
      <c r="H436" s="628"/>
      <c r="I436" s="627">
        <f>IF($AK$14=0,0,$AK$14)</f>
        <v>0</v>
      </c>
      <c r="J436" s="628"/>
      <c r="K436" s="627">
        <f>IF($AL$14=0,0,$AL$14)</f>
        <v>0</v>
      </c>
      <c r="L436" s="628"/>
      <c r="M436" s="627">
        <f>IF($AM$14=0,0,$AM$14)</f>
        <v>0</v>
      </c>
      <c r="N436" s="628"/>
      <c r="O436" s="627">
        <f>IF($AN$14=0,0,$AN$14)</f>
        <v>0</v>
      </c>
      <c r="P436" s="628"/>
      <c r="Q436" s="627">
        <f>IF($AO$14=0,0,$AO$14)</f>
        <v>0</v>
      </c>
      <c r="R436" s="628"/>
      <c r="S436" s="726">
        <f>IF($AP$14=0,0,$AP$14)</f>
        <v>0</v>
      </c>
      <c r="T436" s="634"/>
      <c r="U436" s="627">
        <f>IF($AQ$14=0,0,$AQ$14)</f>
        <v>0</v>
      </c>
      <c r="V436" s="628"/>
      <c r="W436" s="627">
        <f>IF($AR$14=0,0,$AR$14)</f>
        <v>0</v>
      </c>
      <c r="X436" s="628"/>
      <c r="Y436" s="627">
        <f>IF($AS$14=0,0,$AS$14)</f>
        <v>0</v>
      </c>
      <c r="Z436" s="628"/>
      <c r="AA436" s="627">
        <f>IF($AT$14=0,0,$AT$14)</f>
        <v>0</v>
      </c>
      <c r="AB436" s="628"/>
      <c r="AC436" s="627">
        <f>IF($AU$14=0,0,$AU$14)</f>
        <v>0</v>
      </c>
      <c r="AD436" s="628"/>
      <c r="AE436" s="629">
        <f>IF($AV$14=0,0,$AV$14)</f>
        <v>0</v>
      </c>
      <c r="AF436" s="630"/>
      <c r="AG436" s="137"/>
      <c r="AH436" s="62"/>
      <c r="AI436" s="39"/>
      <c r="AJ436" s="39"/>
      <c r="AM436" s="39"/>
      <c r="AN436" s="39"/>
      <c r="AO436" s="39"/>
      <c r="AP436" s="39"/>
      <c r="AQ436" s="39"/>
      <c r="AR436" s="39"/>
      <c r="AS436" s="46"/>
      <c r="AT436" s="46"/>
    </row>
    <row r="437" spans="1:47" ht="12" customHeight="1" x14ac:dyDescent="0.2">
      <c r="A437" s="271" t="str">
        <f>$A$59</f>
        <v>Auszahlung</v>
      </c>
      <c r="B437" s="612" t="str">
        <f>$B$59</f>
        <v>Stunden Vorjahressaldo</v>
      </c>
      <c r="C437" s="612"/>
      <c r="D437" s="612"/>
      <c r="E437" s="612"/>
      <c r="F437" s="631"/>
      <c r="G437" s="604">
        <f>IF($AJ$18=0,0,$AJ$18)</f>
        <v>0</v>
      </c>
      <c r="H437" s="605"/>
      <c r="I437" s="604">
        <f>IF($AK$18=0,0,$AK$18)</f>
        <v>0</v>
      </c>
      <c r="J437" s="605"/>
      <c r="K437" s="604">
        <f>IF($AL$18=0,0,$AL$18)</f>
        <v>0</v>
      </c>
      <c r="L437" s="605"/>
      <c r="M437" s="604">
        <f>IF($AM$18=0,0,$AM$18)</f>
        <v>0</v>
      </c>
      <c r="N437" s="605"/>
      <c r="O437" s="604">
        <f>IF($AN$18=0,0,$AN$18)</f>
        <v>0</v>
      </c>
      <c r="P437" s="605"/>
      <c r="Q437" s="604">
        <f>IF($AO$18=0,0,$AO$18)</f>
        <v>0</v>
      </c>
      <c r="R437" s="605"/>
      <c r="S437" s="727">
        <f>IF($AP$18=0,0,$AP$18)</f>
        <v>0</v>
      </c>
      <c r="T437" s="614"/>
      <c r="U437" s="604">
        <f>IF($AQ$18=0,0,$AQ$18)</f>
        <v>0</v>
      </c>
      <c r="V437" s="605"/>
      <c r="W437" s="604">
        <f>IF($AR$18=0,0,$AR$18)</f>
        <v>0</v>
      </c>
      <c r="X437" s="605"/>
      <c r="Y437" s="619"/>
      <c r="Z437" s="620"/>
      <c r="AA437" s="620"/>
      <c r="AB437" s="620"/>
      <c r="AC437" s="620"/>
      <c r="AD437" s="621"/>
      <c r="AE437" s="606">
        <f>IF($AV$18=0,0,$AV$18)</f>
        <v>0</v>
      </c>
      <c r="AF437" s="607"/>
      <c r="AG437" s="137"/>
      <c r="AH437" s="62"/>
      <c r="AI437" s="39"/>
      <c r="AJ437" s="39"/>
      <c r="AM437" s="39"/>
      <c r="AN437" s="39"/>
      <c r="AO437" s="39"/>
      <c r="AP437" s="39"/>
      <c r="AQ437" s="39"/>
      <c r="AR437" s="39"/>
      <c r="AS437" s="46"/>
      <c r="AT437" s="46"/>
    </row>
    <row r="438" spans="1:47" ht="12" customHeight="1" x14ac:dyDescent="0.2">
      <c r="A438" s="169" t="str">
        <f>$A$60</f>
        <v>Differenz</v>
      </c>
      <c r="B438" s="586" t="str">
        <f>$B$60</f>
        <v>nach Kompensation und Auszahlung</v>
      </c>
      <c r="C438" s="586"/>
      <c r="D438" s="586"/>
      <c r="E438" s="586"/>
      <c r="F438" s="622"/>
      <c r="G438" s="589">
        <f>IF(ROUND($P$4,3)=0,0,$P$4-SUM(G435+G437))</f>
        <v>0</v>
      </c>
      <c r="H438" s="590"/>
      <c r="I438" s="623">
        <f>IF(ROUND(G438,3)=0,0,G438-(SUM(I437+I435)))</f>
        <v>0</v>
      </c>
      <c r="J438" s="624"/>
      <c r="K438" s="623">
        <f>IF(ROUND(I438,3)=0,0,I438-(SUM(K437+K435)))</f>
        <v>0</v>
      </c>
      <c r="L438" s="624"/>
      <c r="M438" s="589">
        <f t="shared" ref="M438" si="138">IF(ROUND(K438,3)=0,0,K438-(SUM(M437+M435)))</f>
        <v>0</v>
      </c>
      <c r="N438" s="590"/>
      <c r="O438" s="589">
        <f t="shared" ref="O438" si="139">IF(ROUND(M438,3)=0,0,M438-(SUM(O437+O435)))</f>
        <v>0</v>
      </c>
      <c r="P438" s="590"/>
      <c r="Q438" s="589">
        <f t="shared" ref="Q438" si="140">IF(ROUND(O438,3)=0,0,O438-(SUM(Q437+Q435)))</f>
        <v>0</v>
      </c>
      <c r="R438" s="590"/>
      <c r="S438" s="723">
        <f t="shared" ref="S438" si="141">IF(ROUND(Q438,3)=0,0,Q438-(SUM(S437+S435)))</f>
        <v>0</v>
      </c>
      <c r="T438" s="588"/>
      <c r="U438" s="623">
        <f t="shared" ref="U438" si="142">IF(ROUND(S438,3)=0,0,S438-(SUM(U437+U435)))</f>
        <v>0</v>
      </c>
      <c r="V438" s="624"/>
      <c r="W438" s="623">
        <f t="shared" ref="W438" si="143">IF(ROUND(U438,3)=0,0,U438-(SUM(W437+W435)))</f>
        <v>0</v>
      </c>
      <c r="X438" s="624"/>
      <c r="Y438" s="636" t="str">
        <f>$Y$60</f>
        <v/>
      </c>
      <c r="Z438" s="637"/>
      <c r="AA438" s="637"/>
      <c r="AB438" s="637"/>
      <c r="AC438" s="637"/>
      <c r="AD438" s="637"/>
      <c r="AE438" s="637"/>
      <c r="AF438" s="638"/>
      <c r="AG438" s="137"/>
      <c r="AH438" s="62"/>
      <c r="AI438" s="39"/>
      <c r="AJ438" s="39"/>
      <c r="AM438" s="39"/>
      <c r="AN438" s="39"/>
      <c r="AO438" s="39"/>
      <c r="AP438" s="39"/>
      <c r="AQ438" s="39"/>
      <c r="AR438" s="39"/>
      <c r="AS438" s="46"/>
      <c r="AT438" s="46"/>
    </row>
    <row r="439" spans="1:47" ht="12" customHeight="1" x14ac:dyDescent="0.2">
      <c r="A439" s="169" t="str">
        <f>$A$61</f>
        <v>Auszahlung</v>
      </c>
      <c r="B439" s="639" t="str">
        <f>$B$61</f>
        <v>Stunden laufendes Jahr</v>
      </c>
      <c r="C439" s="639"/>
      <c r="D439" s="639"/>
      <c r="E439" s="639"/>
      <c r="F439" s="640"/>
      <c r="G439" s="589">
        <f>IF($AJ$19=0,0,$AJ$19)</f>
        <v>0</v>
      </c>
      <c r="H439" s="590"/>
      <c r="I439" s="589">
        <f>IF($AK$19=0,0,$AK$19)</f>
        <v>0</v>
      </c>
      <c r="J439" s="590"/>
      <c r="K439" s="589">
        <f>IF($AL$19=0,0,$AL$19)</f>
        <v>0</v>
      </c>
      <c r="L439" s="590"/>
      <c r="M439" s="589">
        <f>IF($AM$19=0,0,$AM$19)</f>
        <v>0</v>
      </c>
      <c r="N439" s="590"/>
      <c r="O439" s="589">
        <f>IF($AN$19=0,0,$AN$19)</f>
        <v>0</v>
      </c>
      <c r="P439" s="590"/>
      <c r="Q439" s="589">
        <f>IF($AO$19=0,0,$AO$19)</f>
        <v>0</v>
      </c>
      <c r="R439" s="590"/>
      <c r="S439" s="723">
        <f>IF($AP$19=0,0,$AP$19)</f>
        <v>0</v>
      </c>
      <c r="T439" s="588"/>
      <c r="U439" s="589">
        <f>IF($AQ$19=0,0,$AQ$19)</f>
        <v>0</v>
      </c>
      <c r="V439" s="590"/>
      <c r="W439" s="589">
        <f>IF($AR$19=0,0,$AR$19)</f>
        <v>0</v>
      </c>
      <c r="X439" s="590"/>
      <c r="Y439" s="589">
        <f>IF($AS$19=0,0,$AS$19)</f>
        <v>0</v>
      </c>
      <c r="Z439" s="590"/>
      <c r="AA439" s="589">
        <f>IF($AT$19=0,0,$AT$19)</f>
        <v>0</v>
      </c>
      <c r="AB439" s="590"/>
      <c r="AC439" s="589">
        <f>IF($AU$19=0,0,$AU$19)</f>
        <v>0</v>
      </c>
      <c r="AD439" s="590"/>
      <c r="AE439" s="599">
        <f>IF($AV$19=0,0,$AV$19)</f>
        <v>0</v>
      </c>
      <c r="AF439" s="600"/>
      <c r="AG439" s="137"/>
      <c r="AH439" s="62"/>
      <c r="AI439" s="39"/>
      <c r="AJ439" s="39"/>
      <c r="AM439" s="39"/>
      <c r="AN439" s="39"/>
      <c r="AO439" s="39"/>
      <c r="AP439" s="39"/>
      <c r="AQ439" s="39"/>
      <c r="AR439" s="39"/>
      <c r="AS439" s="46"/>
      <c r="AT439" s="46"/>
    </row>
    <row r="440" spans="1:47" ht="12" customHeight="1" x14ac:dyDescent="0.2">
      <c r="A440" s="170" t="str">
        <f>$A$62</f>
        <v>Fehlstunden</v>
      </c>
      <c r="B440" s="635" t="str">
        <f>$B$62</f>
        <v>laufendes Jahr (Kontrolle)</v>
      </c>
      <c r="C440" s="635"/>
      <c r="D440" s="635"/>
      <c r="E440" s="635"/>
      <c r="F440" s="267" t="str">
        <f>$F$62</f>
        <v>fe</v>
      </c>
      <c r="G440" s="627">
        <f>IF($AJ$13=0,0,$AJ$13)</f>
        <v>0</v>
      </c>
      <c r="H440" s="628"/>
      <c r="I440" s="627">
        <f>IF($AK$13=0,0,$AK$13)</f>
        <v>0</v>
      </c>
      <c r="J440" s="628"/>
      <c r="K440" s="627">
        <f>IF($AL$13=0,0,$AL$13)</f>
        <v>0</v>
      </c>
      <c r="L440" s="628"/>
      <c r="M440" s="627">
        <f>IF($AM$13=0,0,$AM$13)</f>
        <v>0</v>
      </c>
      <c r="N440" s="628"/>
      <c r="O440" s="627">
        <f>IF($AN$13=0,0,$AN$13)</f>
        <v>0</v>
      </c>
      <c r="P440" s="628"/>
      <c r="Q440" s="627">
        <f>IF($AO$13=0,0,$AO$13)</f>
        <v>0</v>
      </c>
      <c r="R440" s="628"/>
      <c r="S440" s="726">
        <f>IF($AP$13=0,0,$AP$13)</f>
        <v>0</v>
      </c>
      <c r="T440" s="634"/>
      <c r="U440" s="627">
        <f>IF($AQ$13=0,0,$AQ$13)</f>
        <v>0</v>
      </c>
      <c r="V440" s="628"/>
      <c r="W440" s="627">
        <f>IF($AR$13=0,0,$AR$13)</f>
        <v>0</v>
      </c>
      <c r="X440" s="628"/>
      <c r="Y440" s="627">
        <f>IF($AS$13=0,0,$AS$13)</f>
        <v>0</v>
      </c>
      <c r="Z440" s="628"/>
      <c r="AA440" s="627">
        <f>IF($AT$13=0,0,$AT$13)</f>
        <v>0</v>
      </c>
      <c r="AB440" s="628"/>
      <c r="AC440" s="627">
        <f>IF($AU$13=0,0,$AU$13)</f>
        <v>0</v>
      </c>
      <c r="AD440" s="628"/>
      <c r="AE440" s="629">
        <f>IF($AV$13=0,0,$AV$13)</f>
        <v>0</v>
      </c>
      <c r="AF440" s="630"/>
      <c r="AG440" s="137"/>
      <c r="AH440" s="62"/>
      <c r="AI440" s="39"/>
      <c r="AJ440" s="39"/>
      <c r="AM440" s="39"/>
      <c r="AN440" s="39"/>
      <c r="AO440" s="39"/>
      <c r="AP440" s="39"/>
      <c r="AQ440" s="39"/>
      <c r="AR440" s="39"/>
      <c r="AS440" s="46"/>
      <c r="AT440" s="46"/>
    </row>
    <row r="441" spans="1:47" ht="12" customHeight="1" x14ac:dyDescent="0.2">
      <c r="A441" s="171" t="str">
        <f>$A$63</f>
        <v>Total inkl. Zeitzuschläge</v>
      </c>
      <c r="B441" s="651" t="str">
        <f>$B$63</f>
        <v>Stunden produktiv und unproduktiv</v>
      </c>
      <c r="C441" s="651"/>
      <c r="D441" s="651"/>
      <c r="E441" s="651"/>
      <c r="F441" s="731"/>
      <c r="G441" s="732">
        <f>IF($AG$36=0,0,$AG$36)</f>
        <v>0</v>
      </c>
      <c r="H441" s="657"/>
      <c r="I441" s="656">
        <f>IF($AG$99=0,0,$AG$99)</f>
        <v>0</v>
      </c>
      <c r="J441" s="657"/>
      <c r="K441" s="641">
        <f>IF($AG$162=0,0,$AG$162)</f>
        <v>0</v>
      </c>
      <c r="L441" s="642"/>
      <c r="M441" s="641">
        <f>IF($AG$225=0,0,$AG$225)</f>
        <v>0</v>
      </c>
      <c r="N441" s="642"/>
      <c r="O441" s="641">
        <f>IF($AG$288=0,0,$AG$288)</f>
        <v>0</v>
      </c>
      <c r="P441" s="642"/>
      <c r="Q441" s="641">
        <f>IF($AG$351=0,0,$AG$351)</f>
        <v>0</v>
      </c>
      <c r="R441" s="642"/>
      <c r="S441" s="733">
        <f>IF($AG$414=0,0,$AG$414)</f>
        <v>0</v>
      </c>
      <c r="T441" s="655"/>
      <c r="U441" s="641">
        <f>IF($AG$477=0,0,$AG$477)</f>
        <v>0</v>
      </c>
      <c r="V441" s="642"/>
      <c r="W441" s="641">
        <f>IF($AG$540=0,0,$AG$540)</f>
        <v>0</v>
      </c>
      <c r="X441" s="642"/>
      <c r="Y441" s="641">
        <f>IF($AG$603=0,0,$AG$603)</f>
        <v>0</v>
      </c>
      <c r="Z441" s="642"/>
      <c r="AA441" s="641">
        <f>IF($AG$666=0,0,$AG$666)</f>
        <v>0</v>
      </c>
      <c r="AB441" s="642"/>
      <c r="AC441" s="641">
        <f>IF($AG$729=0,0,$AG$729)</f>
        <v>0</v>
      </c>
      <c r="AD441" s="642"/>
      <c r="AE441" s="570">
        <f>SUM($G$63:$AD$63)</f>
        <v>0</v>
      </c>
      <c r="AF441" s="571"/>
      <c r="AG441" s="137"/>
      <c r="AH441" s="62"/>
      <c r="AI441" s="39"/>
      <c r="AJ441" s="39"/>
      <c r="AM441" s="39"/>
      <c r="AN441" s="39"/>
      <c r="AO441" s="39"/>
      <c r="AP441" s="39"/>
      <c r="AQ441" s="39"/>
      <c r="AR441" s="39"/>
      <c r="AS441" s="46"/>
      <c r="AT441" s="46"/>
    </row>
    <row r="442" spans="1:47" ht="24.95" customHeight="1" x14ac:dyDescent="0.2">
      <c r="A442" s="173" t="str">
        <f>$A$64</f>
        <v>Vergleich</v>
      </c>
      <c r="B442" s="643" t="str">
        <f>$B$64</f>
        <v>Stunden zu Soll-Stunden (inkl. allfälli-
ge Minusstunden Vorjahr)</v>
      </c>
      <c r="C442" s="643"/>
      <c r="D442" s="643"/>
      <c r="E442" s="643"/>
      <c r="F442" s="644"/>
      <c r="G442" s="728">
        <f>$G$64</f>
        <v>-172.82999999999998</v>
      </c>
      <c r="H442" s="650"/>
      <c r="I442" s="647">
        <f>$I$64</f>
        <v>-164.6</v>
      </c>
      <c r="J442" s="648"/>
      <c r="K442" s="649">
        <f>$K$64</f>
        <v>-189.28999999999996</v>
      </c>
      <c r="L442" s="650"/>
      <c r="M442" s="649">
        <f>$M$64</f>
        <v>-181.05999999999997</v>
      </c>
      <c r="N442" s="650"/>
      <c r="O442" s="649">
        <f>$O$64</f>
        <v>-172.82999999999998</v>
      </c>
      <c r="P442" s="650"/>
      <c r="Q442" s="649">
        <f>$Q$64</f>
        <v>-181.05999999999997</v>
      </c>
      <c r="R442" s="650"/>
      <c r="S442" s="748">
        <f>$S$64</f>
        <v>-181.05999999999997</v>
      </c>
      <c r="T442" s="646"/>
      <c r="U442" s="649">
        <f>$U$64</f>
        <v>-181.05999999999997</v>
      </c>
      <c r="V442" s="650"/>
      <c r="W442" s="649">
        <f>$W$64</f>
        <v>-181.05999999999997</v>
      </c>
      <c r="X442" s="650"/>
      <c r="Y442" s="649">
        <f>$Y$64</f>
        <v>-172.82999999999998</v>
      </c>
      <c r="Z442" s="650"/>
      <c r="AA442" s="649">
        <f>$AA$64</f>
        <v>-181.05999999999997</v>
      </c>
      <c r="AB442" s="650"/>
      <c r="AC442" s="649">
        <f>$AC$64</f>
        <v>-189.28999999999996</v>
      </c>
      <c r="AD442" s="650"/>
      <c r="AE442" s="683">
        <f>$AE$64</f>
        <v>-2148.0299999999997</v>
      </c>
      <c r="AF442" s="684"/>
      <c r="AG442" s="137"/>
      <c r="AH442" s="62"/>
      <c r="AI442" s="39"/>
      <c r="AJ442" s="39"/>
      <c r="AM442" s="39"/>
      <c r="AN442" s="39"/>
      <c r="AO442" s="39"/>
      <c r="AP442" s="39"/>
      <c r="AQ442" s="39"/>
      <c r="AR442" s="39"/>
      <c r="AS442" s="46"/>
      <c r="AT442" s="46"/>
    </row>
    <row r="443" spans="1:47" ht="12" customHeight="1" x14ac:dyDescent="0.2">
      <c r="A443" s="172"/>
      <c r="B443" s="685" t="str">
        <f>$B$65</f>
        <v>Stunden zu Soll-Stunden (kumuliert)</v>
      </c>
      <c r="C443" s="685"/>
      <c r="D443" s="685"/>
      <c r="E443" s="685"/>
      <c r="F443" s="686"/>
      <c r="G443" s="749">
        <f>$G$65</f>
        <v>-172.82999999999998</v>
      </c>
      <c r="H443" s="718"/>
      <c r="I443" s="566">
        <f>$I$65</f>
        <v>-337.42999999999995</v>
      </c>
      <c r="J443" s="567"/>
      <c r="K443" s="566">
        <f>$K$65</f>
        <v>-526.71999999999991</v>
      </c>
      <c r="L443" s="567"/>
      <c r="M443" s="566">
        <f>$M$65</f>
        <v>-707.77999999999986</v>
      </c>
      <c r="N443" s="567"/>
      <c r="O443" s="566">
        <f>$O$65</f>
        <v>-880.6099999999999</v>
      </c>
      <c r="P443" s="567"/>
      <c r="Q443" s="566">
        <f>$Q$65</f>
        <v>-1061.6699999999998</v>
      </c>
      <c r="R443" s="567"/>
      <c r="S443" s="719">
        <f>$S$65</f>
        <v>-1242.7299999999998</v>
      </c>
      <c r="T443" s="575"/>
      <c r="U443" s="566">
        <f>$U$65</f>
        <v>-1423.7899999999997</v>
      </c>
      <c r="V443" s="567"/>
      <c r="W443" s="566">
        <f>$W$65</f>
        <v>-1604.8499999999997</v>
      </c>
      <c r="X443" s="567"/>
      <c r="Y443" s="566">
        <f>$Y$65</f>
        <v>-1777.6799999999996</v>
      </c>
      <c r="Z443" s="567"/>
      <c r="AA443" s="566">
        <f>$AA$65</f>
        <v>-1958.7399999999996</v>
      </c>
      <c r="AB443" s="567"/>
      <c r="AC443" s="566">
        <f>$AC$65</f>
        <v>-2148.0299999999997</v>
      </c>
      <c r="AD443" s="567"/>
      <c r="AE443" s="568">
        <f>$AE$65</f>
        <v>0</v>
      </c>
      <c r="AF443" s="569"/>
      <c r="AG443" s="137"/>
      <c r="AH443" s="62"/>
      <c r="AI443" s="39"/>
      <c r="AJ443" s="39"/>
      <c r="AM443" s="39"/>
      <c r="AN443" s="39"/>
      <c r="AO443" s="39"/>
      <c r="AP443" s="39"/>
      <c r="AQ443" s="39"/>
      <c r="AR443" s="39"/>
      <c r="AS443" s="46"/>
      <c r="AT443" s="46"/>
    </row>
    <row r="444" spans="1:47" ht="12.75" customHeight="1" x14ac:dyDescent="0.2">
      <c r="A444" s="658" t="str">
        <f>$A$66</f>
        <v>Ferienkontrolle</v>
      </c>
      <c r="B444" s="660" t="str">
        <f>$B$66</f>
        <v>Ferienguthaben Vorjahr</v>
      </c>
      <c r="C444" s="660"/>
      <c r="D444" s="660"/>
      <c r="E444" s="660"/>
      <c r="F444" s="661"/>
      <c r="G444" s="681">
        <f>IF($AA$4=0,0,$AA$4)</f>
        <v>0</v>
      </c>
      <c r="H444" s="665"/>
      <c r="I444" s="576" t="str">
        <f>$I$66</f>
        <v>Ferienguthaben nach 
Art. 12.1 GAV</v>
      </c>
      <c r="J444" s="577"/>
      <c r="K444" s="577"/>
      <c r="L444" s="578"/>
      <c r="M444" s="671">
        <f>IF($AA$5=0,0,$AA$5)</f>
        <v>0</v>
      </c>
      <c r="N444" s="672"/>
      <c r="O444" s="675" t="str">
        <f>$O$66</f>
        <v>Ferienguthaben total</v>
      </c>
      <c r="P444" s="676"/>
      <c r="Q444" s="676"/>
      <c r="R444" s="677"/>
      <c r="S444" s="681">
        <f>SUM(G444+M444)</f>
        <v>0</v>
      </c>
      <c r="T444" s="665"/>
      <c r="U444" s="675" t="str">
        <f>$U$66</f>
        <v>Ferien bezogen</v>
      </c>
      <c r="V444" s="676"/>
      <c r="W444" s="676"/>
      <c r="X444" s="677"/>
      <c r="Y444" s="681">
        <f>IF($AV$4=0,0,$AV$4)</f>
        <v>0</v>
      </c>
      <c r="Z444" s="665"/>
      <c r="AA444" s="576" t="str">
        <f>$AA$66</f>
        <v>Aktuelles Ferienguthaben</v>
      </c>
      <c r="AB444" s="577"/>
      <c r="AC444" s="577"/>
      <c r="AD444" s="578"/>
      <c r="AE444" s="681">
        <f>IF(S444=0,0,S444-Y444)</f>
        <v>0</v>
      </c>
      <c r="AF444" s="665"/>
      <c r="AG444" s="137"/>
      <c r="AH444" s="62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46"/>
      <c r="AT444" s="46"/>
    </row>
    <row r="445" spans="1:47" ht="12.75" customHeight="1" x14ac:dyDescent="0.2">
      <c r="A445" s="659"/>
      <c r="B445" s="662"/>
      <c r="C445" s="662"/>
      <c r="D445" s="662"/>
      <c r="E445" s="662"/>
      <c r="F445" s="663"/>
      <c r="G445" s="682"/>
      <c r="H445" s="667"/>
      <c r="I445" s="668"/>
      <c r="J445" s="669"/>
      <c r="K445" s="669"/>
      <c r="L445" s="670"/>
      <c r="M445" s="673"/>
      <c r="N445" s="674"/>
      <c r="O445" s="678"/>
      <c r="P445" s="679"/>
      <c r="Q445" s="679"/>
      <c r="R445" s="680"/>
      <c r="S445" s="682"/>
      <c r="T445" s="667"/>
      <c r="U445" s="678"/>
      <c r="V445" s="679"/>
      <c r="W445" s="679"/>
      <c r="X445" s="680"/>
      <c r="Y445" s="682"/>
      <c r="Z445" s="667"/>
      <c r="AA445" s="668"/>
      <c r="AB445" s="669"/>
      <c r="AC445" s="669"/>
      <c r="AD445" s="670"/>
      <c r="AE445" s="682"/>
      <c r="AF445" s="667"/>
      <c r="AG445" s="137"/>
      <c r="AH445" s="62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46"/>
      <c r="AT445" s="46"/>
    </row>
    <row r="446" spans="1:47" ht="12" customHeight="1" x14ac:dyDescent="0.25">
      <c r="A446" s="76"/>
      <c r="B446" s="76"/>
      <c r="C446" s="76"/>
      <c r="D446" s="76"/>
      <c r="E446" s="77"/>
      <c r="F446" s="77"/>
      <c r="G446" s="76"/>
      <c r="H446" s="697"/>
      <c r="I446" s="697"/>
      <c r="J446" s="697"/>
      <c r="K446" s="697"/>
      <c r="L446" s="697"/>
      <c r="M446" s="697"/>
      <c r="N446" s="697"/>
      <c r="O446" s="697"/>
      <c r="P446" s="697"/>
      <c r="Q446" s="697"/>
      <c r="R446" s="697"/>
      <c r="S446" s="697"/>
      <c r="T446" s="697"/>
      <c r="U446" s="697"/>
      <c r="V446" s="697"/>
      <c r="W446" s="697"/>
      <c r="X446" s="697"/>
      <c r="Y446" s="697"/>
      <c r="Z446" s="697"/>
      <c r="AA446" s="697"/>
      <c r="AB446" s="697"/>
      <c r="AC446" s="697"/>
      <c r="AD446" s="697"/>
      <c r="AE446" s="697"/>
      <c r="AF446" s="697"/>
      <c r="AG446" s="137"/>
      <c r="AH446" s="90"/>
      <c r="AI446" s="152"/>
      <c r="AJ446" s="152"/>
      <c r="AK446" s="152"/>
      <c r="AL446" s="152"/>
      <c r="AM446" s="152"/>
      <c r="AN446" s="152"/>
      <c r="AO446" s="152"/>
      <c r="AP446" s="152"/>
      <c r="AQ446" s="152"/>
      <c r="AR446" s="152"/>
      <c r="AS446" s="156"/>
      <c r="AT446" s="156"/>
      <c r="AU446" s="157"/>
    </row>
    <row r="447" spans="1:47" ht="20.100000000000001" customHeight="1" x14ac:dyDescent="0.25">
      <c r="A447" s="212" t="str">
        <f>$A$3</f>
        <v>Mitarbeiter/In</v>
      </c>
      <c r="B447" s="734" t="str">
        <f>IF($B$3="","",$B$3)</f>
        <v>Muster Peter</v>
      </c>
      <c r="C447" s="735"/>
      <c r="D447" s="735"/>
      <c r="E447" s="735"/>
      <c r="F447" s="735"/>
      <c r="G447" s="736"/>
      <c r="H447" s="228"/>
      <c r="I447" s="110"/>
      <c r="J447" s="110"/>
      <c r="K447" s="110"/>
      <c r="L447" s="110"/>
      <c r="M447" s="110"/>
      <c r="N447" s="110"/>
      <c r="O447" s="110"/>
      <c r="P447" s="228"/>
      <c r="Q447" s="228"/>
      <c r="R447" s="228"/>
      <c r="S447" s="228"/>
      <c r="T447" s="228"/>
      <c r="U447" s="228"/>
      <c r="V447" s="228"/>
      <c r="W447" s="228"/>
      <c r="X447" s="228"/>
      <c r="Y447" s="228"/>
      <c r="Z447" s="228"/>
      <c r="AA447" s="228"/>
      <c r="AB447" s="228"/>
      <c r="AC447" s="228"/>
      <c r="AD447" s="228"/>
      <c r="AE447" s="228"/>
      <c r="AF447" s="461">
        <f>AF3</f>
        <v>0</v>
      </c>
      <c r="AG447" s="137"/>
      <c r="AH447" s="62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52"/>
      <c r="AT447" s="52"/>
      <c r="AU447" s="5"/>
    </row>
    <row r="448" spans="1:47" s="157" customFormat="1" ht="12" customHeight="1" x14ac:dyDescent="0.2">
      <c r="A448" s="219" t="str">
        <f>$A$4</f>
        <v>Anstellung %</v>
      </c>
      <c r="B448" s="701">
        <v>100</v>
      </c>
      <c r="C448" s="702"/>
      <c r="D448" s="703" t="str">
        <f>Labels!B96</f>
        <v>im August</v>
      </c>
      <c r="E448" s="704"/>
      <c r="F448" s="704"/>
      <c r="G448" s="705"/>
      <c r="H448" s="138"/>
      <c r="I448" s="156"/>
      <c r="J448" s="156"/>
      <c r="K448" s="156"/>
      <c r="L448" s="156"/>
      <c r="M448" s="156"/>
      <c r="N448" s="156"/>
      <c r="O448" s="156"/>
      <c r="P448" s="138"/>
      <c r="Q448" s="138"/>
      <c r="R448" s="138"/>
      <c r="S448" s="138"/>
      <c r="T448" s="138"/>
      <c r="U448" s="138"/>
      <c r="V448" s="138"/>
      <c r="W448" s="138"/>
      <c r="X448" s="138"/>
      <c r="Y448" s="138"/>
      <c r="Z448" s="138"/>
      <c r="AA448" s="138"/>
      <c r="AB448" s="138"/>
      <c r="AC448" s="138"/>
      <c r="AD448" s="138"/>
      <c r="AE448" s="138"/>
      <c r="AF448" s="229"/>
      <c r="AG448" s="139"/>
      <c r="AH448" s="16"/>
      <c r="AI448" s="16"/>
      <c r="AJ448" s="16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6"/>
    </row>
    <row r="449" spans="1:48" ht="12" customHeight="1" x14ac:dyDescent="0.2">
      <c r="A449" s="220" t="str">
        <f>$A$5</f>
        <v>Saldo für das Jahr</v>
      </c>
      <c r="B449" s="134"/>
      <c r="C449" s="135"/>
      <c r="D449" s="501">
        <f>IF($AE$64=0,0,$AE$64)</f>
        <v>-2148.0299999999997</v>
      </c>
      <c r="E449" s="502"/>
      <c r="F449" s="502"/>
      <c r="G449" s="503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53"/>
      <c r="W449" s="753"/>
      <c r="X449" s="753"/>
      <c r="Y449" s="753"/>
      <c r="Z449" s="753"/>
      <c r="AA449" s="753"/>
      <c r="AB449" s="753"/>
      <c r="AC449" s="753"/>
      <c r="AD449" s="753"/>
      <c r="AE449" s="753"/>
      <c r="AF449" s="754"/>
      <c r="AG449" s="137"/>
      <c r="AH449" s="16"/>
      <c r="AI449" s="16"/>
      <c r="AJ449" s="16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6"/>
    </row>
    <row r="450" spans="1:48" s="3" customFormat="1" ht="21" customHeight="1" x14ac:dyDescent="0.25">
      <c r="A450" s="284" t="str">
        <f>TEXT(DATE(YEAR(AP28),MONTH(AP28)+7,1),"MMMM"&amp;Labels!B13)</f>
        <v>August</v>
      </c>
      <c r="B450" s="506" t="str">
        <f>$B$9</f>
        <v>Saldo Monat + / -</v>
      </c>
      <c r="C450" s="507"/>
      <c r="D450" s="507"/>
      <c r="E450" s="508"/>
      <c r="F450" s="509">
        <f>(AG453-(SUM(AG454:AG468)-AE475))*-1</f>
        <v>-181.05999999999997</v>
      </c>
      <c r="G450" s="755"/>
      <c r="H450" s="78"/>
      <c r="I450" s="79"/>
      <c r="J450" s="44"/>
      <c r="K450" s="31" t="str">
        <f>$K$9</f>
        <v xml:space="preserve"> = </v>
      </c>
      <c r="L450" s="43" t="str">
        <f>$L$9</f>
        <v>Gelbe Felder müssen ausgefüllt werden (die übrigen werden automatisch berechnet)</v>
      </c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511"/>
      <c r="AC450" s="511"/>
      <c r="AD450" s="511"/>
      <c r="AE450" s="511"/>
      <c r="AF450" s="512"/>
      <c r="AG450" s="310"/>
      <c r="AH450" s="740"/>
      <c r="AI450" s="741"/>
      <c r="AJ450" s="16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6"/>
    </row>
    <row r="451" spans="1:48" s="16" customFormat="1" ht="16.5" x14ac:dyDescent="0.3">
      <c r="A451" s="436" t="str">
        <f>$A$10</f>
        <v>Tag</v>
      </c>
      <c r="B451" s="214">
        <f>AF388+1</f>
        <v>44409</v>
      </c>
      <c r="C451" s="214">
        <f>B451+1</f>
        <v>44410</v>
      </c>
      <c r="D451" s="214">
        <f t="shared" ref="D451:AF451" si="144">C451+1</f>
        <v>44411</v>
      </c>
      <c r="E451" s="214">
        <f t="shared" si="144"/>
        <v>44412</v>
      </c>
      <c r="F451" s="214">
        <f t="shared" si="144"/>
        <v>44413</v>
      </c>
      <c r="G451" s="214">
        <f t="shared" si="144"/>
        <v>44414</v>
      </c>
      <c r="H451" s="216">
        <f t="shared" si="144"/>
        <v>44415</v>
      </c>
      <c r="I451" s="216">
        <f t="shared" si="144"/>
        <v>44416</v>
      </c>
      <c r="J451" s="216">
        <f t="shared" si="144"/>
        <v>44417</v>
      </c>
      <c r="K451" s="216">
        <f t="shared" si="144"/>
        <v>44418</v>
      </c>
      <c r="L451" s="216">
        <f t="shared" si="144"/>
        <v>44419</v>
      </c>
      <c r="M451" s="216">
        <f t="shared" si="144"/>
        <v>44420</v>
      </c>
      <c r="N451" s="216">
        <f t="shared" si="144"/>
        <v>44421</v>
      </c>
      <c r="O451" s="216">
        <f t="shared" si="144"/>
        <v>44422</v>
      </c>
      <c r="P451" s="216">
        <f t="shared" si="144"/>
        <v>44423</v>
      </c>
      <c r="Q451" s="216">
        <f t="shared" si="144"/>
        <v>44424</v>
      </c>
      <c r="R451" s="216">
        <f t="shared" si="144"/>
        <v>44425</v>
      </c>
      <c r="S451" s="216">
        <f t="shared" si="144"/>
        <v>44426</v>
      </c>
      <c r="T451" s="216">
        <f t="shared" si="144"/>
        <v>44427</v>
      </c>
      <c r="U451" s="216">
        <f t="shared" si="144"/>
        <v>44428</v>
      </c>
      <c r="V451" s="216">
        <f t="shared" si="144"/>
        <v>44429</v>
      </c>
      <c r="W451" s="216">
        <f t="shared" si="144"/>
        <v>44430</v>
      </c>
      <c r="X451" s="216">
        <f t="shared" si="144"/>
        <v>44431</v>
      </c>
      <c r="Y451" s="216">
        <f t="shared" si="144"/>
        <v>44432</v>
      </c>
      <c r="Z451" s="216">
        <f t="shared" si="144"/>
        <v>44433</v>
      </c>
      <c r="AA451" s="216">
        <f t="shared" si="144"/>
        <v>44434</v>
      </c>
      <c r="AB451" s="216">
        <f t="shared" si="144"/>
        <v>44435</v>
      </c>
      <c r="AC451" s="216">
        <f t="shared" si="144"/>
        <v>44436</v>
      </c>
      <c r="AD451" s="216">
        <f t="shared" si="144"/>
        <v>44437</v>
      </c>
      <c r="AE451" s="216">
        <f t="shared" si="144"/>
        <v>44438</v>
      </c>
      <c r="AF451" s="216">
        <f t="shared" si="144"/>
        <v>44439</v>
      </c>
      <c r="AG451" s="430" t="str">
        <f>COUNT(B453:AF453)&amp;" "&amp;Labels!$B$63</f>
        <v>22 Tage</v>
      </c>
      <c r="AJ451" s="118"/>
      <c r="AK451" s="118"/>
      <c r="AL451" s="118"/>
      <c r="AO451" s="116"/>
      <c r="AP451" s="117"/>
      <c r="AQ451" s="117"/>
      <c r="AR451" s="117"/>
      <c r="AS451" s="117"/>
      <c r="AT451" s="117"/>
      <c r="AU451" s="33"/>
    </row>
    <row r="452" spans="1:48" s="16" customFormat="1" hidden="1" x14ac:dyDescent="0.2">
      <c r="A452" s="177" t="str">
        <f>$A$11</f>
        <v>Kalenderwoche</v>
      </c>
      <c r="B452" s="309">
        <f t="shared" ref="B452:AF452" si="145">IF(B451="","",TRUNC((B451-DATE(YEAR(B451+3-MOD(B451-2,7)),1,MOD(B451-2,7)-9))/7))</f>
        <v>30</v>
      </c>
      <c r="C452" s="293">
        <f t="shared" si="145"/>
        <v>31</v>
      </c>
      <c r="D452" s="293">
        <f t="shared" si="145"/>
        <v>31</v>
      </c>
      <c r="E452" s="293">
        <f t="shared" si="145"/>
        <v>31</v>
      </c>
      <c r="F452" s="293">
        <f t="shared" si="145"/>
        <v>31</v>
      </c>
      <c r="G452" s="293">
        <f t="shared" si="145"/>
        <v>31</v>
      </c>
      <c r="H452" s="293">
        <f t="shared" si="145"/>
        <v>31</v>
      </c>
      <c r="I452" s="293">
        <f t="shared" si="145"/>
        <v>31</v>
      </c>
      <c r="J452" s="293">
        <f t="shared" si="145"/>
        <v>32</v>
      </c>
      <c r="K452" s="293">
        <f t="shared" si="145"/>
        <v>32</v>
      </c>
      <c r="L452" s="293">
        <f t="shared" si="145"/>
        <v>32</v>
      </c>
      <c r="M452" s="293">
        <f t="shared" si="145"/>
        <v>32</v>
      </c>
      <c r="N452" s="293">
        <f t="shared" si="145"/>
        <v>32</v>
      </c>
      <c r="O452" s="293">
        <f t="shared" si="145"/>
        <v>32</v>
      </c>
      <c r="P452" s="293">
        <f t="shared" si="145"/>
        <v>32</v>
      </c>
      <c r="Q452" s="293">
        <f t="shared" si="145"/>
        <v>33</v>
      </c>
      <c r="R452" s="293">
        <f t="shared" si="145"/>
        <v>33</v>
      </c>
      <c r="S452" s="293">
        <f t="shared" si="145"/>
        <v>33</v>
      </c>
      <c r="T452" s="293">
        <f t="shared" si="145"/>
        <v>33</v>
      </c>
      <c r="U452" s="293">
        <f t="shared" si="145"/>
        <v>33</v>
      </c>
      <c r="V452" s="293">
        <f t="shared" si="145"/>
        <v>33</v>
      </c>
      <c r="W452" s="293">
        <f t="shared" si="145"/>
        <v>33</v>
      </c>
      <c r="X452" s="293">
        <f t="shared" si="145"/>
        <v>34</v>
      </c>
      <c r="Y452" s="293">
        <f t="shared" si="145"/>
        <v>34</v>
      </c>
      <c r="Z452" s="293">
        <f t="shared" si="145"/>
        <v>34</v>
      </c>
      <c r="AA452" s="293">
        <f t="shared" si="145"/>
        <v>34</v>
      </c>
      <c r="AB452" s="293">
        <f t="shared" si="145"/>
        <v>34</v>
      </c>
      <c r="AC452" s="293">
        <f t="shared" si="145"/>
        <v>34</v>
      </c>
      <c r="AD452" s="293">
        <f t="shared" si="145"/>
        <v>34</v>
      </c>
      <c r="AE452" s="293">
        <f t="shared" si="145"/>
        <v>35</v>
      </c>
      <c r="AF452" s="293">
        <f t="shared" si="145"/>
        <v>35</v>
      </c>
      <c r="AG452" s="85"/>
      <c r="AH452" s="742"/>
      <c r="AI452" s="687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V452" s="38"/>
    </row>
    <row r="453" spans="1:48" s="16" customFormat="1" ht="12" customHeight="1" thickBot="1" x14ac:dyDescent="0.25">
      <c r="A453" s="177" t="str">
        <f>$A$12</f>
        <v>Sollstunden</v>
      </c>
      <c r="B453" s="210" t="str">
        <f t="shared" ref="B453:AF453" si="146">IF(MOD(B451,7)&gt;=2,$J$7*$B$448%,"")</f>
        <v/>
      </c>
      <c r="C453" s="210">
        <f t="shared" si="146"/>
        <v>8.23</v>
      </c>
      <c r="D453" s="210">
        <f t="shared" si="146"/>
        <v>8.23</v>
      </c>
      <c r="E453" s="210">
        <f t="shared" si="146"/>
        <v>8.23</v>
      </c>
      <c r="F453" s="210">
        <f t="shared" si="146"/>
        <v>8.23</v>
      </c>
      <c r="G453" s="210">
        <f t="shared" si="146"/>
        <v>8.23</v>
      </c>
      <c r="H453" s="210" t="str">
        <f t="shared" si="146"/>
        <v/>
      </c>
      <c r="I453" s="210" t="str">
        <f t="shared" si="146"/>
        <v/>
      </c>
      <c r="J453" s="210">
        <f t="shared" si="146"/>
        <v>8.23</v>
      </c>
      <c r="K453" s="210">
        <f t="shared" si="146"/>
        <v>8.23</v>
      </c>
      <c r="L453" s="210">
        <f t="shared" si="146"/>
        <v>8.23</v>
      </c>
      <c r="M453" s="210">
        <f t="shared" si="146"/>
        <v>8.23</v>
      </c>
      <c r="N453" s="210">
        <f t="shared" si="146"/>
        <v>8.23</v>
      </c>
      <c r="O453" s="210" t="str">
        <f t="shared" si="146"/>
        <v/>
      </c>
      <c r="P453" s="210" t="str">
        <f t="shared" si="146"/>
        <v/>
      </c>
      <c r="Q453" s="210">
        <f t="shared" si="146"/>
        <v>8.23</v>
      </c>
      <c r="R453" s="210">
        <f t="shared" si="146"/>
        <v>8.23</v>
      </c>
      <c r="S453" s="210">
        <f t="shared" si="146"/>
        <v>8.23</v>
      </c>
      <c r="T453" s="210">
        <f t="shared" si="146"/>
        <v>8.23</v>
      </c>
      <c r="U453" s="210">
        <f t="shared" si="146"/>
        <v>8.23</v>
      </c>
      <c r="V453" s="210" t="str">
        <f t="shared" si="146"/>
        <v/>
      </c>
      <c r="W453" s="210" t="str">
        <f t="shared" si="146"/>
        <v/>
      </c>
      <c r="X453" s="210">
        <f t="shared" si="146"/>
        <v>8.23</v>
      </c>
      <c r="Y453" s="210">
        <f t="shared" si="146"/>
        <v>8.23</v>
      </c>
      <c r="Z453" s="210">
        <f t="shared" si="146"/>
        <v>8.23</v>
      </c>
      <c r="AA453" s="210">
        <f t="shared" si="146"/>
        <v>8.23</v>
      </c>
      <c r="AB453" s="210">
        <f t="shared" si="146"/>
        <v>8.23</v>
      </c>
      <c r="AC453" s="210" t="str">
        <f t="shared" si="146"/>
        <v/>
      </c>
      <c r="AD453" s="210" t="str">
        <f t="shared" si="146"/>
        <v/>
      </c>
      <c r="AE453" s="210">
        <f t="shared" si="146"/>
        <v>8.23</v>
      </c>
      <c r="AF453" s="210">
        <f t="shared" si="146"/>
        <v>8.23</v>
      </c>
      <c r="AG453" s="89">
        <f>SUM(B453:AF453)</f>
        <v>181.05999999999997</v>
      </c>
      <c r="AH453" s="468"/>
      <c r="AI453" s="467"/>
      <c r="AM453" s="19"/>
      <c r="AN453" s="19"/>
      <c r="AO453" s="19"/>
      <c r="AP453" s="19"/>
      <c r="AQ453" s="19"/>
      <c r="AR453" s="19"/>
      <c r="AS453" s="19"/>
      <c r="AT453" s="19"/>
    </row>
    <row r="454" spans="1:48" s="16" customFormat="1" ht="12" customHeight="1" x14ac:dyDescent="0.2">
      <c r="A454" s="177" t="str">
        <f>$A$13</f>
        <v>Absenz in Std</v>
      </c>
      <c r="B454" s="340">
        <f>B980</f>
        <v>0</v>
      </c>
      <c r="C454" s="340">
        <f t="shared" ref="C454:AF454" si="147">C980</f>
        <v>0</v>
      </c>
      <c r="D454" s="340">
        <f t="shared" si="147"/>
        <v>0</v>
      </c>
      <c r="E454" s="340">
        <f t="shared" si="147"/>
        <v>0</v>
      </c>
      <c r="F454" s="340">
        <f t="shared" si="147"/>
        <v>0</v>
      </c>
      <c r="G454" s="340">
        <f t="shared" si="147"/>
        <v>0</v>
      </c>
      <c r="H454" s="340">
        <f t="shared" si="147"/>
        <v>0</v>
      </c>
      <c r="I454" s="340">
        <f t="shared" si="147"/>
        <v>0</v>
      </c>
      <c r="J454" s="340">
        <f t="shared" si="147"/>
        <v>0</v>
      </c>
      <c r="K454" s="340">
        <f t="shared" si="147"/>
        <v>0</v>
      </c>
      <c r="L454" s="340">
        <f t="shared" si="147"/>
        <v>0</v>
      </c>
      <c r="M454" s="340">
        <f t="shared" si="147"/>
        <v>0</v>
      </c>
      <c r="N454" s="340">
        <f t="shared" si="147"/>
        <v>0</v>
      </c>
      <c r="O454" s="340">
        <f t="shared" si="147"/>
        <v>0</v>
      </c>
      <c r="P454" s="340">
        <f t="shared" si="147"/>
        <v>0</v>
      </c>
      <c r="Q454" s="340">
        <f t="shared" si="147"/>
        <v>0</v>
      </c>
      <c r="R454" s="340">
        <f t="shared" si="147"/>
        <v>0</v>
      </c>
      <c r="S454" s="340">
        <f t="shared" si="147"/>
        <v>0</v>
      </c>
      <c r="T454" s="340">
        <f t="shared" si="147"/>
        <v>0</v>
      </c>
      <c r="U454" s="340">
        <f t="shared" si="147"/>
        <v>0</v>
      </c>
      <c r="V454" s="340">
        <f t="shared" si="147"/>
        <v>0</v>
      </c>
      <c r="W454" s="340">
        <f t="shared" si="147"/>
        <v>0</v>
      </c>
      <c r="X454" s="340">
        <f t="shared" si="147"/>
        <v>0</v>
      </c>
      <c r="Y454" s="340">
        <f t="shared" si="147"/>
        <v>0</v>
      </c>
      <c r="Z454" s="340">
        <f t="shared" si="147"/>
        <v>0</v>
      </c>
      <c r="AA454" s="340">
        <f t="shared" si="147"/>
        <v>0</v>
      </c>
      <c r="AB454" s="340">
        <f t="shared" si="147"/>
        <v>0</v>
      </c>
      <c r="AC454" s="340">
        <f t="shared" si="147"/>
        <v>0</v>
      </c>
      <c r="AD454" s="340">
        <f t="shared" si="147"/>
        <v>0</v>
      </c>
      <c r="AE454" s="340">
        <f t="shared" si="147"/>
        <v>0</v>
      </c>
      <c r="AF454" s="340">
        <f t="shared" si="147"/>
        <v>0</v>
      </c>
      <c r="AG454" s="85">
        <f>SUM(AQ3:AQ12)</f>
        <v>0</v>
      </c>
      <c r="AH454" s="67"/>
      <c r="AI454" s="68"/>
      <c r="AM454" s="19"/>
      <c r="AN454" s="19"/>
      <c r="AO454" s="19"/>
      <c r="AP454" s="19"/>
      <c r="AQ454" s="19"/>
      <c r="AR454" s="19"/>
      <c r="AS454" s="19"/>
      <c r="AT454" s="19"/>
    </row>
    <row r="455" spans="1:48" s="16" customFormat="1" ht="12" customHeight="1" thickBot="1" x14ac:dyDescent="0.25">
      <c r="A455" s="178" t="str">
        <f>$A$14</f>
        <v>Code</v>
      </c>
      <c r="B455" s="324" t="str">
        <f>IF(B980&lt;&gt;0,IF(MAX(B967:B979)&lt;B980,Labels!$B$163,INDEX($AH$967:$AH$979,MATCH(MAX(B967:B979),B967:B979,0))),"")</f>
        <v/>
      </c>
      <c r="C455" s="324" t="str">
        <f>IF(C980&lt;&gt;0,IF(MAX(C967:C979)&lt;C980,Labels!$B$163,INDEX($AH$967:$AH$979,MATCH(MAX(C967:C979),C967:C979,0))),"")</f>
        <v/>
      </c>
      <c r="D455" s="324" t="str">
        <f>IF(D980&lt;&gt;0,IF(MAX(D967:D979)&lt;D980,Labels!$B$163,INDEX($AH$967:$AH$979,MATCH(MAX(D967:D979),D967:D979,0))),"")</f>
        <v/>
      </c>
      <c r="E455" s="324" t="str">
        <f>IF(E980&lt;&gt;0,IF(MAX(E967:E979)&lt;E980,Labels!$B$163,INDEX($AH$967:$AH$979,MATCH(MAX(E967:E979),E967:E979,0))),"")</f>
        <v/>
      </c>
      <c r="F455" s="324" t="str">
        <f>IF(F980&lt;&gt;0,IF(MAX(F967:F979)&lt;F980,Labels!$B$163,INDEX($AH$967:$AH$979,MATCH(MAX(F967:F979),F967:F979,0))),"")</f>
        <v/>
      </c>
      <c r="G455" s="324" t="str">
        <f>IF(G980&lt;&gt;0,IF(MAX(G967:G979)&lt;G980,Labels!$B$163,INDEX($AH$967:$AH$979,MATCH(MAX(G967:G979),G967:G979,0))),"")</f>
        <v/>
      </c>
      <c r="H455" s="324" t="str">
        <f>IF(H980&lt;&gt;0,IF(MAX(H967:H979)&lt;H980,Labels!$B$163,INDEX($AH$967:$AH$979,MATCH(MAX(H967:H979),H967:H979,0))),"")</f>
        <v/>
      </c>
      <c r="I455" s="324" t="str">
        <f>IF(I980&lt;&gt;0,IF(MAX(I967:I979)&lt;I980,Labels!$B$163,INDEX($AH$967:$AH$979,MATCH(MAX(I967:I979),I967:I979,0))),"")</f>
        <v/>
      </c>
      <c r="J455" s="324" t="str">
        <f>IF(J980&lt;&gt;0,IF(MAX(J967:J979)&lt;J980,Labels!$B$163,INDEX($AH$967:$AH$979,MATCH(MAX(J967:J979),J967:J979,0))),"")</f>
        <v/>
      </c>
      <c r="K455" s="324" t="str">
        <f>IF(K980&lt;&gt;0,IF(MAX(K967:K979)&lt;K980,Labels!$B$163,INDEX($AH$967:$AH$979,MATCH(MAX(K967:K979),K967:K979,0))),"")</f>
        <v/>
      </c>
      <c r="L455" s="324" t="str">
        <f>IF(L980&lt;&gt;0,IF(MAX(L967:L979)&lt;L980,Labels!$B$163,INDEX($AH$967:$AH$979,MATCH(MAX(L967:L979),L967:L979,0))),"")</f>
        <v/>
      </c>
      <c r="M455" s="324" t="str">
        <f>IF(M980&lt;&gt;0,IF(MAX(M967:M979)&lt;M980,Labels!$B$163,INDEX($AH$967:$AH$979,MATCH(MAX(M967:M979),M967:M979,0))),"")</f>
        <v/>
      </c>
      <c r="N455" s="324" t="str">
        <f>IF(N980&lt;&gt;0,IF(MAX(N967:N979)&lt;N980,Labels!$B$163,INDEX($AH$967:$AH$979,MATCH(MAX(N967:N979),N967:N979,0))),"")</f>
        <v/>
      </c>
      <c r="O455" s="324" t="str">
        <f>IF(O980&lt;&gt;0,IF(MAX(O967:O979)&lt;O980,Labels!$B$163,INDEX($AH$967:$AH$979,MATCH(MAX(O967:O979),O967:O979,0))),"")</f>
        <v/>
      </c>
      <c r="P455" s="324" t="str">
        <f>IF(P980&lt;&gt;0,IF(MAX(P967:P979)&lt;P980,Labels!$B$163,INDEX($AH$967:$AH$979,MATCH(MAX(P967:P979),P967:P979,0))),"")</f>
        <v/>
      </c>
      <c r="Q455" s="324" t="str">
        <f>IF(Q980&lt;&gt;0,IF(MAX(Q967:Q979)&lt;Q980,Labels!$B$163,INDEX($AH$967:$AH$979,MATCH(MAX(Q967:Q979),Q967:Q979,0))),"")</f>
        <v/>
      </c>
      <c r="R455" s="324" t="str">
        <f>IF(R980&lt;&gt;0,IF(MAX(R967:R979)&lt;R980,Labels!$B$163,INDEX($AH$967:$AH$979,MATCH(MAX(R967:R979),R967:R979,0))),"")</f>
        <v/>
      </c>
      <c r="S455" s="324" t="str">
        <f>IF(S980&lt;&gt;0,IF(MAX(S967:S979)&lt;S980,Labels!$B$163,INDEX($AH$967:$AH$979,MATCH(MAX(S967:S979),S967:S979,0))),"")</f>
        <v/>
      </c>
      <c r="T455" s="324" t="str">
        <f>IF(T980&lt;&gt;0,IF(MAX(T967:T979)&lt;T980,Labels!$B$163,INDEX($AH$967:$AH$979,MATCH(MAX(T967:T979),T967:T979,0))),"")</f>
        <v/>
      </c>
      <c r="U455" s="324" t="str">
        <f>IF(U980&lt;&gt;0,IF(MAX(U967:U979)&lt;U980,Labels!$B$163,INDEX($AH$967:$AH$979,MATCH(MAX(U967:U979),U967:U979,0))),"")</f>
        <v/>
      </c>
      <c r="V455" s="324" t="str">
        <f>IF(V980&lt;&gt;0,IF(MAX(V967:V979)&lt;V980,Labels!$B$163,INDEX($AH$967:$AH$979,MATCH(MAX(V967:V979),V967:V979,0))),"")</f>
        <v/>
      </c>
      <c r="W455" s="324" t="str">
        <f>IF(W980&lt;&gt;0,IF(MAX(W967:W979)&lt;W980,Labels!$B$163,INDEX($AH$967:$AH$979,MATCH(MAX(W967:W979),W967:W979,0))),"")</f>
        <v/>
      </c>
      <c r="X455" s="324" t="str">
        <f>IF(X980&lt;&gt;0,IF(MAX(X967:X979)&lt;X980,Labels!$B$163,INDEX($AH$967:$AH$979,MATCH(MAX(X967:X979),X967:X979,0))),"")</f>
        <v/>
      </c>
      <c r="Y455" s="324" t="str">
        <f>IF(Y980&lt;&gt;0,IF(MAX(Y967:Y979)&lt;Y980,Labels!$B$163,INDEX($AH$967:$AH$979,MATCH(MAX(Y967:Y979),Y967:Y979,0))),"")</f>
        <v/>
      </c>
      <c r="Z455" s="324" t="str">
        <f>IF(Z980&lt;&gt;0,IF(MAX(Z967:Z979)&lt;Z980,Labels!$B$163,INDEX($AH$967:$AH$979,MATCH(MAX(Z967:Z979),Z967:Z979,0))),"")</f>
        <v/>
      </c>
      <c r="AA455" s="324" t="str">
        <f>IF(AA980&lt;&gt;0,IF(MAX(AA967:AA979)&lt;AA980,Labels!$B$163,INDEX($AH$967:$AH$979,MATCH(MAX(AA967:AA979),AA967:AA979,0))),"")</f>
        <v/>
      </c>
      <c r="AB455" s="324" t="str">
        <f>IF(AB980&lt;&gt;0,IF(MAX(AB967:AB979)&lt;AB980,Labels!$B$163,INDEX($AH$967:$AH$979,MATCH(MAX(AB967:AB979),AB967:AB979,0))),"")</f>
        <v/>
      </c>
      <c r="AC455" s="324" t="str">
        <f>IF(AC980&lt;&gt;0,IF(MAX(AC967:AC979)&lt;AC980,Labels!$B$163,INDEX($AH$967:$AH$979,MATCH(MAX(AC967:AC979),AC967:AC979,0))),"")</f>
        <v/>
      </c>
      <c r="AD455" s="324" t="str">
        <f>IF(AD980&lt;&gt;0,IF(MAX(AD967:AD979)&lt;AD980,Labels!$B$163,INDEX($AH$967:$AH$979,MATCH(MAX(AD967:AD979),AD967:AD979,0))),"")</f>
        <v/>
      </c>
      <c r="AE455" s="324" t="str">
        <f>IF(AE980&lt;&gt;0,IF(MAX(AE967:AE979)&lt;AE980,Labels!$B$163,INDEX($AH$967:$AH$979,MATCH(MAX(AE967:AE979),AE967:AE979,0))),"")</f>
        <v/>
      </c>
      <c r="AF455" s="324" t="str">
        <f>IF(AF980&lt;&gt;0,IF(MAX(AF967:AF979)&lt;AF980,Labels!$B$163,INDEX($AH$967:$AH$979,MATCH(MAX(AF967:AF979),AF967:AF979,0))),"")</f>
        <v/>
      </c>
      <c r="AG455" s="103"/>
      <c r="AH455" s="67"/>
      <c r="AI455" s="68"/>
      <c r="AM455" s="19"/>
      <c r="AN455" s="19"/>
      <c r="AO455" s="19"/>
      <c r="AP455" s="19"/>
      <c r="AQ455" s="19"/>
      <c r="AR455" s="19"/>
      <c r="AS455" s="19"/>
      <c r="AT455" s="19"/>
    </row>
    <row r="456" spans="1:48" s="16" customFormat="1" ht="12" customHeight="1" x14ac:dyDescent="0.2">
      <c r="A456" s="179" t="str">
        <f>$A$15</f>
        <v>00.00-06.00h</v>
      </c>
      <c r="B456" s="175"/>
      <c r="C456" s="175"/>
      <c r="D456" s="175"/>
      <c r="E456" s="175"/>
      <c r="F456" s="175"/>
      <c r="G456" s="175"/>
      <c r="H456" s="175"/>
      <c r="I456" s="175"/>
      <c r="J456" s="175"/>
      <c r="K456" s="175"/>
      <c r="L456" s="175"/>
      <c r="M456" s="175"/>
      <c r="N456" s="175"/>
      <c r="O456" s="175"/>
      <c r="P456" s="175"/>
      <c r="Q456" s="175"/>
      <c r="R456" s="175"/>
      <c r="S456" s="175"/>
      <c r="T456" s="175"/>
      <c r="U456" s="175"/>
      <c r="V456" s="175"/>
      <c r="W456" s="175"/>
      <c r="X456" s="175"/>
      <c r="Y456" s="175"/>
      <c r="Z456" s="175"/>
      <c r="AA456" s="175"/>
      <c r="AB456" s="175"/>
      <c r="AC456" s="175"/>
      <c r="AD456" s="175"/>
      <c r="AE456" s="175"/>
      <c r="AF456" s="175"/>
      <c r="AG456" s="87">
        <f>SUM(B456:AF456)</f>
        <v>0</v>
      </c>
      <c r="AH456" s="67"/>
      <c r="AI456" s="68"/>
      <c r="AJ456" s="17"/>
      <c r="AM456" s="50"/>
      <c r="AN456" s="50"/>
      <c r="AO456" s="50"/>
      <c r="AP456" s="50"/>
      <c r="AQ456" s="50"/>
      <c r="AR456" s="50"/>
      <c r="AS456" s="50"/>
      <c r="AT456" s="50"/>
      <c r="AU456" s="17"/>
    </row>
    <row r="457" spans="1:48" s="16" customFormat="1" ht="12" customHeight="1" x14ac:dyDescent="0.2">
      <c r="A457" s="180" t="str">
        <f>$A$16</f>
        <v>06.00-20.00h</v>
      </c>
      <c r="B457" s="175"/>
      <c r="C457" s="175"/>
      <c r="D457" s="175"/>
      <c r="E457" s="175"/>
      <c r="F457" s="175"/>
      <c r="G457" s="175"/>
      <c r="H457" s="175"/>
      <c r="I457" s="175"/>
      <c r="J457" s="175"/>
      <c r="K457" s="175"/>
      <c r="L457" s="175"/>
      <c r="M457" s="175"/>
      <c r="N457" s="175"/>
      <c r="O457" s="175"/>
      <c r="P457" s="175"/>
      <c r="Q457" s="175"/>
      <c r="R457" s="175"/>
      <c r="S457" s="175"/>
      <c r="T457" s="175"/>
      <c r="U457" s="175"/>
      <c r="V457" s="175"/>
      <c r="W457" s="175"/>
      <c r="X457" s="175"/>
      <c r="Y457" s="175"/>
      <c r="Z457" s="175"/>
      <c r="AA457" s="175"/>
      <c r="AB457" s="175"/>
      <c r="AC457" s="175"/>
      <c r="AD457" s="175"/>
      <c r="AE457" s="175"/>
      <c r="AF457" s="175"/>
      <c r="AG457" s="88">
        <f>SUM(B457:AF457)</f>
        <v>0</v>
      </c>
      <c r="AH457" s="67"/>
      <c r="AI457" s="68"/>
      <c r="AJ457" s="17"/>
      <c r="AM457" s="50"/>
      <c r="AN457" s="50"/>
      <c r="AO457" s="50"/>
      <c r="AP457" s="50"/>
      <c r="AQ457" s="50"/>
      <c r="AR457" s="50"/>
      <c r="AS457" s="50"/>
      <c r="AT457" s="50"/>
      <c r="AU457" s="17"/>
    </row>
    <row r="458" spans="1:48" s="16" customFormat="1" ht="12" customHeight="1" x14ac:dyDescent="0.2">
      <c r="A458" s="179" t="str">
        <f>$A$17</f>
        <v>20.00-24.00h</v>
      </c>
      <c r="B458" s="175"/>
      <c r="C458" s="175"/>
      <c r="D458" s="175"/>
      <c r="E458" s="175"/>
      <c r="F458" s="175"/>
      <c r="G458" s="175"/>
      <c r="H458" s="175"/>
      <c r="I458" s="175"/>
      <c r="J458" s="175"/>
      <c r="K458" s="175"/>
      <c r="L458" s="175"/>
      <c r="M458" s="175"/>
      <c r="N458" s="175"/>
      <c r="O458" s="175"/>
      <c r="P458" s="175"/>
      <c r="Q458" s="175"/>
      <c r="R458" s="175"/>
      <c r="S458" s="175"/>
      <c r="T458" s="175"/>
      <c r="U458" s="175"/>
      <c r="V458" s="175"/>
      <c r="W458" s="175"/>
      <c r="X458" s="175"/>
      <c r="Y458" s="175"/>
      <c r="Z458" s="175"/>
      <c r="AA458" s="175"/>
      <c r="AB458" s="175"/>
      <c r="AC458" s="175"/>
      <c r="AD458" s="175"/>
      <c r="AE458" s="175"/>
      <c r="AF458" s="175"/>
      <c r="AG458" s="86">
        <f>SUM(B458:AF458)</f>
        <v>0</v>
      </c>
      <c r="AH458" s="65" t="s">
        <v>414</v>
      </c>
      <c r="AI458" s="68"/>
      <c r="AJ458" s="17"/>
      <c r="AM458" s="50"/>
      <c r="AN458" s="50"/>
      <c r="AO458" s="50"/>
      <c r="AP458" s="50"/>
      <c r="AQ458" s="50"/>
      <c r="AR458" s="50"/>
      <c r="AS458" s="50"/>
      <c r="AT458" s="50"/>
      <c r="AU458" s="17"/>
    </row>
    <row r="459" spans="1:48" s="16" customFormat="1" ht="12" customHeight="1" x14ac:dyDescent="0.2">
      <c r="A459" s="180" t="str">
        <f>$A$18</f>
        <v>Feiertag "ft"</v>
      </c>
      <c r="B459" s="181" t="str">
        <f>IF(WEEKDAY(B451,2)&lt;=6,IF(KALENDER!E17="x",Labels!$B$118,""),"")</f>
        <v/>
      </c>
      <c r="C459" s="181" t="str">
        <f>IF(WEEKDAY(C451,2)&lt;=6,IF(KALENDER!F17="x",Labels!$B$118,""),"")</f>
        <v/>
      </c>
      <c r="D459" s="181" t="str">
        <f>IF(WEEKDAY(D451,2)&lt;=6,IF(KALENDER!G17="x",Labels!$B$118,""),"")</f>
        <v/>
      </c>
      <c r="E459" s="181" t="str">
        <f>IF(WEEKDAY(E451,2)&lt;=6,IF(KALENDER!H17="x",Labels!$B$118,""),"")</f>
        <v/>
      </c>
      <c r="F459" s="181" t="str">
        <f>IF(WEEKDAY(F451,2)&lt;=6,IF(KALENDER!I17="x",Labels!$B$118,""),"")</f>
        <v/>
      </c>
      <c r="G459" s="181" t="str">
        <f>IF(WEEKDAY(G451,2)&lt;=6,IF(KALENDER!J17="x",Labels!$B$118,""),"")</f>
        <v/>
      </c>
      <c r="H459" s="181" t="str">
        <f>IF(WEEKDAY(H451,2)&lt;=6,IF(KALENDER!K17="x",Labels!$B$118,""),"")</f>
        <v/>
      </c>
      <c r="I459" s="181" t="str">
        <f>IF(WEEKDAY(I451,2)&lt;=6,IF(KALENDER!L17="x",Labels!$B$118,""),"")</f>
        <v/>
      </c>
      <c r="J459" s="181" t="str">
        <f>IF(WEEKDAY(J451,2)&lt;=6,IF(KALENDER!M17="x",Labels!$B$118,""),"")</f>
        <v/>
      </c>
      <c r="K459" s="181" t="str">
        <f>IF(WEEKDAY(K451,2)&lt;=6,IF(KALENDER!N17="x",Labels!$B$118,""),"")</f>
        <v/>
      </c>
      <c r="L459" s="181" t="str">
        <f>IF(WEEKDAY(L451,2)&lt;=6,IF(KALENDER!O17="x",Labels!$B$118,""),"")</f>
        <v/>
      </c>
      <c r="M459" s="181" t="str">
        <f>IF(WEEKDAY(M451,2)&lt;=6,IF(KALENDER!P17="x",Labels!$B$118,""),"")</f>
        <v/>
      </c>
      <c r="N459" s="181" t="str">
        <f>IF(WEEKDAY(N451,2)&lt;=6,IF(KALENDER!Q17="x",Labels!$B$118,""),"")</f>
        <v/>
      </c>
      <c r="O459" s="181" t="str">
        <f>IF(WEEKDAY(O451,2)&lt;=6,IF(KALENDER!R17="x",Labels!$B$118,""),"")</f>
        <v/>
      </c>
      <c r="P459" s="181" t="str">
        <f>IF(WEEKDAY(P451,2)&lt;=6,IF(KALENDER!S17="x",Labels!$B$118,""),"")</f>
        <v/>
      </c>
      <c r="Q459" s="181" t="str">
        <f>IF(WEEKDAY(Q451,2)&lt;=6,IF(KALENDER!T17="x",Labels!$B$118,""),"")</f>
        <v/>
      </c>
      <c r="R459" s="181" t="str">
        <f>IF(WEEKDAY(R451,2)&lt;=6,IF(KALENDER!U17="x",Labels!$B$118,""),"")</f>
        <v/>
      </c>
      <c r="S459" s="181" t="str">
        <f>IF(WEEKDAY(S451,2)&lt;=6,IF(KALENDER!V17="x",Labels!$B$118,""),"")</f>
        <v/>
      </c>
      <c r="T459" s="181" t="str">
        <f>IF(WEEKDAY(T451,2)&lt;=6,IF(KALENDER!W17="x",Labels!$B$118,""),"")</f>
        <v/>
      </c>
      <c r="U459" s="181" t="str">
        <f>IF(WEEKDAY(U451,2)&lt;=6,IF(KALENDER!X17="x",Labels!$B$118,""),"")</f>
        <v/>
      </c>
      <c r="V459" s="181" t="str">
        <f>IF(WEEKDAY(V451,2)&lt;=6,IF(KALENDER!Y17="x",Labels!$B$118,""),"")</f>
        <v/>
      </c>
      <c r="W459" s="181" t="str">
        <f>IF(WEEKDAY(W451,2)&lt;=6,IF(KALENDER!Z17="x",Labels!$B$118,""),"")</f>
        <v/>
      </c>
      <c r="X459" s="181" t="str">
        <f>IF(WEEKDAY(X451,2)&lt;=6,IF(KALENDER!AA17="x",Labels!$B$118,""),"")</f>
        <v/>
      </c>
      <c r="Y459" s="181" t="str">
        <f>IF(WEEKDAY(Y451,2)&lt;=6,IF(KALENDER!AB17="x",Labels!$B$118,""),"")</f>
        <v/>
      </c>
      <c r="Z459" s="181" t="str">
        <f>IF(WEEKDAY(Z451,2)&lt;=6,IF(KALENDER!AC17="x",Labels!$B$118,""),"")</f>
        <v/>
      </c>
      <c r="AA459" s="181" t="str">
        <f>IF(WEEKDAY(AA451,2)&lt;=6,IF(KALENDER!AD17="x",Labels!$B$118,""),"")</f>
        <v/>
      </c>
      <c r="AB459" s="181" t="str">
        <f>IF(WEEKDAY(AB451,2)&lt;=6,IF(KALENDER!AE17="x",Labels!$B$118,""),"")</f>
        <v/>
      </c>
      <c r="AC459" s="181" t="str">
        <f>IF(WEEKDAY(AC451,2)&lt;=6,IF(KALENDER!AF17="x",Labels!$B$118,""),"")</f>
        <v/>
      </c>
      <c r="AD459" s="181" t="str">
        <f>IF(WEEKDAY(AD451,2)&lt;=6,IF(KALENDER!AG17="x",Labels!$B$118,""),"")</f>
        <v/>
      </c>
      <c r="AE459" s="181" t="str">
        <f>IF(WEEKDAY(AE451,2)&lt;=6,IF(KALENDER!AH17="x",Labels!$B$118,""),"")</f>
        <v/>
      </c>
      <c r="AF459" s="181" t="str">
        <f>IF(WEEKDAY(AF451,2)&lt;=6,IF(KALENDER!AI17="x",Labels!$B$118,""),"")</f>
        <v/>
      </c>
      <c r="AG459" s="86"/>
      <c r="AH459" s="132"/>
      <c r="AI459" s="133"/>
      <c r="AM459" s="19"/>
      <c r="AN459" s="19"/>
      <c r="AO459" s="19"/>
      <c r="AP459" s="19"/>
      <c r="AQ459" s="19"/>
      <c r="AR459" s="19"/>
      <c r="AS459" s="19"/>
      <c r="AT459" s="19"/>
    </row>
    <row r="460" spans="1:48" s="16" customFormat="1" ht="12" customHeight="1" x14ac:dyDescent="0.2">
      <c r="A460" s="182" t="str">
        <f>$A$19</f>
        <v>Gutschrift "ft"</v>
      </c>
      <c r="B460" s="185" t="str">
        <f>IF(AND(B459=Labels!$B$118,WEEKDAY(B451,2)&lt;6),$J$7*$B$448%,"")</f>
        <v/>
      </c>
      <c r="C460" s="185" t="str">
        <f>IF(AND(C459=Labels!$B$118,WEEKDAY(C451,2)&lt;6),$J$7*$B$448%,"")</f>
        <v/>
      </c>
      <c r="D460" s="185" t="str">
        <f>IF(AND(D459=Labels!$B$118,WEEKDAY(D451,2)&lt;6),$J$7*$B$448%,"")</f>
        <v/>
      </c>
      <c r="E460" s="185" t="str">
        <f>IF(AND(E459=Labels!$B$118,WEEKDAY(E451,2)&lt;6),$J$7*$B$448%,"")</f>
        <v/>
      </c>
      <c r="F460" s="185" t="str">
        <f>IF(AND(F459=Labels!$B$118,WEEKDAY(F451,2)&lt;6),$J$7*$B$448%,"")</f>
        <v/>
      </c>
      <c r="G460" s="185" t="str">
        <f>IF(AND(G459=Labels!$B$118,WEEKDAY(G451,2)&lt;6),$J$7*$B$448%,"")</f>
        <v/>
      </c>
      <c r="H460" s="185" t="str">
        <f>IF(AND(H459=Labels!$B$118,WEEKDAY(H451,2)&lt;6),$J$7*$B$448%,"")</f>
        <v/>
      </c>
      <c r="I460" s="185" t="str">
        <f>IF(AND(I459=Labels!$B$118,WEEKDAY(I451,2)&lt;6),$J$7*$B$448%,"")</f>
        <v/>
      </c>
      <c r="J460" s="185" t="str">
        <f>IF(AND(J459=Labels!$B$118,WEEKDAY(J451,2)&lt;6),$J$7*$B$448%,"")</f>
        <v/>
      </c>
      <c r="K460" s="185" t="str">
        <f>IF(AND(K459=Labels!$B$118,WEEKDAY(K451,2)&lt;6),$J$7*$B$448%,"")</f>
        <v/>
      </c>
      <c r="L460" s="185" t="str">
        <f>IF(AND(L459=Labels!$B$118,WEEKDAY(L451,2)&lt;6),$J$7*$B$448%,"")</f>
        <v/>
      </c>
      <c r="M460" s="185" t="str">
        <f>IF(AND(M459=Labels!$B$118,WEEKDAY(M451,2)&lt;6),$J$7*$B$448%,"")</f>
        <v/>
      </c>
      <c r="N460" s="185" t="str">
        <f>IF(AND(N459=Labels!$B$118,WEEKDAY(N451,2)&lt;6),$J$7*$B$448%,"")</f>
        <v/>
      </c>
      <c r="O460" s="185" t="str">
        <f>IF(AND(O459=Labels!$B$118,WEEKDAY(O451,2)&lt;6),$J$7*$B$448%,"")</f>
        <v/>
      </c>
      <c r="P460" s="185" t="str">
        <f>IF(AND(P459=Labels!$B$118,WEEKDAY(P451,2)&lt;6),$J$7*$B$448%,"")</f>
        <v/>
      </c>
      <c r="Q460" s="185" t="str">
        <f>IF(AND(Q459=Labels!$B$118,WEEKDAY(Q451,2)&lt;6),$J$7*$B$448%,"")</f>
        <v/>
      </c>
      <c r="R460" s="185" t="str">
        <f>IF(AND(R459=Labels!$B$118,WEEKDAY(R451,2)&lt;6),$J$7*$B$448%,"")</f>
        <v/>
      </c>
      <c r="S460" s="185" t="str">
        <f>IF(AND(S459=Labels!$B$118,WEEKDAY(S451,2)&lt;6),$J$7*$B$448%,"")</f>
        <v/>
      </c>
      <c r="T460" s="185" t="str">
        <f>IF(AND(T459=Labels!$B$118,WEEKDAY(T451,2)&lt;6),$J$7*$B$448%,"")</f>
        <v/>
      </c>
      <c r="U460" s="185" t="str">
        <f>IF(AND(U459=Labels!$B$118,WEEKDAY(U451,2)&lt;6),$J$7*$B$448%,"")</f>
        <v/>
      </c>
      <c r="V460" s="185" t="str">
        <f>IF(AND(V459=Labels!$B$118,WEEKDAY(V451,2)&lt;6),$J$7*$B$448%,"")</f>
        <v/>
      </c>
      <c r="W460" s="185" t="str">
        <f>IF(AND(W459=Labels!$B$118,WEEKDAY(W451,2)&lt;6),$J$7*$B$448%,"")</f>
        <v/>
      </c>
      <c r="X460" s="185" t="str">
        <f>IF(AND(X459=Labels!$B$118,WEEKDAY(X451,2)&lt;6),$J$7*$B$448%,"")</f>
        <v/>
      </c>
      <c r="Y460" s="185" t="str">
        <f>IF(AND(Y459=Labels!$B$118,WEEKDAY(Y451,2)&lt;6),$J$7*$B$448%,"")</f>
        <v/>
      </c>
      <c r="Z460" s="185" t="str">
        <f>IF(AND(Z459=Labels!$B$118,WEEKDAY(Z451,2)&lt;6),$J$7*$B$448%,"")</f>
        <v/>
      </c>
      <c r="AA460" s="185" t="str">
        <f>IF(AND(AA459=Labels!$B$118,WEEKDAY(AA451,2)&lt;6),$J$7*$B$448%,"")</f>
        <v/>
      </c>
      <c r="AB460" s="185" t="str">
        <f>IF(AND(AB459=Labels!$B$118,WEEKDAY(AB451,2)&lt;6),$J$7*$B$448%,"")</f>
        <v/>
      </c>
      <c r="AC460" s="185" t="str">
        <f>IF(AND(AC459=Labels!$B$118,WEEKDAY(AC451,2)&lt;6),$J$7*$B$448%,"")</f>
        <v/>
      </c>
      <c r="AD460" s="185" t="str">
        <f>IF(AND(AD459=Labels!$B$118,WEEKDAY(AD451,2)&lt;6),$J$7*$B$448%,"")</f>
        <v/>
      </c>
      <c r="AE460" s="185" t="str">
        <f>IF(AND(AE459=Labels!$B$118,WEEKDAY(AE451,2)&lt;6),$J$7*$B$448%,"")</f>
        <v/>
      </c>
      <c r="AF460" s="185" t="str">
        <f>IF(AND(AF459=Labels!$B$118,WEEKDAY(AF451,2)&lt;6),$J$7*$B$448%,"")</f>
        <v/>
      </c>
      <c r="AG460" s="86">
        <f>SUM(B460:AF460)</f>
        <v>0</v>
      </c>
      <c r="AH460" s="132"/>
      <c r="AI460" s="133"/>
      <c r="AM460" s="19"/>
      <c r="AN460" s="19"/>
      <c r="AO460" s="19"/>
      <c r="AP460" s="19"/>
      <c r="AQ460" s="19"/>
      <c r="AR460" s="19"/>
      <c r="AS460" s="19"/>
      <c r="AT460" s="19"/>
    </row>
    <row r="461" spans="1:48" s="16" customFormat="1" ht="12" hidden="1" customHeight="1" x14ac:dyDescent="0.2">
      <c r="A461" s="182" t="str">
        <f>$A$20</f>
        <v>Tagestotal</v>
      </c>
      <c r="B461" s="183">
        <f>SUM(B456:B458)</f>
        <v>0</v>
      </c>
      <c r="C461" s="183">
        <f t="shared" ref="C461:AF461" si="148">SUM(C456:C458)</f>
        <v>0</v>
      </c>
      <c r="D461" s="183">
        <f t="shared" si="148"/>
        <v>0</v>
      </c>
      <c r="E461" s="183">
        <f t="shared" si="148"/>
        <v>0</v>
      </c>
      <c r="F461" s="183">
        <f t="shared" si="148"/>
        <v>0</v>
      </c>
      <c r="G461" s="183">
        <f t="shared" si="148"/>
        <v>0</v>
      </c>
      <c r="H461" s="183">
        <f t="shared" si="148"/>
        <v>0</v>
      </c>
      <c r="I461" s="183">
        <f t="shared" si="148"/>
        <v>0</v>
      </c>
      <c r="J461" s="183">
        <f t="shared" si="148"/>
        <v>0</v>
      </c>
      <c r="K461" s="183">
        <f t="shared" si="148"/>
        <v>0</v>
      </c>
      <c r="L461" s="183">
        <f t="shared" si="148"/>
        <v>0</v>
      </c>
      <c r="M461" s="183">
        <f t="shared" si="148"/>
        <v>0</v>
      </c>
      <c r="N461" s="183">
        <f t="shared" si="148"/>
        <v>0</v>
      </c>
      <c r="O461" s="183">
        <f t="shared" si="148"/>
        <v>0</v>
      </c>
      <c r="P461" s="183">
        <f t="shared" si="148"/>
        <v>0</v>
      </c>
      <c r="Q461" s="183">
        <f t="shared" si="148"/>
        <v>0</v>
      </c>
      <c r="R461" s="183">
        <f t="shared" si="148"/>
        <v>0</v>
      </c>
      <c r="S461" s="183">
        <f t="shared" si="148"/>
        <v>0</v>
      </c>
      <c r="T461" s="183">
        <f t="shared" si="148"/>
        <v>0</v>
      </c>
      <c r="U461" s="183">
        <f t="shared" si="148"/>
        <v>0</v>
      </c>
      <c r="V461" s="183">
        <f t="shared" si="148"/>
        <v>0</v>
      </c>
      <c r="W461" s="183">
        <f t="shared" si="148"/>
        <v>0</v>
      </c>
      <c r="X461" s="183">
        <f t="shared" si="148"/>
        <v>0</v>
      </c>
      <c r="Y461" s="183">
        <f t="shared" si="148"/>
        <v>0</v>
      </c>
      <c r="Z461" s="183">
        <f t="shared" si="148"/>
        <v>0</v>
      </c>
      <c r="AA461" s="183">
        <f t="shared" si="148"/>
        <v>0</v>
      </c>
      <c r="AB461" s="183">
        <f t="shared" si="148"/>
        <v>0</v>
      </c>
      <c r="AC461" s="183">
        <f t="shared" si="148"/>
        <v>0</v>
      </c>
      <c r="AD461" s="183">
        <f t="shared" si="148"/>
        <v>0</v>
      </c>
      <c r="AE461" s="183">
        <f t="shared" si="148"/>
        <v>0</v>
      </c>
      <c r="AF461" s="183">
        <f t="shared" si="148"/>
        <v>0</v>
      </c>
      <c r="AG461" s="86"/>
      <c r="AH461" s="132"/>
      <c r="AI461" s="133"/>
      <c r="AM461" s="19"/>
      <c r="AN461" s="19"/>
      <c r="AO461" s="19"/>
      <c r="AP461" s="19"/>
      <c r="AQ461" s="19"/>
      <c r="AR461" s="19"/>
      <c r="AS461" s="19"/>
      <c r="AT461" s="19"/>
    </row>
    <row r="462" spans="1:48" s="16" customFormat="1" ht="12" hidden="1" customHeight="1" x14ac:dyDescent="0.2">
      <c r="A462" s="180" t="str">
        <f>$A$21</f>
        <v>.</v>
      </c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1"/>
      <c r="N462" s="181"/>
      <c r="O462" s="181"/>
      <c r="P462" s="181"/>
      <c r="Q462" s="181"/>
      <c r="R462" s="181"/>
      <c r="S462" s="181"/>
      <c r="T462" s="181"/>
      <c r="U462" s="181"/>
      <c r="V462" s="181"/>
      <c r="W462" s="181"/>
      <c r="X462" s="181"/>
      <c r="Y462" s="181"/>
      <c r="Z462" s="181"/>
      <c r="AA462" s="181"/>
      <c r="AB462" s="181"/>
      <c r="AC462" s="181"/>
      <c r="AD462" s="181"/>
      <c r="AE462" s="181"/>
      <c r="AF462" s="181"/>
      <c r="AG462" s="29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</row>
    <row r="463" spans="1:48" s="16" customFormat="1" ht="12" hidden="1" customHeight="1" x14ac:dyDescent="0.2">
      <c r="A463" s="180" t="str">
        <f>$A$22</f>
        <v>.</v>
      </c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1"/>
      <c r="N463" s="181"/>
      <c r="O463" s="181"/>
      <c r="P463" s="181"/>
      <c r="Q463" s="181"/>
      <c r="R463" s="181"/>
      <c r="S463" s="181"/>
      <c r="T463" s="181"/>
      <c r="U463" s="181"/>
      <c r="V463" s="181"/>
      <c r="W463" s="181"/>
      <c r="X463" s="181"/>
      <c r="Y463" s="181"/>
      <c r="Z463" s="181"/>
      <c r="AA463" s="181"/>
      <c r="AB463" s="181"/>
      <c r="AC463" s="181"/>
      <c r="AD463" s="181"/>
      <c r="AE463" s="181"/>
      <c r="AF463" s="181"/>
      <c r="AG463" s="29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</row>
    <row r="464" spans="1:48" s="16" customFormat="1" ht="12" hidden="1" customHeight="1" x14ac:dyDescent="0.2">
      <c r="A464" s="180" t="str">
        <f>$A$23</f>
        <v>Monatsübergang</v>
      </c>
      <c r="B464" s="181" t="str">
        <f>IF(WEEKDAY(B451)=1,TEXT(B451-1,"MMM"&amp;Labels!B13),"")</f>
        <v>Jul</v>
      </c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1"/>
      <c r="N464" s="181"/>
      <c r="O464" s="181"/>
      <c r="P464" s="181"/>
      <c r="Q464" s="181"/>
      <c r="R464" s="181"/>
      <c r="S464" s="181"/>
      <c r="T464" s="181"/>
      <c r="U464" s="181"/>
      <c r="V464" s="181"/>
      <c r="W464" s="181"/>
      <c r="X464" s="181"/>
      <c r="Y464" s="181"/>
      <c r="Z464" s="181"/>
      <c r="AA464" s="181"/>
      <c r="AB464" s="181"/>
      <c r="AC464" s="181"/>
      <c r="AD464" s="181"/>
      <c r="AE464" s="181"/>
      <c r="AF464" s="198" t="str">
        <f>IF(AND(WEEKDAY(AF451)&gt;1,WEEKDAY(AF451)&lt;7),TEXT(DATE($B$5,MONTH(AF451)+1,1),"MMM"&amp;Labels!B13),"")</f>
        <v>Sep</v>
      </c>
      <c r="AG464" s="29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</row>
    <row r="465" spans="1:47" s="16" customFormat="1" ht="12" customHeight="1" x14ac:dyDescent="0.2">
      <c r="A465" s="177" t="str">
        <f>$A$24</f>
        <v>Wochentotal</v>
      </c>
      <c r="B465" s="296" t="str">
        <f>IF(WEEKDAY(B451)=7,SUMIF($B389:$AF389,B452,$B398:$AF398)+SUMIF($B452:$AF452,B452,$B461:$AF461)+SUMIF($B515:$AF515,B452,$B524:$AF524),B464)</f>
        <v>Jul</v>
      </c>
      <c r="C465" s="297" t="str">
        <f t="shared" ref="C465:AE465" si="149">IF(WEEKDAY(C451)=7,SUMIF($B389:$AF389,C452,$B398:$AF398)+SUMIF($B452:$AF452,C452,$B461:$AF461)+SUMIF($B515:$AF515,C452,$B524:$AF524),"")</f>
        <v/>
      </c>
      <c r="D465" s="297" t="str">
        <f t="shared" si="149"/>
        <v/>
      </c>
      <c r="E465" s="297" t="str">
        <f t="shared" si="149"/>
        <v/>
      </c>
      <c r="F465" s="297" t="str">
        <f t="shared" si="149"/>
        <v/>
      </c>
      <c r="G465" s="297" t="str">
        <f t="shared" si="149"/>
        <v/>
      </c>
      <c r="H465" s="297">
        <f t="shared" si="149"/>
        <v>0</v>
      </c>
      <c r="I465" s="297" t="str">
        <f t="shared" si="149"/>
        <v/>
      </c>
      <c r="J465" s="297" t="str">
        <f t="shared" si="149"/>
        <v/>
      </c>
      <c r="K465" s="297" t="str">
        <f t="shared" si="149"/>
        <v/>
      </c>
      <c r="L465" s="297" t="str">
        <f t="shared" si="149"/>
        <v/>
      </c>
      <c r="M465" s="297" t="str">
        <f t="shared" si="149"/>
        <v/>
      </c>
      <c r="N465" s="297" t="str">
        <f t="shared" si="149"/>
        <v/>
      </c>
      <c r="O465" s="297">
        <f t="shared" si="149"/>
        <v>0</v>
      </c>
      <c r="P465" s="297" t="str">
        <f t="shared" si="149"/>
        <v/>
      </c>
      <c r="Q465" s="297" t="str">
        <f t="shared" si="149"/>
        <v/>
      </c>
      <c r="R465" s="297" t="str">
        <f t="shared" si="149"/>
        <v/>
      </c>
      <c r="S465" s="297" t="str">
        <f t="shared" si="149"/>
        <v/>
      </c>
      <c r="T465" s="297" t="str">
        <f t="shared" si="149"/>
        <v/>
      </c>
      <c r="U465" s="297" t="str">
        <f t="shared" si="149"/>
        <v/>
      </c>
      <c r="V465" s="297">
        <f t="shared" si="149"/>
        <v>0</v>
      </c>
      <c r="W465" s="297" t="str">
        <f t="shared" si="149"/>
        <v/>
      </c>
      <c r="X465" s="297" t="str">
        <f t="shared" si="149"/>
        <v/>
      </c>
      <c r="Y465" s="297" t="str">
        <f t="shared" si="149"/>
        <v/>
      </c>
      <c r="Z465" s="297" t="str">
        <f t="shared" si="149"/>
        <v/>
      </c>
      <c r="AA465" s="297" t="str">
        <f t="shared" si="149"/>
        <v/>
      </c>
      <c r="AB465" s="297" t="str">
        <f t="shared" si="149"/>
        <v/>
      </c>
      <c r="AC465" s="297">
        <f t="shared" si="149"/>
        <v>0</v>
      </c>
      <c r="AD465" s="297" t="str">
        <f t="shared" si="149"/>
        <v/>
      </c>
      <c r="AE465" s="297" t="str">
        <f t="shared" si="149"/>
        <v/>
      </c>
      <c r="AF465" s="298" t="str">
        <f>IF(WEEKDAY(AF451)=7,SUMIF($B389:$AF389,AF452,$B398:$AF398)+SUMIF($B452:$AF452,AF452,$B461:$AF461)+SUMIF($B515:$AF515,AF452,$B524:$AF524),AF464)</f>
        <v>Sep</v>
      </c>
      <c r="AG465" s="86"/>
      <c r="AH465" s="742"/>
      <c r="AI465" s="687"/>
      <c r="AJ465" s="2"/>
      <c r="AK465" s="51"/>
      <c r="AL465" s="51"/>
      <c r="AM465" s="51"/>
      <c r="AN465" s="51"/>
      <c r="AO465" s="51"/>
      <c r="AP465" s="51"/>
      <c r="AQ465" s="51"/>
      <c r="AR465" s="51"/>
      <c r="AS465" s="51"/>
      <c r="AT465" s="51"/>
      <c r="AU465" s="2"/>
    </row>
    <row r="466" spans="1:47" s="16" customFormat="1" ht="12" customHeight="1" x14ac:dyDescent="0.25">
      <c r="A466" s="182" t="str">
        <f>$A$25</f>
        <v>Zeitzuschlag 1)</v>
      </c>
      <c r="B466" s="296" t="str">
        <f>IF(B473="FALSCH","",B473)</f>
        <v/>
      </c>
      <c r="C466" s="297" t="str">
        <f t="shared" ref="C466:AF466" si="150">IF(C473="FALSCH","",C473)</f>
        <v/>
      </c>
      <c r="D466" s="297" t="str">
        <f t="shared" si="150"/>
        <v/>
      </c>
      <c r="E466" s="297" t="str">
        <f t="shared" si="150"/>
        <v/>
      </c>
      <c r="F466" s="297" t="str">
        <f t="shared" si="150"/>
        <v/>
      </c>
      <c r="G466" s="297" t="str">
        <f t="shared" si="150"/>
        <v/>
      </c>
      <c r="H466" s="297" t="str">
        <f t="shared" si="150"/>
        <v/>
      </c>
      <c r="I466" s="297" t="str">
        <f t="shared" si="150"/>
        <v/>
      </c>
      <c r="J466" s="297" t="str">
        <f t="shared" si="150"/>
        <v/>
      </c>
      <c r="K466" s="297" t="str">
        <f t="shared" si="150"/>
        <v/>
      </c>
      <c r="L466" s="297" t="str">
        <f t="shared" si="150"/>
        <v/>
      </c>
      <c r="M466" s="297" t="str">
        <f t="shared" si="150"/>
        <v/>
      </c>
      <c r="N466" s="297" t="str">
        <f t="shared" si="150"/>
        <v/>
      </c>
      <c r="O466" s="297" t="str">
        <f t="shared" si="150"/>
        <v/>
      </c>
      <c r="P466" s="297" t="str">
        <f t="shared" si="150"/>
        <v/>
      </c>
      <c r="Q466" s="297" t="str">
        <f t="shared" si="150"/>
        <v/>
      </c>
      <c r="R466" s="297" t="str">
        <f t="shared" si="150"/>
        <v/>
      </c>
      <c r="S466" s="297" t="str">
        <f t="shared" si="150"/>
        <v/>
      </c>
      <c r="T466" s="297" t="str">
        <f t="shared" si="150"/>
        <v/>
      </c>
      <c r="U466" s="297" t="str">
        <f t="shared" si="150"/>
        <v/>
      </c>
      <c r="V466" s="297" t="str">
        <f t="shared" si="150"/>
        <v/>
      </c>
      <c r="W466" s="297" t="str">
        <f t="shared" si="150"/>
        <v/>
      </c>
      <c r="X466" s="297" t="str">
        <f t="shared" si="150"/>
        <v/>
      </c>
      <c r="Y466" s="297" t="str">
        <f t="shared" si="150"/>
        <v/>
      </c>
      <c r="Z466" s="297" t="str">
        <f t="shared" si="150"/>
        <v/>
      </c>
      <c r="AA466" s="297" t="str">
        <f t="shared" si="150"/>
        <v/>
      </c>
      <c r="AB466" s="297" t="str">
        <f t="shared" si="150"/>
        <v/>
      </c>
      <c r="AC466" s="297" t="str">
        <f t="shared" si="150"/>
        <v/>
      </c>
      <c r="AD466" s="297" t="str">
        <f t="shared" si="150"/>
        <v/>
      </c>
      <c r="AE466" s="297" t="str">
        <f t="shared" si="150"/>
        <v/>
      </c>
      <c r="AF466" s="298" t="str">
        <f t="shared" si="150"/>
        <v/>
      </c>
      <c r="AG466" s="86">
        <f t="shared" ref="AG466:AG472" si="151">SUM(B466:AF466)</f>
        <v>0</v>
      </c>
      <c r="AH466" s="69"/>
      <c r="AI466" s="69"/>
      <c r="AJ466" s="12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12"/>
    </row>
    <row r="467" spans="1:47" s="16" customFormat="1" ht="12" customHeight="1" x14ac:dyDescent="0.2">
      <c r="A467" s="182" t="str">
        <f>$A$26</f>
        <v>Zeitzuschlag 2)</v>
      </c>
      <c r="B467" s="183" t="str">
        <f>IF((B456+B458)=0,"",SUM(B456,B458))</f>
        <v/>
      </c>
      <c r="C467" s="185" t="str">
        <f t="shared" ref="C467:AF467" si="152">IF((C456+C458)=0,"",SUM(C456,C458))</f>
        <v/>
      </c>
      <c r="D467" s="185" t="str">
        <f t="shared" si="152"/>
        <v/>
      </c>
      <c r="E467" s="185" t="str">
        <f t="shared" si="152"/>
        <v/>
      </c>
      <c r="F467" s="185" t="str">
        <f t="shared" si="152"/>
        <v/>
      </c>
      <c r="G467" s="185" t="str">
        <f t="shared" si="152"/>
        <v/>
      </c>
      <c r="H467" s="185" t="str">
        <f t="shared" si="152"/>
        <v/>
      </c>
      <c r="I467" s="185" t="str">
        <f t="shared" si="152"/>
        <v/>
      </c>
      <c r="J467" s="185" t="str">
        <f t="shared" si="152"/>
        <v/>
      </c>
      <c r="K467" s="185" t="str">
        <f t="shared" si="152"/>
        <v/>
      </c>
      <c r="L467" s="185" t="str">
        <f t="shared" si="152"/>
        <v/>
      </c>
      <c r="M467" s="185" t="str">
        <f t="shared" si="152"/>
        <v/>
      </c>
      <c r="N467" s="185" t="str">
        <f t="shared" si="152"/>
        <v/>
      </c>
      <c r="O467" s="185" t="str">
        <f t="shared" si="152"/>
        <v/>
      </c>
      <c r="P467" s="185" t="str">
        <f t="shared" si="152"/>
        <v/>
      </c>
      <c r="Q467" s="185" t="str">
        <f t="shared" si="152"/>
        <v/>
      </c>
      <c r="R467" s="185" t="str">
        <f t="shared" si="152"/>
        <v/>
      </c>
      <c r="S467" s="185" t="str">
        <f t="shared" si="152"/>
        <v/>
      </c>
      <c r="T467" s="185" t="str">
        <f t="shared" si="152"/>
        <v/>
      </c>
      <c r="U467" s="185" t="str">
        <f t="shared" si="152"/>
        <v/>
      </c>
      <c r="V467" s="185" t="str">
        <f t="shared" si="152"/>
        <v/>
      </c>
      <c r="W467" s="185" t="str">
        <f t="shared" si="152"/>
        <v/>
      </c>
      <c r="X467" s="185" t="str">
        <f t="shared" si="152"/>
        <v/>
      </c>
      <c r="Y467" s="185" t="str">
        <f t="shared" si="152"/>
        <v/>
      </c>
      <c r="Z467" s="185" t="str">
        <f t="shared" si="152"/>
        <v/>
      </c>
      <c r="AA467" s="185" t="str">
        <f t="shared" si="152"/>
        <v/>
      </c>
      <c r="AB467" s="185" t="str">
        <f t="shared" si="152"/>
        <v/>
      </c>
      <c r="AC467" s="185" t="str">
        <f t="shared" si="152"/>
        <v/>
      </c>
      <c r="AD467" s="185" t="str">
        <f t="shared" si="152"/>
        <v/>
      </c>
      <c r="AE467" s="185" t="str">
        <f t="shared" si="152"/>
        <v/>
      </c>
      <c r="AF467" s="185" t="str">
        <f t="shared" si="152"/>
        <v/>
      </c>
      <c r="AG467" s="86">
        <f t="shared" si="151"/>
        <v>0</v>
      </c>
      <c r="AH467" s="12" t="s">
        <v>403</v>
      </c>
      <c r="AI467" s="56"/>
      <c r="AJ467" s="2"/>
      <c r="AK467" s="2"/>
      <c r="AL467" s="2"/>
      <c r="AM467" s="2"/>
      <c r="AN467" s="2"/>
      <c r="AO467" s="2"/>
      <c r="AP467" s="46"/>
      <c r="AQ467" s="46"/>
      <c r="AR467" s="46"/>
      <c r="AS467" s="46"/>
      <c r="AT467" s="46"/>
      <c r="AU467" s="12"/>
    </row>
    <row r="468" spans="1:47" s="2" customFormat="1" ht="12" customHeight="1" x14ac:dyDescent="0.2">
      <c r="A468" s="182" t="str">
        <f>$A$27</f>
        <v>Zeitzuschlag 3)</v>
      </c>
      <c r="B468" s="183">
        <f>SUM(B469:B472)</f>
        <v>0</v>
      </c>
      <c r="C468" s="185">
        <f t="shared" ref="C468:AF468" si="153">SUM(C469:C472)</f>
        <v>0</v>
      </c>
      <c r="D468" s="185">
        <f t="shared" si="153"/>
        <v>0</v>
      </c>
      <c r="E468" s="185">
        <f t="shared" si="153"/>
        <v>0</v>
      </c>
      <c r="F468" s="185">
        <f t="shared" si="153"/>
        <v>0</v>
      </c>
      <c r="G468" s="185">
        <f t="shared" si="153"/>
        <v>0</v>
      </c>
      <c r="H468" s="185">
        <f t="shared" si="153"/>
        <v>0</v>
      </c>
      <c r="I468" s="185">
        <f t="shared" si="153"/>
        <v>0</v>
      </c>
      <c r="J468" s="185">
        <f t="shared" si="153"/>
        <v>0</v>
      </c>
      <c r="K468" s="185">
        <f t="shared" si="153"/>
        <v>0</v>
      </c>
      <c r="L468" s="185">
        <f t="shared" si="153"/>
        <v>0</v>
      </c>
      <c r="M468" s="185">
        <f t="shared" si="153"/>
        <v>0</v>
      </c>
      <c r="N468" s="185">
        <f t="shared" si="153"/>
        <v>0</v>
      </c>
      <c r="O468" s="185">
        <f t="shared" si="153"/>
        <v>0</v>
      </c>
      <c r="P468" s="185">
        <f t="shared" si="153"/>
        <v>0</v>
      </c>
      <c r="Q468" s="185">
        <f t="shared" si="153"/>
        <v>0</v>
      </c>
      <c r="R468" s="185">
        <f t="shared" si="153"/>
        <v>0</v>
      </c>
      <c r="S468" s="185">
        <f t="shared" si="153"/>
        <v>0</v>
      </c>
      <c r="T468" s="185">
        <f t="shared" si="153"/>
        <v>0</v>
      </c>
      <c r="U468" s="185">
        <f t="shared" si="153"/>
        <v>0</v>
      </c>
      <c r="V468" s="185">
        <f t="shared" si="153"/>
        <v>0</v>
      </c>
      <c r="W468" s="185">
        <f t="shared" si="153"/>
        <v>0</v>
      </c>
      <c r="X468" s="185">
        <f t="shared" si="153"/>
        <v>0</v>
      </c>
      <c r="Y468" s="185">
        <f t="shared" si="153"/>
        <v>0</v>
      </c>
      <c r="Z468" s="185">
        <f t="shared" si="153"/>
        <v>0</v>
      </c>
      <c r="AA468" s="185">
        <f t="shared" si="153"/>
        <v>0</v>
      </c>
      <c r="AB468" s="185">
        <f t="shared" si="153"/>
        <v>0</v>
      </c>
      <c r="AC468" s="185">
        <f t="shared" si="153"/>
        <v>0</v>
      </c>
      <c r="AD468" s="185">
        <f t="shared" si="153"/>
        <v>0</v>
      </c>
      <c r="AE468" s="185">
        <f t="shared" si="153"/>
        <v>0</v>
      </c>
      <c r="AF468" s="185">
        <f t="shared" si="153"/>
        <v>0</v>
      </c>
      <c r="AG468" s="86">
        <f>SUM(B468:AF468)</f>
        <v>0</v>
      </c>
      <c r="AH468" s="12" t="s">
        <v>404</v>
      </c>
      <c r="AI468" s="56"/>
      <c r="AP468" s="46"/>
      <c r="AQ468" s="46"/>
      <c r="AR468" s="46"/>
      <c r="AS468" s="46"/>
      <c r="AT468" s="46"/>
      <c r="AU468" s="12"/>
    </row>
    <row r="469" spans="1:47" s="2" customFormat="1" ht="12" hidden="1" customHeight="1" x14ac:dyDescent="0.2">
      <c r="A469" s="182" t="str">
        <f>$A$28</f>
        <v>Sonntag Tag</v>
      </c>
      <c r="B469" s="183">
        <f>IF(WEEKDAY(B451)=1,B457,"")</f>
        <v>0</v>
      </c>
      <c r="C469" s="185" t="str">
        <f t="shared" ref="C469:AF469" si="154">IF(WEEKDAY(C451)=1,C457,"")</f>
        <v/>
      </c>
      <c r="D469" s="185" t="str">
        <f t="shared" si="154"/>
        <v/>
      </c>
      <c r="E469" s="185" t="str">
        <f t="shared" si="154"/>
        <v/>
      </c>
      <c r="F469" s="185" t="str">
        <f t="shared" si="154"/>
        <v/>
      </c>
      <c r="G469" s="185" t="str">
        <f t="shared" si="154"/>
        <v/>
      </c>
      <c r="H469" s="185" t="str">
        <f t="shared" si="154"/>
        <v/>
      </c>
      <c r="I469" s="185">
        <f t="shared" si="154"/>
        <v>0</v>
      </c>
      <c r="J469" s="185" t="str">
        <f t="shared" si="154"/>
        <v/>
      </c>
      <c r="K469" s="185" t="str">
        <f t="shared" si="154"/>
        <v/>
      </c>
      <c r="L469" s="185" t="str">
        <f t="shared" si="154"/>
        <v/>
      </c>
      <c r="M469" s="185" t="str">
        <f t="shared" si="154"/>
        <v/>
      </c>
      <c r="N469" s="185" t="str">
        <f t="shared" si="154"/>
        <v/>
      </c>
      <c r="O469" s="185" t="str">
        <f t="shared" si="154"/>
        <v/>
      </c>
      <c r="P469" s="185">
        <f t="shared" si="154"/>
        <v>0</v>
      </c>
      <c r="Q469" s="185" t="str">
        <f t="shared" si="154"/>
        <v/>
      </c>
      <c r="R469" s="185" t="str">
        <f t="shared" si="154"/>
        <v/>
      </c>
      <c r="S469" s="185" t="str">
        <f t="shared" si="154"/>
        <v/>
      </c>
      <c r="T469" s="185" t="str">
        <f t="shared" si="154"/>
        <v/>
      </c>
      <c r="U469" s="185" t="str">
        <f t="shared" si="154"/>
        <v/>
      </c>
      <c r="V469" s="185" t="str">
        <f t="shared" si="154"/>
        <v/>
      </c>
      <c r="W469" s="185">
        <f t="shared" si="154"/>
        <v>0</v>
      </c>
      <c r="X469" s="185" t="str">
        <f t="shared" si="154"/>
        <v/>
      </c>
      <c r="Y469" s="185" t="str">
        <f t="shared" si="154"/>
        <v/>
      </c>
      <c r="Z469" s="185" t="str">
        <f t="shared" si="154"/>
        <v/>
      </c>
      <c r="AA469" s="185" t="str">
        <f t="shared" si="154"/>
        <v/>
      </c>
      <c r="AB469" s="185" t="str">
        <f t="shared" si="154"/>
        <v/>
      </c>
      <c r="AC469" s="185" t="str">
        <f t="shared" si="154"/>
        <v/>
      </c>
      <c r="AD469" s="185">
        <f t="shared" si="154"/>
        <v>0</v>
      </c>
      <c r="AE469" s="185" t="str">
        <f t="shared" si="154"/>
        <v/>
      </c>
      <c r="AF469" s="185" t="str">
        <f t="shared" si="154"/>
        <v/>
      </c>
      <c r="AG469" s="86">
        <f t="shared" si="151"/>
        <v>0</v>
      </c>
      <c r="AH469" s="12" t="s">
        <v>405</v>
      </c>
      <c r="AP469" s="46"/>
      <c r="AQ469" s="46"/>
      <c r="AR469" s="46"/>
      <c r="AS469" s="46"/>
      <c r="AT469" s="46"/>
      <c r="AU469" s="12"/>
    </row>
    <row r="470" spans="1:47" s="2" customFormat="1" ht="12" hidden="1" customHeight="1" x14ac:dyDescent="0.2">
      <c r="A470" s="182" t="str">
        <f>$A$29</f>
        <v>Sonntag Nacht</v>
      </c>
      <c r="B470" s="183">
        <f>IF(WEEKDAY(B451)=1,SUM(B456+B458),"")</f>
        <v>0</v>
      </c>
      <c r="C470" s="185" t="str">
        <f t="shared" ref="C470:AF470" si="155">IF(WEEKDAY(C451)=1,SUM(C456+C458),"")</f>
        <v/>
      </c>
      <c r="D470" s="185" t="str">
        <f t="shared" si="155"/>
        <v/>
      </c>
      <c r="E470" s="185" t="str">
        <f t="shared" si="155"/>
        <v/>
      </c>
      <c r="F470" s="185" t="str">
        <f t="shared" si="155"/>
        <v/>
      </c>
      <c r="G470" s="185" t="str">
        <f t="shared" si="155"/>
        <v/>
      </c>
      <c r="H470" s="185" t="str">
        <f t="shared" si="155"/>
        <v/>
      </c>
      <c r="I470" s="185">
        <f t="shared" si="155"/>
        <v>0</v>
      </c>
      <c r="J470" s="185" t="str">
        <f t="shared" si="155"/>
        <v/>
      </c>
      <c r="K470" s="185" t="str">
        <f t="shared" si="155"/>
        <v/>
      </c>
      <c r="L470" s="185" t="str">
        <f t="shared" si="155"/>
        <v/>
      </c>
      <c r="M470" s="185" t="str">
        <f t="shared" si="155"/>
        <v/>
      </c>
      <c r="N470" s="185" t="str">
        <f t="shared" si="155"/>
        <v/>
      </c>
      <c r="O470" s="185" t="str">
        <f t="shared" si="155"/>
        <v/>
      </c>
      <c r="P470" s="185">
        <f t="shared" si="155"/>
        <v>0</v>
      </c>
      <c r="Q470" s="185" t="str">
        <f t="shared" si="155"/>
        <v/>
      </c>
      <c r="R470" s="185" t="str">
        <f t="shared" si="155"/>
        <v/>
      </c>
      <c r="S470" s="185" t="str">
        <f t="shared" si="155"/>
        <v/>
      </c>
      <c r="T470" s="185" t="str">
        <f t="shared" si="155"/>
        <v/>
      </c>
      <c r="U470" s="185" t="str">
        <f t="shared" si="155"/>
        <v/>
      </c>
      <c r="V470" s="185" t="str">
        <f t="shared" si="155"/>
        <v/>
      </c>
      <c r="W470" s="185">
        <f t="shared" si="155"/>
        <v>0</v>
      </c>
      <c r="X470" s="185" t="str">
        <f t="shared" si="155"/>
        <v/>
      </c>
      <c r="Y470" s="185" t="str">
        <f t="shared" si="155"/>
        <v/>
      </c>
      <c r="Z470" s="185" t="str">
        <f t="shared" si="155"/>
        <v/>
      </c>
      <c r="AA470" s="185" t="str">
        <f t="shared" si="155"/>
        <v/>
      </c>
      <c r="AB470" s="185" t="str">
        <f t="shared" si="155"/>
        <v/>
      </c>
      <c r="AC470" s="185" t="str">
        <f t="shared" si="155"/>
        <v/>
      </c>
      <c r="AD470" s="185">
        <f t="shared" si="155"/>
        <v>0</v>
      </c>
      <c r="AE470" s="185" t="str">
        <f t="shared" si="155"/>
        <v/>
      </c>
      <c r="AF470" s="185" t="str">
        <f t="shared" si="155"/>
        <v/>
      </c>
      <c r="AG470" s="86">
        <f t="shared" si="151"/>
        <v>0</v>
      </c>
      <c r="AH470" s="12" t="s">
        <v>406</v>
      </c>
      <c r="AP470" s="46"/>
      <c r="AQ470" s="46"/>
      <c r="AR470" s="46"/>
      <c r="AS470" s="46"/>
      <c r="AT470" s="46"/>
      <c r="AU470" s="12"/>
    </row>
    <row r="471" spans="1:47" s="2" customFormat="1" ht="12" hidden="1" customHeight="1" x14ac:dyDescent="0.2">
      <c r="A471" s="182" t="str">
        <f>$A$30</f>
        <v>ft-Tazuschlag</v>
      </c>
      <c r="B471" s="183" t="str">
        <f>IF(B459=Labels!$B$118,B457,"")</f>
        <v/>
      </c>
      <c r="C471" s="185" t="str">
        <f>IF(C459=Labels!$B$118,C457,"")</f>
        <v/>
      </c>
      <c r="D471" s="185" t="str">
        <f>IF(D459=Labels!$B$118,D457,"")</f>
        <v/>
      </c>
      <c r="E471" s="185" t="str">
        <f>IF(E459=Labels!$B$118,E457,"")</f>
        <v/>
      </c>
      <c r="F471" s="185" t="str">
        <f>IF(F459=Labels!$B$118,F457,"")</f>
        <v/>
      </c>
      <c r="G471" s="185" t="str">
        <f>IF(G459=Labels!$B$118,G457,"")</f>
        <v/>
      </c>
      <c r="H471" s="185" t="str">
        <f>IF(H459=Labels!$B$118,H457,"")</f>
        <v/>
      </c>
      <c r="I471" s="185" t="str">
        <f>IF(I459=Labels!$B$118,I457,"")</f>
        <v/>
      </c>
      <c r="J471" s="185" t="str">
        <f>IF(J459=Labels!$B$118,J457,"")</f>
        <v/>
      </c>
      <c r="K471" s="185" t="str">
        <f>IF(K459=Labels!$B$118,K457,"")</f>
        <v/>
      </c>
      <c r="L471" s="185" t="str">
        <f>IF(L459=Labels!$B$118,L457,"")</f>
        <v/>
      </c>
      <c r="M471" s="185" t="str">
        <f>IF(M459=Labels!$B$118,M457,"")</f>
        <v/>
      </c>
      <c r="N471" s="185" t="str">
        <f>IF(N459=Labels!$B$118,N457,"")</f>
        <v/>
      </c>
      <c r="O471" s="185" t="str">
        <f>IF(O459=Labels!$B$118,O457,"")</f>
        <v/>
      </c>
      <c r="P471" s="185" t="str">
        <f>IF(P459=Labels!$B$118,P457,"")</f>
        <v/>
      </c>
      <c r="Q471" s="185" t="str">
        <f>IF(Q459=Labels!$B$118,Q457,"")</f>
        <v/>
      </c>
      <c r="R471" s="185" t="str">
        <f>IF(R459=Labels!$B$118,R457,"")</f>
        <v/>
      </c>
      <c r="S471" s="185" t="str">
        <f>IF(S459=Labels!$B$118,S457,"")</f>
        <v/>
      </c>
      <c r="T471" s="185" t="str">
        <f>IF(T459=Labels!$B$118,T457,"")</f>
        <v/>
      </c>
      <c r="U471" s="185" t="str">
        <f>IF(U459=Labels!$B$118,U457,"")</f>
        <v/>
      </c>
      <c r="V471" s="185" t="str">
        <f>IF(V459=Labels!$B$118,V457,"")</f>
        <v/>
      </c>
      <c r="W471" s="185" t="str">
        <f>IF(W459=Labels!$B$118,W457,"")</f>
        <v/>
      </c>
      <c r="X471" s="185" t="str">
        <f>IF(X459=Labels!$B$118,X457,"")</f>
        <v/>
      </c>
      <c r="Y471" s="185" t="str">
        <f>IF(Y459=Labels!$B$118,Y457,"")</f>
        <v/>
      </c>
      <c r="Z471" s="185" t="str">
        <f>IF(Z459=Labels!$B$118,Z457,"")</f>
        <v/>
      </c>
      <c r="AA471" s="185" t="str">
        <f>IF(AA459=Labels!$B$118,AA457,"")</f>
        <v/>
      </c>
      <c r="AB471" s="185" t="str">
        <f>IF(AB459=Labels!$B$118,AB457,"")</f>
        <v/>
      </c>
      <c r="AC471" s="185" t="str">
        <f>IF(AC459=Labels!$B$118,AC457,"")</f>
        <v/>
      </c>
      <c r="AD471" s="185" t="str">
        <f>IF(AD459=Labels!$B$118,AD457,"")</f>
        <v/>
      </c>
      <c r="AE471" s="185" t="str">
        <f>IF(AE459=Labels!$B$118,AE457,"")</f>
        <v/>
      </c>
      <c r="AF471" s="185" t="str">
        <f>IF(AF459=Labels!$B$118,AF457,"")</f>
        <v/>
      </c>
      <c r="AG471" s="86">
        <f t="shared" si="151"/>
        <v>0</v>
      </c>
      <c r="AH471" s="12" t="s">
        <v>407</v>
      </c>
      <c r="AP471" s="46"/>
      <c r="AQ471" s="46"/>
      <c r="AR471" s="46"/>
      <c r="AS471" s="46"/>
      <c r="AT471" s="46"/>
      <c r="AU471" s="12"/>
    </row>
    <row r="472" spans="1:47" s="2" customFormat="1" ht="12" hidden="1" customHeight="1" x14ac:dyDescent="0.2">
      <c r="A472" s="182" t="str">
        <f>$A$31</f>
        <v>ft-Nazuschlag</v>
      </c>
      <c r="B472" s="183" t="str">
        <f>IF(B459=Labels!$B$118,SUM(B456,B458),"")</f>
        <v/>
      </c>
      <c r="C472" s="185" t="str">
        <f>IF(C459=Labels!$B$118,SUM(C456,C458),"")</f>
        <v/>
      </c>
      <c r="D472" s="185" t="str">
        <f>IF(D459=Labels!$B$118,SUM(D456,D458),"")</f>
        <v/>
      </c>
      <c r="E472" s="185" t="str">
        <f>IF(E459=Labels!$B$118,SUM(E456,E458),"")</f>
        <v/>
      </c>
      <c r="F472" s="185" t="str">
        <f>IF(F459=Labels!$B$118,SUM(F456,F458),"")</f>
        <v/>
      </c>
      <c r="G472" s="185" t="str">
        <f>IF(G459=Labels!$B$118,SUM(G456,G458),"")</f>
        <v/>
      </c>
      <c r="H472" s="185" t="str">
        <f>IF(H459=Labels!$B$118,SUM(H456,H458),"")</f>
        <v/>
      </c>
      <c r="I472" s="185" t="str">
        <f>IF(I459=Labels!$B$118,SUM(I456,I458),"")</f>
        <v/>
      </c>
      <c r="J472" s="185" t="str">
        <f>IF(J459=Labels!$B$118,SUM(J456,J458),"")</f>
        <v/>
      </c>
      <c r="K472" s="185" t="str">
        <f>IF(K459=Labels!$B$118,SUM(K456,K458),"")</f>
        <v/>
      </c>
      <c r="L472" s="185" t="str">
        <f>IF(L459=Labels!$B$118,SUM(L456,L458),"")</f>
        <v/>
      </c>
      <c r="M472" s="185" t="str">
        <f>IF(M459=Labels!$B$118,SUM(M456,M458),"")</f>
        <v/>
      </c>
      <c r="N472" s="185" t="str">
        <f>IF(N459=Labels!$B$118,SUM(N456,N458),"")</f>
        <v/>
      </c>
      <c r="O472" s="185" t="str">
        <f>IF(O459=Labels!$B$118,SUM(O456,O458),"")</f>
        <v/>
      </c>
      <c r="P472" s="185" t="str">
        <f>IF(P459=Labels!$B$118,SUM(P456,P458),"")</f>
        <v/>
      </c>
      <c r="Q472" s="185" t="str">
        <f>IF(Q459=Labels!$B$118,SUM(Q456,Q458),"")</f>
        <v/>
      </c>
      <c r="R472" s="185" t="str">
        <f>IF(R459=Labels!$B$118,SUM(R456,R458),"")</f>
        <v/>
      </c>
      <c r="S472" s="185" t="str">
        <f>IF(S459=Labels!$B$118,SUM(S456,S458),"")</f>
        <v/>
      </c>
      <c r="T472" s="185" t="str">
        <f>IF(T459=Labels!$B$118,SUM(T456,T458),"")</f>
        <v/>
      </c>
      <c r="U472" s="185" t="str">
        <f>IF(U459=Labels!$B$118,SUM(U456,U458),"")</f>
        <v/>
      </c>
      <c r="V472" s="185" t="str">
        <f>IF(V459=Labels!$B$118,SUM(V456,V458),"")</f>
        <v/>
      </c>
      <c r="W472" s="185" t="str">
        <f>IF(W459=Labels!$B$118,SUM(W456,W458),"")</f>
        <v/>
      </c>
      <c r="X472" s="185" t="str">
        <f>IF(X459=Labels!$B$118,SUM(X456,X458),"")</f>
        <v/>
      </c>
      <c r="Y472" s="185" t="str">
        <f>IF(Y459=Labels!$B$118,SUM(Y456,Y458),"")</f>
        <v/>
      </c>
      <c r="Z472" s="185" t="str">
        <f>IF(Z459=Labels!$B$118,SUM(Z456,Z458),"")</f>
        <v/>
      </c>
      <c r="AA472" s="185" t="str">
        <f>IF(AA459=Labels!$B$118,SUM(AA456,AA458),"")</f>
        <v/>
      </c>
      <c r="AB472" s="185" t="str">
        <f>IF(AB459=Labels!$B$118,SUM(AB456,AB458),"")</f>
        <v/>
      </c>
      <c r="AC472" s="185" t="str">
        <f>IF(AC459=Labels!$B$118,SUM(AC456,AC458),"")</f>
        <v/>
      </c>
      <c r="AD472" s="185" t="str">
        <f>IF(AD459=Labels!$B$118,SUM(AD456,AD458),"")</f>
        <v/>
      </c>
      <c r="AE472" s="185" t="str">
        <f>IF(AE459=Labels!$B$118,SUM(AE456,AE458),"")</f>
        <v/>
      </c>
      <c r="AF472" s="185" t="str">
        <f>IF(AF459=Labels!$B$118,SUM(AF456,AF458),"")</f>
        <v/>
      </c>
      <c r="AG472" s="86">
        <f t="shared" si="151"/>
        <v>0</v>
      </c>
      <c r="AH472" s="12" t="s">
        <v>408</v>
      </c>
      <c r="AI472" s="39"/>
      <c r="AJ472" s="39"/>
      <c r="AM472" s="39"/>
      <c r="AN472" s="39"/>
      <c r="AO472" s="39"/>
      <c r="AP472" s="46"/>
      <c r="AQ472" s="46"/>
      <c r="AR472" s="46"/>
      <c r="AS472" s="46"/>
      <c r="AT472" s="46"/>
      <c r="AU472" s="12"/>
    </row>
    <row r="473" spans="1:47" s="2" customFormat="1" ht="12" hidden="1" customHeight="1" x14ac:dyDescent="0.2">
      <c r="A473" s="182" t="str">
        <f>$A$32</f>
        <v>Zuschlag  blind (Wochentotal)</v>
      </c>
      <c r="B473" s="296" t="str">
        <f>IF(OR(ISTEXT(B465),B465="",B465&lt;$B$7),"",ROUND(((B465-$B$7)*25%)/25,4)*25)</f>
        <v/>
      </c>
      <c r="C473" s="297" t="str">
        <f t="shared" ref="C473:AF473" si="156">IF(OR(ISTEXT(C465),C465="",C465&lt;$B$7),"",ROUND(((C465-$B$7)*25%)/25,4)*25)</f>
        <v/>
      </c>
      <c r="D473" s="297" t="str">
        <f t="shared" si="156"/>
        <v/>
      </c>
      <c r="E473" s="297" t="str">
        <f t="shared" si="156"/>
        <v/>
      </c>
      <c r="F473" s="297" t="str">
        <f t="shared" si="156"/>
        <v/>
      </c>
      <c r="G473" s="297" t="str">
        <f t="shared" si="156"/>
        <v/>
      </c>
      <c r="H473" s="297" t="str">
        <f t="shared" si="156"/>
        <v/>
      </c>
      <c r="I473" s="297" t="str">
        <f t="shared" si="156"/>
        <v/>
      </c>
      <c r="J473" s="297" t="str">
        <f t="shared" si="156"/>
        <v/>
      </c>
      <c r="K473" s="297" t="str">
        <f t="shared" si="156"/>
        <v/>
      </c>
      <c r="L473" s="297" t="str">
        <f t="shared" si="156"/>
        <v/>
      </c>
      <c r="M473" s="297" t="str">
        <f t="shared" si="156"/>
        <v/>
      </c>
      <c r="N473" s="297" t="str">
        <f t="shared" si="156"/>
        <v/>
      </c>
      <c r="O473" s="297" t="str">
        <f t="shared" si="156"/>
        <v/>
      </c>
      <c r="P473" s="297" t="str">
        <f t="shared" si="156"/>
        <v/>
      </c>
      <c r="Q473" s="297" t="str">
        <f t="shared" si="156"/>
        <v/>
      </c>
      <c r="R473" s="297" t="str">
        <f t="shared" si="156"/>
        <v/>
      </c>
      <c r="S473" s="297" t="str">
        <f t="shared" si="156"/>
        <v/>
      </c>
      <c r="T473" s="297" t="str">
        <f t="shared" si="156"/>
        <v/>
      </c>
      <c r="U473" s="297" t="str">
        <f t="shared" si="156"/>
        <v/>
      </c>
      <c r="V473" s="297" t="str">
        <f t="shared" si="156"/>
        <v/>
      </c>
      <c r="W473" s="297" t="str">
        <f t="shared" si="156"/>
        <v/>
      </c>
      <c r="X473" s="297" t="str">
        <f t="shared" si="156"/>
        <v/>
      </c>
      <c r="Y473" s="297" t="str">
        <f t="shared" si="156"/>
        <v/>
      </c>
      <c r="Z473" s="297" t="str">
        <f t="shared" si="156"/>
        <v/>
      </c>
      <c r="AA473" s="297" t="str">
        <f t="shared" si="156"/>
        <v/>
      </c>
      <c r="AB473" s="297" t="str">
        <f t="shared" si="156"/>
        <v/>
      </c>
      <c r="AC473" s="297" t="str">
        <f t="shared" si="156"/>
        <v/>
      </c>
      <c r="AD473" s="297" t="str">
        <f t="shared" si="156"/>
        <v/>
      </c>
      <c r="AE473" s="297" t="str">
        <f t="shared" si="156"/>
        <v/>
      </c>
      <c r="AF473" s="298" t="str">
        <f t="shared" si="156"/>
        <v/>
      </c>
      <c r="AG473" s="86">
        <f>AG457</f>
        <v>0</v>
      </c>
      <c r="AH473" s="12" t="s">
        <v>409</v>
      </c>
      <c r="AI473" s="48"/>
      <c r="AJ473" s="48"/>
      <c r="AM473" s="48"/>
      <c r="AN473" s="48"/>
      <c r="AO473" s="39"/>
      <c r="AP473" s="39"/>
      <c r="AQ473" s="39"/>
      <c r="AR473" s="39"/>
      <c r="AS473" s="46"/>
      <c r="AT473" s="46"/>
      <c r="AU473" s="12"/>
    </row>
    <row r="474" spans="1:47" s="2" customFormat="1" ht="12" customHeight="1" x14ac:dyDescent="0.25">
      <c r="A474" s="186"/>
      <c r="B474" s="187" t="str">
        <f>$B$33</f>
        <v>1)   25% Zeitzuschlag für Überschreitung Wochentotal</v>
      </c>
      <c r="C474" s="187"/>
      <c r="D474" s="187"/>
      <c r="E474" s="187"/>
      <c r="F474" s="187"/>
      <c r="G474" s="187"/>
      <c r="H474" s="187"/>
      <c r="I474" s="187"/>
      <c r="J474" s="187"/>
      <c r="K474" s="58"/>
      <c r="L474" s="188" t="str">
        <f>$L$33</f>
        <v>2) 100% Zeitzuschlag für Nachtarbeit</v>
      </c>
      <c r="M474" s="187"/>
      <c r="N474" s="187"/>
      <c r="O474" s="187"/>
      <c r="P474" s="187"/>
      <c r="Q474" s="58"/>
      <c r="R474" s="187"/>
      <c r="S474" s="58"/>
      <c r="T474" s="187" t="str">
        <f>$T$33</f>
        <v>Eingabe der ausbezahlten Stunden Vorjahressaldo</v>
      </c>
      <c r="U474" s="242"/>
      <c r="V474" s="58"/>
      <c r="W474" s="189"/>
      <c r="X474" s="189"/>
      <c r="Y474" s="189"/>
      <c r="Z474" s="189"/>
      <c r="AA474" s="189"/>
      <c r="AB474" s="189"/>
      <c r="AC474" s="189"/>
      <c r="AD474" s="189"/>
      <c r="AE474" s="489"/>
      <c r="AF474" s="490"/>
      <c r="AG474" s="86">
        <f>SUM(AG456+AG458)</f>
        <v>0</v>
      </c>
      <c r="AH474" s="12" t="s">
        <v>410</v>
      </c>
      <c r="AI474" s="12"/>
      <c r="AJ474" s="12"/>
      <c r="AM474" s="12"/>
      <c r="AN474" s="12"/>
      <c r="AO474" s="48"/>
      <c r="AP474" s="39"/>
      <c r="AQ474" s="39"/>
      <c r="AR474" s="39"/>
      <c r="AS474" s="46"/>
      <c r="AT474" s="46"/>
      <c r="AU474" s="12"/>
    </row>
    <row r="475" spans="1:47" ht="12" customHeight="1" x14ac:dyDescent="0.25">
      <c r="A475" s="190"/>
      <c r="B475" s="202" t="str">
        <f>$B$34</f>
        <v>3) 100% Zeitzuschlag für Sonn- und Feiertagsarbeit</v>
      </c>
      <c r="C475" s="202"/>
      <c r="D475" s="202"/>
      <c r="E475" s="202"/>
      <c r="F475" s="202"/>
      <c r="G475" s="202"/>
      <c r="H475" s="202"/>
      <c r="I475" s="202"/>
      <c r="J475" s="202"/>
      <c r="K475" s="202"/>
      <c r="L475" s="202"/>
      <c r="M475" s="202"/>
      <c r="N475" s="202"/>
      <c r="O475" s="58"/>
      <c r="P475" s="58"/>
      <c r="Q475" s="202"/>
      <c r="R475" s="202"/>
      <c r="S475" s="203"/>
      <c r="T475" s="202" t="str">
        <f>$T$34</f>
        <v>Eingabe der ausbezahlten Stunden laufendes Jahr (Überstunden)</v>
      </c>
      <c r="U475" s="58"/>
      <c r="V475" s="58"/>
      <c r="W475" s="202"/>
      <c r="X475" s="202"/>
      <c r="Y475" s="202"/>
      <c r="Z475" s="202"/>
      <c r="AA475" s="145"/>
      <c r="AB475" s="145"/>
      <c r="AC475" s="145"/>
      <c r="AD475" s="145"/>
      <c r="AE475" s="491"/>
      <c r="AF475" s="492"/>
      <c r="AG475" s="86">
        <f>SUM(AG456:AG458)</f>
        <v>0</v>
      </c>
      <c r="AH475" s="12" t="s">
        <v>411</v>
      </c>
      <c r="AI475" s="48"/>
      <c r="AJ475" s="48"/>
      <c r="AM475" s="48"/>
      <c r="AN475" s="48"/>
      <c r="AO475" s="48"/>
      <c r="AP475" s="48"/>
      <c r="AQ475" s="48"/>
      <c r="AR475" s="48"/>
      <c r="AS475" s="46"/>
      <c r="AT475" s="46"/>
    </row>
    <row r="476" spans="1:47" ht="12" customHeight="1" x14ac:dyDescent="0.25">
      <c r="A476" s="192" t="str">
        <f>$A$35</f>
        <v>Bemerkungen</v>
      </c>
      <c r="B476" s="493"/>
      <c r="C476" s="494"/>
      <c r="D476" s="494"/>
      <c r="E476" s="494"/>
      <c r="F476" s="494"/>
      <c r="G476" s="494"/>
      <c r="H476" s="494"/>
      <c r="I476" s="494"/>
      <c r="J476" s="494"/>
      <c r="K476" s="494"/>
      <c r="L476" s="494"/>
      <c r="M476" s="494"/>
      <c r="N476" s="494"/>
      <c r="O476" s="494"/>
      <c r="P476" s="494"/>
      <c r="Q476" s="494"/>
      <c r="R476" s="494"/>
      <c r="S476" s="494"/>
      <c r="T476" s="494"/>
      <c r="U476" s="494"/>
      <c r="V476" s="494"/>
      <c r="W476" s="494"/>
      <c r="X476" s="494"/>
      <c r="Y476" s="494"/>
      <c r="Z476" s="494"/>
      <c r="AA476" s="494"/>
      <c r="AB476" s="494"/>
      <c r="AC476" s="494"/>
      <c r="AD476" s="494"/>
      <c r="AE476" s="494"/>
      <c r="AF476" s="495"/>
      <c r="AG476" s="86">
        <f>SUM(AG454+AG460)</f>
        <v>0</v>
      </c>
      <c r="AH476" s="12" t="s">
        <v>412</v>
      </c>
      <c r="AI476" s="39"/>
      <c r="AJ476" s="39"/>
      <c r="AM476" s="39"/>
      <c r="AN476" s="39"/>
      <c r="AO476" s="39"/>
      <c r="AP476" s="48"/>
      <c r="AQ476" s="48"/>
      <c r="AR476" s="48"/>
      <c r="AS476" s="46"/>
      <c r="AT476" s="46"/>
    </row>
    <row r="477" spans="1:47" ht="12" customHeight="1" x14ac:dyDescent="0.25">
      <c r="A477" s="193"/>
      <c r="B477" s="496"/>
      <c r="C477" s="497"/>
      <c r="D477" s="497"/>
      <c r="E477" s="497"/>
      <c r="F477" s="497"/>
      <c r="G477" s="497"/>
      <c r="H477" s="497"/>
      <c r="I477" s="497"/>
      <c r="J477" s="497"/>
      <c r="K477" s="497"/>
      <c r="L477" s="497"/>
      <c r="M477" s="497"/>
      <c r="N477" s="497"/>
      <c r="O477" s="497"/>
      <c r="P477" s="497"/>
      <c r="Q477" s="497"/>
      <c r="R477" s="497"/>
      <c r="S477" s="497"/>
      <c r="T477" s="497"/>
      <c r="U477" s="497"/>
      <c r="V477" s="497"/>
      <c r="W477" s="497"/>
      <c r="X477" s="497"/>
      <c r="Y477" s="497"/>
      <c r="Z477" s="497"/>
      <c r="AA477" s="497"/>
      <c r="AB477" s="497"/>
      <c r="AC477" s="497"/>
      <c r="AD477" s="497"/>
      <c r="AE477" s="497"/>
      <c r="AF477" s="498"/>
      <c r="AG477" s="86">
        <f>SUM(AG454:AG468)</f>
        <v>0</v>
      </c>
      <c r="AH477" s="12" t="s">
        <v>413</v>
      </c>
      <c r="AI477" s="39"/>
      <c r="AJ477" s="39"/>
      <c r="AM477" s="39"/>
      <c r="AN477" s="39"/>
      <c r="AO477" s="39"/>
      <c r="AP477" s="39"/>
      <c r="AQ477" s="39"/>
      <c r="AR477" s="39"/>
      <c r="AS477" s="54"/>
      <c r="AT477" s="54"/>
      <c r="AU477" s="15"/>
    </row>
    <row r="478" spans="1:47" ht="12" customHeight="1" x14ac:dyDescent="0.25">
      <c r="A478" s="193"/>
      <c r="B478" s="541"/>
      <c r="C478" s="542"/>
      <c r="D478" s="542"/>
      <c r="E478" s="542"/>
      <c r="F478" s="542"/>
      <c r="G478" s="542"/>
      <c r="H478" s="542"/>
      <c r="I478" s="542"/>
      <c r="J478" s="542"/>
      <c r="K478" s="542"/>
      <c r="L478" s="542"/>
      <c r="M478" s="542"/>
      <c r="N478" s="542"/>
      <c r="O478" s="542"/>
      <c r="P478" s="542"/>
      <c r="Q478" s="542"/>
      <c r="R478" s="542"/>
      <c r="S478" s="542"/>
      <c r="T478" s="542"/>
      <c r="U478" s="542"/>
      <c r="V478" s="542"/>
      <c r="W478" s="542"/>
      <c r="X478" s="542"/>
      <c r="Y478" s="542"/>
      <c r="Z478" s="542"/>
      <c r="AA478" s="542"/>
      <c r="AB478" s="542"/>
      <c r="AC478" s="542"/>
      <c r="AD478" s="542"/>
      <c r="AE478" s="542"/>
      <c r="AF478" s="543"/>
      <c r="AG478" s="86">
        <f>AG453</f>
        <v>181.05999999999997</v>
      </c>
      <c r="AH478" s="62"/>
      <c r="AI478" s="39"/>
      <c r="AJ478" s="39"/>
      <c r="AM478" s="39"/>
      <c r="AN478" s="39"/>
      <c r="AO478" s="39"/>
      <c r="AP478" s="39"/>
      <c r="AQ478" s="39"/>
      <c r="AR478" s="39"/>
      <c r="AS478" s="54"/>
      <c r="AT478" s="54"/>
      <c r="AU478" s="15"/>
    </row>
    <row r="479" spans="1:47" ht="12" customHeight="1" x14ac:dyDescent="0.25">
      <c r="A479" s="226"/>
      <c r="B479" s="40"/>
      <c r="C479" s="40"/>
      <c r="D479" s="40"/>
      <c r="E479" s="40"/>
      <c r="F479" s="40"/>
      <c r="G479" s="40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  <c r="T479" s="162"/>
      <c r="U479" s="162"/>
      <c r="V479" s="162"/>
      <c r="W479" s="162"/>
      <c r="X479" s="162"/>
      <c r="Y479" s="162"/>
      <c r="Z479" s="162"/>
      <c r="AA479" s="162"/>
      <c r="AB479" s="162"/>
      <c r="AC479" s="162"/>
      <c r="AD479" s="162"/>
      <c r="AE479" s="162"/>
      <c r="AF479" s="241"/>
      <c r="AG479" s="160">
        <f>SUM(AG477-AG453)</f>
        <v>-181.05999999999997</v>
      </c>
      <c r="AH479" s="62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54"/>
      <c r="AT479" s="54"/>
      <c r="AU479" s="15"/>
    </row>
    <row r="480" spans="1:47" ht="15" customHeight="1" x14ac:dyDescent="0.2">
      <c r="A480" s="709" t="str">
        <f>$A$39</f>
        <v>Zusammenstellung</v>
      </c>
      <c r="B480" s="545"/>
      <c r="C480" s="545"/>
      <c r="D480" s="545"/>
      <c r="E480" s="545"/>
      <c r="F480" s="546"/>
      <c r="G480" s="710" t="str">
        <f>$G$39</f>
        <v>Jan</v>
      </c>
      <c r="H480" s="710"/>
      <c r="I480" s="531" t="str">
        <f>$I$39</f>
        <v>Feb</v>
      </c>
      <c r="J480" s="531"/>
      <c r="K480" s="531" t="str">
        <f>$K$39</f>
        <v>Mrz</v>
      </c>
      <c r="L480" s="531"/>
      <c r="M480" s="710" t="str">
        <f>$M$39</f>
        <v>Apr</v>
      </c>
      <c r="N480" s="710"/>
      <c r="O480" s="710" t="str">
        <f>$O$39</f>
        <v>Mai</v>
      </c>
      <c r="P480" s="710"/>
      <c r="Q480" s="710" t="str">
        <f>$Q$39</f>
        <v>Jun</v>
      </c>
      <c r="R480" s="710"/>
      <c r="S480" s="531" t="str">
        <f>$S$39</f>
        <v>Jul</v>
      </c>
      <c r="T480" s="531"/>
      <c r="U480" s="548" t="str">
        <f>$U$39</f>
        <v>Aug</v>
      </c>
      <c r="V480" s="548"/>
      <c r="W480" s="531" t="str">
        <f>$W$39</f>
        <v>Sep</v>
      </c>
      <c r="X480" s="531"/>
      <c r="Y480" s="531" t="str">
        <f>$Y$39</f>
        <v>Okt</v>
      </c>
      <c r="Z480" s="531"/>
      <c r="AA480" s="531" t="str">
        <f>$AA$39</f>
        <v>Nov</v>
      </c>
      <c r="AB480" s="531"/>
      <c r="AC480" s="531" t="str">
        <f>$AC$39</f>
        <v>Dez</v>
      </c>
      <c r="AD480" s="531"/>
      <c r="AE480" s="532" t="str">
        <f>$AE$39</f>
        <v>Jahr</v>
      </c>
      <c r="AF480" s="533"/>
      <c r="AG480" s="137"/>
      <c r="AH480" s="62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54"/>
      <c r="AT480" s="54"/>
      <c r="AU480" s="15"/>
    </row>
    <row r="481" spans="1:47" ht="12" customHeight="1" x14ac:dyDescent="0.2">
      <c r="A481" s="534" t="str">
        <f>$A$40</f>
        <v>Anstellung %</v>
      </c>
      <c r="B481" s="535"/>
      <c r="C481" s="535"/>
      <c r="D481" s="535"/>
      <c r="E481" s="535"/>
      <c r="F481" s="536"/>
      <c r="G481" s="706">
        <f>IF($B$4=0,0,$B$4)</f>
        <v>100</v>
      </c>
      <c r="H481" s="707"/>
      <c r="I481" s="539">
        <f>IF($B$70=0,0,$B$70)</f>
        <v>100</v>
      </c>
      <c r="J481" s="540"/>
      <c r="K481" s="539">
        <f>IF($B$133=0,0,$B$133)</f>
        <v>100</v>
      </c>
      <c r="L481" s="540"/>
      <c r="M481" s="706">
        <f>IF($B$196=0,0,$B$196)</f>
        <v>100</v>
      </c>
      <c r="N481" s="707"/>
      <c r="O481" s="706">
        <f>IF($B$259=0,0,$B$259)</f>
        <v>100</v>
      </c>
      <c r="P481" s="707"/>
      <c r="Q481" s="706">
        <f>IF($B$322=0,0,$B$322)</f>
        <v>100</v>
      </c>
      <c r="R481" s="707"/>
      <c r="S481" s="539">
        <f>IF($B$385=0,0,$B$385)</f>
        <v>100</v>
      </c>
      <c r="T481" s="540"/>
      <c r="U481" s="708">
        <f>IF($B$448=0,0,$B$448)</f>
        <v>100</v>
      </c>
      <c r="V481" s="538"/>
      <c r="W481" s="539">
        <f>IF($B$511=0,0,$B$511)</f>
        <v>100</v>
      </c>
      <c r="X481" s="540"/>
      <c r="Y481" s="539">
        <f>IF($B$574=0,0,$B$574)</f>
        <v>100</v>
      </c>
      <c r="Z481" s="540"/>
      <c r="AA481" s="539">
        <f>IF($B$637=0,0,$B$637)</f>
        <v>100</v>
      </c>
      <c r="AB481" s="540"/>
      <c r="AC481" s="539">
        <f>IF($B$700=0,0,$B$700)</f>
        <v>100</v>
      </c>
      <c r="AD481" s="540"/>
      <c r="AE481" s="559"/>
      <c r="AF481" s="560"/>
      <c r="AG481" s="137"/>
      <c r="AH481" s="62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54"/>
      <c r="AT481" s="54"/>
      <c r="AU481" s="15"/>
    </row>
    <row r="482" spans="1:47" ht="12" customHeight="1" x14ac:dyDescent="0.2">
      <c r="A482" s="561" t="str">
        <f>$A$41</f>
        <v>Sollstunden gemäss GAV</v>
      </c>
      <c r="B482" s="562"/>
      <c r="C482" s="562"/>
      <c r="D482" s="562"/>
      <c r="E482" s="562"/>
      <c r="F482" s="563"/>
      <c r="G482" s="714">
        <f>IF($AG$37=0,0,$AG$37)</f>
        <v>172.82999999999998</v>
      </c>
      <c r="H482" s="715"/>
      <c r="I482" s="557">
        <f>IF($AG$100=0,0,$AG$100)</f>
        <v>164.6</v>
      </c>
      <c r="J482" s="558"/>
      <c r="K482" s="557">
        <f>IF($AG$138=0,0,$AG$138)</f>
        <v>189.28999999999996</v>
      </c>
      <c r="L482" s="558"/>
      <c r="M482" s="714">
        <f>IF($AG$226=0,0,$AG$226)</f>
        <v>181.05999999999997</v>
      </c>
      <c r="N482" s="715"/>
      <c r="O482" s="714">
        <f>IF($AG$289=0,0,$AG$289)</f>
        <v>172.82999999999998</v>
      </c>
      <c r="P482" s="715"/>
      <c r="Q482" s="714">
        <f>IF($AG$352=0,0,$AG$352)</f>
        <v>181.05999999999997</v>
      </c>
      <c r="R482" s="715"/>
      <c r="S482" s="557">
        <f>IF($AG$415=0,0,$AG$415)</f>
        <v>181.05999999999997</v>
      </c>
      <c r="T482" s="558"/>
      <c r="U482" s="716">
        <f>IF($AG$478=0,0,$AG$478)</f>
        <v>181.05999999999997</v>
      </c>
      <c r="V482" s="565"/>
      <c r="W482" s="557">
        <f>IF($AG$541=0,0,$AG$541)</f>
        <v>181.05999999999997</v>
      </c>
      <c r="X482" s="558"/>
      <c r="Y482" s="557">
        <f>IF($AG$604=0,0,$AG$604)</f>
        <v>172.82999999999998</v>
      </c>
      <c r="Z482" s="558"/>
      <c r="AA482" s="557">
        <f>IF($AG$667=0,0,$AG$667)</f>
        <v>181.05999999999997</v>
      </c>
      <c r="AB482" s="558"/>
      <c r="AC482" s="557">
        <f>IF($AG$730=0,0,$AG$730)</f>
        <v>189.28999999999996</v>
      </c>
      <c r="AD482" s="558"/>
      <c r="AE482" s="549">
        <f>SUM(G482:AD482)</f>
        <v>2148.0299999999997</v>
      </c>
      <c r="AF482" s="550"/>
      <c r="AG482" s="137"/>
      <c r="AH482" s="62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54"/>
      <c r="AT482" s="54"/>
      <c r="AU482" s="15"/>
    </row>
    <row r="483" spans="1:47" ht="12" customHeight="1" x14ac:dyDescent="0.2">
      <c r="A483" s="163" t="str">
        <f>$A$42</f>
        <v>Produktive Stunden</v>
      </c>
      <c r="B483" s="551" t="str">
        <f>$B$42</f>
        <v>06.00 - 20.00 Uhr</v>
      </c>
      <c r="C483" s="551"/>
      <c r="D483" s="551"/>
      <c r="E483" s="551"/>
      <c r="F483" s="552"/>
      <c r="G483" s="711">
        <f>IF($AG$32=0,0,$AG$32)</f>
        <v>0</v>
      </c>
      <c r="H483" s="712"/>
      <c r="I483" s="555">
        <f>IF($AG$95=0,0,$AG$95)</f>
        <v>0</v>
      </c>
      <c r="J483" s="556"/>
      <c r="K483" s="555">
        <f>IF($AG$158=0,0,$AG$158)</f>
        <v>0</v>
      </c>
      <c r="L483" s="556"/>
      <c r="M483" s="711">
        <f>IF($AG$221=0,0,$AG$221)</f>
        <v>0</v>
      </c>
      <c r="N483" s="712"/>
      <c r="O483" s="711">
        <f>IF($AG$284=0,0,$AG$284)</f>
        <v>0</v>
      </c>
      <c r="P483" s="712"/>
      <c r="Q483" s="711">
        <f>IF($AG$347=0,0,$AG$347)</f>
        <v>0</v>
      </c>
      <c r="R483" s="712"/>
      <c r="S483" s="555">
        <f>IF($AG$410=0,0,$AG$410)</f>
        <v>0</v>
      </c>
      <c r="T483" s="556"/>
      <c r="U483" s="713">
        <f>IF($AG$473=0,0,$AG$473)</f>
        <v>0</v>
      </c>
      <c r="V483" s="554"/>
      <c r="W483" s="555">
        <f>IF($AG$536=0,0,$AG$536)</f>
        <v>0</v>
      </c>
      <c r="X483" s="556"/>
      <c r="Y483" s="555">
        <f>IF($AG$599=0,0,$AG$599)</f>
        <v>0</v>
      </c>
      <c r="Z483" s="556"/>
      <c r="AA483" s="555">
        <f>IF($AG$662=0,0,$AG$662)</f>
        <v>0</v>
      </c>
      <c r="AB483" s="556"/>
      <c r="AC483" s="555">
        <f>IF($AG$725=0,0,$AG$725)</f>
        <v>0</v>
      </c>
      <c r="AD483" s="556"/>
      <c r="AE483" s="570">
        <f>SUM(G483:AD483)</f>
        <v>0</v>
      </c>
      <c r="AF483" s="571"/>
      <c r="AG483" s="137"/>
      <c r="AH483" s="62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54"/>
      <c r="AT483" s="54"/>
      <c r="AU483" s="15"/>
    </row>
    <row r="484" spans="1:47" ht="12" customHeight="1" x14ac:dyDescent="0.2">
      <c r="A484" s="164"/>
      <c r="B484" s="572" t="str">
        <f>$B$43</f>
        <v>Nacht-, Sonn-, Feiertagsarbeit</v>
      </c>
      <c r="C484" s="572"/>
      <c r="D484" s="572"/>
      <c r="E484" s="572"/>
      <c r="F484" s="573"/>
      <c r="G484" s="717">
        <f>IF($AG$33=0,0,$AG$33)</f>
        <v>0</v>
      </c>
      <c r="H484" s="718"/>
      <c r="I484" s="566">
        <f>IF($AG$96=0,0,$AG$96)</f>
        <v>0</v>
      </c>
      <c r="J484" s="567"/>
      <c r="K484" s="566">
        <f>IF($AG$159=0,0,$AG$159)</f>
        <v>0</v>
      </c>
      <c r="L484" s="567"/>
      <c r="M484" s="717">
        <f>IF($AG$222=0,0,$AG$222)</f>
        <v>0</v>
      </c>
      <c r="N484" s="718"/>
      <c r="O484" s="717">
        <f>IF($AG$285=0,0,$AG$285)</f>
        <v>0</v>
      </c>
      <c r="P484" s="718"/>
      <c r="Q484" s="717">
        <f>IF($AG$348=0,0,$AG$348)</f>
        <v>0</v>
      </c>
      <c r="R484" s="718"/>
      <c r="S484" s="566">
        <f>IF($AG$411=0,0,$AG$411)</f>
        <v>0</v>
      </c>
      <c r="T484" s="567"/>
      <c r="U484" s="719">
        <f>IF($AG$474=0,0,$AG$474)</f>
        <v>0</v>
      </c>
      <c r="V484" s="575"/>
      <c r="W484" s="566">
        <f>IF($AG$537=0,0,$AG$537)</f>
        <v>0</v>
      </c>
      <c r="X484" s="567"/>
      <c r="Y484" s="566">
        <f>IF($AG$600=0,0,$AG$600)</f>
        <v>0</v>
      </c>
      <c r="Z484" s="567"/>
      <c r="AA484" s="566">
        <f>IF($AG$663=0,0,$AG$663)</f>
        <v>0</v>
      </c>
      <c r="AB484" s="567"/>
      <c r="AC484" s="566">
        <f>IF($AG$726=0,0,$AG$726)</f>
        <v>0</v>
      </c>
      <c r="AD484" s="567"/>
      <c r="AE484" s="568">
        <f>SUM(G484:AD484)</f>
        <v>0</v>
      </c>
      <c r="AF484" s="569"/>
      <c r="AG484" s="137"/>
      <c r="AH484" s="62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54"/>
      <c r="AT484" s="54"/>
      <c r="AU484" s="15"/>
    </row>
    <row r="485" spans="1:47" ht="12" customHeight="1" x14ac:dyDescent="0.2">
      <c r="A485" s="163" t="str">
        <f>$A$44</f>
        <v>Zeitzuschläge</v>
      </c>
      <c r="B485" s="551" t="str">
        <f>$B$44</f>
        <v>aus Wochentotal</v>
      </c>
      <c r="C485" s="551"/>
      <c r="D485" s="551"/>
      <c r="E485" s="551"/>
      <c r="F485" s="552"/>
      <c r="G485" s="711">
        <f>IF($AG$25=0,0,$AG$25)</f>
        <v>0</v>
      </c>
      <c r="H485" s="712"/>
      <c r="I485" s="555">
        <f>IF($AG$88=0,0,$AG$88)</f>
        <v>0</v>
      </c>
      <c r="J485" s="556"/>
      <c r="K485" s="555">
        <f>IF($AG$151=0,0,$AG$151)</f>
        <v>0</v>
      </c>
      <c r="L485" s="556"/>
      <c r="M485" s="711">
        <f>IF($AG$214=0,0,$AG$214)</f>
        <v>0</v>
      </c>
      <c r="N485" s="712"/>
      <c r="O485" s="711">
        <f>IF($AG$277=0,0,$AG$277)</f>
        <v>0</v>
      </c>
      <c r="P485" s="712"/>
      <c r="Q485" s="711">
        <f>IF($AG$340=0,0,$AG$340)</f>
        <v>0</v>
      </c>
      <c r="R485" s="712"/>
      <c r="S485" s="555">
        <f>IF($AG$403=0,0,$AG$403)</f>
        <v>0</v>
      </c>
      <c r="T485" s="556"/>
      <c r="U485" s="713">
        <f>IF($AG$466=0,0,$AG$466)</f>
        <v>0</v>
      </c>
      <c r="V485" s="554"/>
      <c r="W485" s="555">
        <f>IF($AG$529=0,0,$AG$529)</f>
        <v>0</v>
      </c>
      <c r="X485" s="556"/>
      <c r="Y485" s="555">
        <f>IF($AG$592=0,0,$AG$592)</f>
        <v>0</v>
      </c>
      <c r="Z485" s="556"/>
      <c r="AA485" s="555">
        <f>IF($AG$655=0,0,$AG$655)</f>
        <v>0</v>
      </c>
      <c r="AB485" s="556"/>
      <c r="AC485" s="555">
        <f>IF($AG$718=0,0,$AG$718)</f>
        <v>0</v>
      </c>
      <c r="AD485" s="556"/>
      <c r="AE485" s="570">
        <f>SUM(G485:AD485)</f>
        <v>0</v>
      </c>
      <c r="AF485" s="571"/>
      <c r="AG485" s="137"/>
      <c r="AH485" s="62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54"/>
      <c r="AT485" s="54"/>
      <c r="AU485" s="15"/>
    </row>
    <row r="486" spans="1:47" ht="12" customHeight="1" x14ac:dyDescent="0.2">
      <c r="A486" s="164"/>
      <c r="B486" s="572" t="str">
        <f>$B$45</f>
        <v>aus Nacht-, Sonn-, Feiertagsarbeiten</v>
      </c>
      <c r="C486" s="572"/>
      <c r="D486" s="572"/>
      <c r="E486" s="572"/>
      <c r="F486" s="573"/>
      <c r="G486" s="717">
        <f>IF($AJ$20=0,0,$AJ$20)</f>
        <v>0</v>
      </c>
      <c r="H486" s="718"/>
      <c r="I486" s="566">
        <f>IF($AK$20=0,0,$AK$20)</f>
        <v>0</v>
      </c>
      <c r="J486" s="567"/>
      <c r="K486" s="566">
        <f>IF($AL$20=0,0,$AL$20)</f>
        <v>0</v>
      </c>
      <c r="L486" s="567"/>
      <c r="M486" s="717">
        <f>IF($AM$20=0,0,$AM$20)</f>
        <v>0</v>
      </c>
      <c r="N486" s="718"/>
      <c r="O486" s="717">
        <f>IF($AN$20=0,0,$AN$20)</f>
        <v>0</v>
      </c>
      <c r="P486" s="718"/>
      <c r="Q486" s="717">
        <f>IF($AO$20=0,0,$AO$20)</f>
        <v>0</v>
      </c>
      <c r="R486" s="718"/>
      <c r="S486" s="566">
        <f>IF($AP$20=0,0,$AP$20)</f>
        <v>0</v>
      </c>
      <c r="T486" s="567"/>
      <c r="U486" s="719">
        <f>IF($AQ$20=0,0,$AQ$20)</f>
        <v>0</v>
      </c>
      <c r="V486" s="575"/>
      <c r="W486" s="566">
        <f>IF($AR$20=0,0,$AR$20)</f>
        <v>0</v>
      </c>
      <c r="X486" s="567"/>
      <c r="Y486" s="566">
        <f>IF($AS$20=0,0,$AS$20)</f>
        <v>0</v>
      </c>
      <c r="Z486" s="567"/>
      <c r="AA486" s="566">
        <f>IF($AT$20=0,0,$AT$20)</f>
        <v>0</v>
      </c>
      <c r="AB486" s="567"/>
      <c r="AC486" s="566">
        <f>IF($AU$20=0,0,$AU$20)</f>
        <v>0</v>
      </c>
      <c r="AD486" s="567"/>
      <c r="AE486" s="568">
        <f>SUM(G486:AD486)</f>
        <v>0</v>
      </c>
      <c r="AF486" s="569"/>
      <c r="AG486" s="137"/>
      <c r="AH486" s="62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54"/>
      <c r="AT486" s="54"/>
      <c r="AU486" s="15"/>
    </row>
    <row r="487" spans="1:47" ht="12" customHeight="1" x14ac:dyDescent="0.2">
      <c r="A487" s="576" t="str">
        <f>$A$46</f>
        <v>Unproduktive Stunden</v>
      </c>
      <c r="B487" s="577"/>
      <c r="C487" s="577"/>
      <c r="D487" s="577"/>
      <c r="E487" s="577"/>
      <c r="F487" s="578"/>
      <c r="G487" s="720"/>
      <c r="H487" s="721"/>
      <c r="I487" s="581"/>
      <c r="J487" s="582"/>
      <c r="K487" s="581"/>
      <c r="L487" s="582"/>
      <c r="M487" s="720"/>
      <c r="N487" s="721"/>
      <c r="O487" s="720"/>
      <c r="P487" s="721"/>
      <c r="Q487" s="720"/>
      <c r="R487" s="721"/>
      <c r="S487" s="581"/>
      <c r="T487" s="582"/>
      <c r="U487" s="722"/>
      <c r="V487" s="580"/>
      <c r="W487" s="581"/>
      <c r="X487" s="582"/>
      <c r="Y487" s="581"/>
      <c r="Z487" s="582"/>
      <c r="AA487" s="581"/>
      <c r="AB487" s="582"/>
      <c r="AC487" s="581"/>
      <c r="AD487" s="582"/>
      <c r="AE487" s="593"/>
      <c r="AF487" s="594"/>
      <c r="AG487" s="137"/>
      <c r="AH487" s="62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54"/>
      <c r="AT487" s="54"/>
      <c r="AU487" s="15"/>
    </row>
    <row r="488" spans="1:47" ht="12" customHeight="1" x14ac:dyDescent="0.2">
      <c r="A488" s="595" t="str">
        <f>$A$47</f>
        <v xml:space="preserve">   Absenzen, Kurzabsenzen Art. 11 GAV</v>
      </c>
      <c r="B488" s="596"/>
      <c r="C488" s="596"/>
      <c r="D488" s="596"/>
      <c r="E488" s="596"/>
      <c r="F488" s="165" t="str">
        <f>$F$47</f>
        <v>a</v>
      </c>
      <c r="G488" s="591">
        <f>IF($AJ$3=0,0,$AJ$3)</f>
        <v>0</v>
      </c>
      <c r="H488" s="592"/>
      <c r="I488" s="591">
        <f>IF($AK$3=0,0,$AK$3)</f>
        <v>0</v>
      </c>
      <c r="J488" s="592"/>
      <c r="K488" s="591">
        <f>IF($AL$3=0,0,$AL$3)</f>
        <v>0</v>
      </c>
      <c r="L488" s="592"/>
      <c r="M488" s="591">
        <f>IF($AM$3=0,0,$AM$3)</f>
        <v>0</v>
      </c>
      <c r="N488" s="592"/>
      <c r="O488" s="591">
        <f>IF($AN$3=0,0,$AN$3)</f>
        <v>0</v>
      </c>
      <c r="P488" s="592"/>
      <c r="Q488" s="591">
        <f>IF($AO$3=0,0,$AO$3)</f>
        <v>0</v>
      </c>
      <c r="R488" s="592"/>
      <c r="S488" s="591">
        <f>IF($AP$3=0,0,$AP$3)</f>
        <v>0</v>
      </c>
      <c r="T488" s="592"/>
      <c r="U488" s="724">
        <f>IF($AQ$3=0,0,$AQ$3)</f>
        <v>0</v>
      </c>
      <c r="V488" s="598"/>
      <c r="W488" s="591">
        <f>IF($AR$3=0,0,$AR$3)</f>
        <v>0</v>
      </c>
      <c r="X488" s="592"/>
      <c r="Y488" s="591">
        <f>IF($AS$3=0,0,$AS$3)</f>
        <v>0</v>
      </c>
      <c r="Z488" s="592"/>
      <c r="AA488" s="591">
        <f>IF(AT$3=0,0,$AT$3)</f>
        <v>0</v>
      </c>
      <c r="AB488" s="592"/>
      <c r="AC488" s="591">
        <f>IF($AU$3=0,0,$AU$3)</f>
        <v>0</v>
      </c>
      <c r="AD488" s="592"/>
      <c r="AE488" s="583">
        <f>IF($AV$3=0,0,$AV$3)</f>
        <v>0</v>
      </c>
      <c r="AF488" s="584"/>
      <c r="AG488" s="137"/>
      <c r="AH488" s="62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54"/>
      <c r="AT488" s="54"/>
      <c r="AU488" s="15"/>
    </row>
    <row r="489" spans="1:47" ht="12" customHeight="1" x14ac:dyDescent="0.2">
      <c r="A489" s="585" t="str">
        <f>$A$48</f>
        <v xml:space="preserve">   Ferien Art. 12.1 GAV</v>
      </c>
      <c r="B489" s="586"/>
      <c r="C489" s="586"/>
      <c r="D489" s="586"/>
      <c r="E489" s="586"/>
      <c r="F489" s="166" t="str">
        <f>$F$48</f>
        <v>f</v>
      </c>
      <c r="G489" s="589">
        <f>IF($AJ$4=0,0,$AJ$4)</f>
        <v>0</v>
      </c>
      <c r="H489" s="590"/>
      <c r="I489" s="589">
        <f>IF($AK$4=0,0,$AK$4)</f>
        <v>0</v>
      </c>
      <c r="J489" s="590"/>
      <c r="K489" s="589">
        <f>IF($AL$4=0,0,$AL$4)</f>
        <v>0</v>
      </c>
      <c r="L489" s="590"/>
      <c r="M489" s="589">
        <f>IF($AM$4=0,0,$AM$4)</f>
        <v>0</v>
      </c>
      <c r="N489" s="590"/>
      <c r="O489" s="589">
        <f>IF($AN$4=0,0,$AN$4)</f>
        <v>0</v>
      </c>
      <c r="P489" s="590"/>
      <c r="Q489" s="589">
        <f>IF($AO$4=0,0,$AO$4)</f>
        <v>0</v>
      </c>
      <c r="R489" s="590"/>
      <c r="S489" s="589">
        <f>IF($AP$4=0,0,$AP$4)</f>
        <v>0</v>
      </c>
      <c r="T489" s="590"/>
      <c r="U489" s="723">
        <f>IF($AQ$4=0,0,$AQ$4)</f>
        <v>0</v>
      </c>
      <c r="V489" s="588"/>
      <c r="W489" s="589">
        <f>IF($AR$4=0,0,$AR$4)</f>
        <v>0</v>
      </c>
      <c r="X489" s="590"/>
      <c r="Y489" s="589">
        <f>IF($AS$4=0,0,$AS$4)</f>
        <v>0</v>
      </c>
      <c r="Z489" s="590"/>
      <c r="AA489" s="589">
        <f>IF($AT$4=0,0,$AT$4)</f>
        <v>0</v>
      </c>
      <c r="AB489" s="590"/>
      <c r="AC489" s="589">
        <f>IF($AU$4=0,0,$AU$4)</f>
        <v>0</v>
      </c>
      <c r="AD489" s="590"/>
      <c r="AE489" s="599">
        <f>IF($AV$4=0,0,$AV$4)</f>
        <v>0</v>
      </c>
      <c r="AF489" s="600"/>
      <c r="AG489" s="137"/>
      <c r="AH489" s="62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54"/>
      <c r="AT489" s="54"/>
      <c r="AU489" s="15"/>
    </row>
    <row r="490" spans="1:47" ht="12" customHeight="1" x14ac:dyDescent="0.2">
      <c r="A490" s="601" t="str">
        <f>$A$49</f>
        <v xml:space="preserve">   Feiertage Art. 12.2 GAV</v>
      </c>
      <c r="B490" s="602"/>
      <c r="C490" s="222" t="str">
        <f>IF($AJ$17="","",$AJ$17)</f>
        <v/>
      </c>
      <c r="D490" s="221"/>
      <c r="E490" s="221"/>
      <c r="F490" s="167" t="str">
        <f>$F$49</f>
        <v>ft</v>
      </c>
      <c r="G490" s="589">
        <f>IF($AJ$15=0,0,$AJ$15)</f>
        <v>0</v>
      </c>
      <c r="H490" s="590"/>
      <c r="I490" s="589">
        <f>IF($AK$15=0,0,$AK$15)</f>
        <v>0</v>
      </c>
      <c r="J490" s="590"/>
      <c r="K490" s="589">
        <f>IF($AL$15=0,0,$AL$15)</f>
        <v>0</v>
      </c>
      <c r="L490" s="590"/>
      <c r="M490" s="589">
        <f>IF($AM$15=0,0,$AM$15)</f>
        <v>0</v>
      </c>
      <c r="N490" s="590"/>
      <c r="O490" s="589">
        <f>IF($AN$15=0,0,$AN$15)</f>
        <v>0</v>
      </c>
      <c r="P490" s="590"/>
      <c r="Q490" s="589">
        <f>IF($AO$15=0,0,$AO$15)</f>
        <v>0</v>
      </c>
      <c r="R490" s="590"/>
      <c r="S490" s="589">
        <f>IF($AP$15=0,0,$AP$15)</f>
        <v>0</v>
      </c>
      <c r="T490" s="590"/>
      <c r="U490" s="723">
        <f>IF($AQ$15=0,0,$AQ$15)</f>
        <v>0</v>
      </c>
      <c r="V490" s="588"/>
      <c r="W490" s="589">
        <f>IF($AR$15=0,0,$AR$15)</f>
        <v>0</v>
      </c>
      <c r="X490" s="590"/>
      <c r="Y490" s="589">
        <f>IF($AS$15=0,0,$AS$15)</f>
        <v>0</v>
      </c>
      <c r="Z490" s="590"/>
      <c r="AA490" s="589">
        <f>IF($AT$15=0,0,$AT$15)</f>
        <v>0</v>
      </c>
      <c r="AB490" s="590"/>
      <c r="AC490" s="589">
        <f>IF($AU$15=0,0,$AU$15)</f>
        <v>0</v>
      </c>
      <c r="AD490" s="590"/>
      <c r="AE490" s="599">
        <f>IF($AV$15=0,0,$AV$15)</f>
        <v>0</v>
      </c>
      <c r="AF490" s="600"/>
      <c r="AG490" s="137"/>
      <c r="AH490" s="62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54"/>
      <c r="AT490" s="54"/>
      <c r="AU490" s="15"/>
    </row>
    <row r="491" spans="1:47" ht="12" customHeight="1" x14ac:dyDescent="0.2">
      <c r="A491" s="601" t="str">
        <f>$A$50</f>
        <v xml:space="preserve">   Krankheit Art. 13 GAV</v>
      </c>
      <c r="B491" s="602"/>
      <c r="C491" s="602"/>
      <c r="D491" s="602"/>
      <c r="E491" s="602"/>
      <c r="F491" s="167" t="str">
        <f>$F$50</f>
        <v>k</v>
      </c>
      <c r="G491" s="589">
        <f>IF($AJ$5=0,0,$AJ$5)</f>
        <v>0</v>
      </c>
      <c r="H491" s="590"/>
      <c r="I491" s="589">
        <f>IF($AK$5=0,0,$AK$5)</f>
        <v>0</v>
      </c>
      <c r="J491" s="590"/>
      <c r="K491" s="589">
        <f>IF($AL$5=0,0,$AL$5)</f>
        <v>0</v>
      </c>
      <c r="L491" s="590"/>
      <c r="M491" s="589">
        <f>IF($AM$5=0,0,$AM$5)</f>
        <v>0</v>
      </c>
      <c r="N491" s="590"/>
      <c r="O491" s="589">
        <f>IF($AN$5=0,0,$AN$5)</f>
        <v>0</v>
      </c>
      <c r="P491" s="590"/>
      <c r="Q491" s="589">
        <f>IF($AO$5=0,0,$AO$5)</f>
        <v>0</v>
      </c>
      <c r="R491" s="590"/>
      <c r="S491" s="589">
        <f>IF($AP$5=0,0,$AP$5)</f>
        <v>0</v>
      </c>
      <c r="T491" s="590"/>
      <c r="U491" s="723">
        <f>IF($AQ$5=0,0,$AQ$5)</f>
        <v>0</v>
      </c>
      <c r="V491" s="588"/>
      <c r="W491" s="589">
        <f>IF($AR$5=0,0,$AR$5)</f>
        <v>0</v>
      </c>
      <c r="X491" s="590"/>
      <c r="Y491" s="589">
        <f>IF($AS$5=0,0,$AS$5)</f>
        <v>0</v>
      </c>
      <c r="Z491" s="590"/>
      <c r="AA491" s="589">
        <f>IF($AT$5=0,0,$AT$5)</f>
        <v>0</v>
      </c>
      <c r="AB491" s="590"/>
      <c r="AC491" s="589">
        <f>IF($AU$5=0,0,$AU$5)</f>
        <v>0</v>
      </c>
      <c r="AD491" s="590"/>
      <c r="AE491" s="599">
        <f>IF($AV$5=0,0,$AV$5)</f>
        <v>0</v>
      </c>
      <c r="AF491" s="600"/>
      <c r="AG491" s="137"/>
      <c r="AH491" s="62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54"/>
      <c r="AT491" s="54"/>
      <c r="AU491" s="15"/>
    </row>
    <row r="492" spans="1:47" ht="12" customHeight="1" x14ac:dyDescent="0.2">
      <c r="A492" s="601" t="str">
        <f>$A$51</f>
        <v xml:space="preserve">   Unfall Art. 14 GAV</v>
      </c>
      <c r="B492" s="602"/>
      <c r="C492" s="602"/>
      <c r="D492" s="602"/>
      <c r="E492" s="602"/>
      <c r="F492" s="167" t="str">
        <f>$F$51</f>
        <v>u</v>
      </c>
      <c r="G492" s="589">
        <f>IF($AJ$6=0,0,$AJ$6)</f>
        <v>0</v>
      </c>
      <c r="H492" s="590"/>
      <c r="I492" s="589">
        <f>IF($AK$6=0,0,$AK$6)</f>
        <v>0</v>
      </c>
      <c r="J492" s="590"/>
      <c r="K492" s="589">
        <f>IF($AL$6=0,0,$AL$6)</f>
        <v>0</v>
      </c>
      <c r="L492" s="590"/>
      <c r="M492" s="589">
        <f>IF($AM$6=0,0,$AM$6)</f>
        <v>0</v>
      </c>
      <c r="N492" s="590"/>
      <c r="O492" s="589">
        <f>IF($AN$6=0,0,$AN$6)</f>
        <v>0</v>
      </c>
      <c r="P492" s="590"/>
      <c r="Q492" s="589">
        <f>IF($AO$6=0,0,$AO$6)</f>
        <v>0</v>
      </c>
      <c r="R492" s="590"/>
      <c r="S492" s="589">
        <f>IF($AP$6=0,0,$AP$6)</f>
        <v>0</v>
      </c>
      <c r="T492" s="590"/>
      <c r="U492" s="723">
        <f>IF($AQ$6=0,0,$AQ$6)</f>
        <v>0</v>
      </c>
      <c r="V492" s="588"/>
      <c r="W492" s="589">
        <f>IF($AR$6=0,0,$AR$6)</f>
        <v>0</v>
      </c>
      <c r="X492" s="590"/>
      <c r="Y492" s="589">
        <f>IF($AS$6=0,0,$AS$6)</f>
        <v>0</v>
      </c>
      <c r="Z492" s="590"/>
      <c r="AA492" s="589">
        <f>IF($AT$6=0,0,$AT$6)</f>
        <v>0</v>
      </c>
      <c r="AB492" s="590"/>
      <c r="AC492" s="589">
        <f>IF($AU$6=0,0,$AU$6)</f>
        <v>0</v>
      </c>
      <c r="AD492" s="590"/>
      <c r="AE492" s="599">
        <f>IF($AV$6=0,0,$AV$6)</f>
        <v>0</v>
      </c>
      <c r="AF492" s="600"/>
      <c r="AG492" s="137"/>
      <c r="AH492" s="62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54"/>
      <c r="AT492" s="54"/>
      <c r="AU492" s="15"/>
    </row>
    <row r="493" spans="1:47" ht="12" customHeight="1" x14ac:dyDescent="0.2">
      <c r="A493" s="601" t="str">
        <f>$A$52</f>
        <v xml:space="preserve">   Schwangerschaft/Mutterschaft Art. 15 GAV</v>
      </c>
      <c r="B493" s="602"/>
      <c r="C493" s="602"/>
      <c r="D493" s="602"/>
      <c r="E493" s="602"/>
      <c r="F493" s="167" t="str">
        <f>$F$52</f>
        <v>s</v>
      </c>
      <c r="G493" s="589">
        <f>IF($AJ$7=0,0,$AJ$7)</f>
        <v>0</v>
      </c>
      <c r="H493" s="590"/>
      <c r="I493" s="589">
        <f>IF($AK$7=0,0,$AK$7)</f>
        <v>0</v>
      </c>
      <c r="J493" s="590"/>
      <c r="K493" s="589">
        <f>IF($AL$7=0,0,$AL$7)</f>
        <v>0</v>
      </c>
      <c r="L493" s="590"/>
      <c r="M493" s="589">
        <f>IF($AM$7=0,0,$AM$7)</f>
        <v>0</v>
      </c>
      <c r="N493" s="590"/>
      <c r="O493" s="589">
        <f>IF($AN$7=0,0,$AN$7)</f>
        <v>0</v>
      </c>
      <c r="P493" s="590"/>
      <c r="Q493" s="589">
        <f>IF($AO$7=0,0,$AO$7)</f>
        <v>0</v>
      </c>
      <c r="R493" s="590"/>
      <c r="S493" s="589">
        <f>IF($AP$7=0,0,$AP$7)</f>
        <v>0</v>
      </c>
      <c r="T493" s="590"/>
      <c r="U493" s="723">
        <f>IF($AQ$7=0,0,$AQ$7)</f>
        <v>0</v>
      </c>
      <c r="V493" s="588"/>
      <c r="W493" s="589">
        <f>IF($AR$7=0,0,$AR$7)</f>
        <v>0</v>
      </c>
      <c r="X493" s="590"/>
      <c r="Y493" s="589">
        <f>IF($AS$7=0,0,$AS$7)</f>
        <v>0</v>
      </c>
      <c r="Z493" s="590"/>
      <c r="AA493" s="589">
        <f>IF($AT$7=0,0,$AT$7)</f>
        <v>0</v>
      </c>
      <c r="AB493" s="590"/>
      <c r="AC493" s="589">
        <f>IF($AU$7=0,0,$AU$7)</f>
        <v>0</v>
      </c>
      <c r="AD493" s="590"/>
      <c r="AE493" s="599">
        <f>IF($AV$7=0,0,$AV$7)</f>
        <v>0</v>
      </c>
      <c r="AF493" s="600"/>
      <c r="AG493" s="137"/>
      <c r="AH493" s="62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54"/>
      <c r="AT493" s="54"/>
      <c r="AU493" s="15"/>
    </row>
    <row r="494" spans="1:47" ht="12" customHeight="1" x14ac:dyDescent="0.2">
      <c r="A494" s="601" t="str">
        <f>$A$53</f>
        <v xml:space="preserve">   Militär/Beförderung/Zivilschutz Art. 16 GAV</v>
      </c>
      <c r="B494" s="602"/>
      <c r="C494" s="602"/>
      <c r="D494" s="602"/>
      <c r="E494" s="602"/>
      <c r="F494" s="167" t="str">
        <f>$F$53</f>
        <v>m</v>
      </c>
      <c r="G494" s="589">
        <f>IF($AJ$8=0,0,$AJ$8)</f>
        <v>0</v>
      </c>
      <c r="H494" s="590"/>
      <c r="I494" s="589">
        <f>IF($AK$8=0,0,$AK$8)</f>
        <v>0</v>
      </c>
      <c r="J494" s="590"/>
      <c r="K494" s="589">
        <f>IF($AL$8=0,0,$AL$8)</f>
        <v>0</v>
      </c>
      <c r="L494" s="590"/>
      <c r="M494" s="589">
        <f>IF($AM$8=0,0,$AM$8)</f>
        <v>0</v>
      </c>
      <c r="N494" s="590"/>
      <c r="O494" s="589">
        <f>IF($AN$8=0,0,$AN$8)</f>
        <v>0</v>
      </c>
      <c r="P494" s="590"/>
      <c r="Q494" s="589">
        <f>IF($AO$8=0,0,$AO$8)</f>
        <v>0</v>
      </c>
      <c r="R494" s="590"/>
      <c r="S494" s="589">
        <f>IF($AP$8=0,0,$AP$8)</f>
        <v>0</v>
      </c>
      <c r="T494" s="590"/>
      <c r="U494" s="723">
        <f>IF($AQ$8=0,0,$AQ$8)</f>
        <v>0</v>
      </c>
      <c r="V494" s="588"/>
      <c r="W494" s="589">
        <f>IF($AR$8=0,0,$AR$8)</f>
        <v>0</v>
      </c>
      <c r="X494" s="590"/>
      <c r="Y494" s="589">
        <f>IF($AS$8=0,0,$AS$8)</f>
        <v>0</v>
      </c>
      <c r="Z494" s="590"/>
      <c r="AA494" s="589">
        <f>IF($AT$8=0,0,$AT$8)</f>
        <v>0</v>
      </c>
      <c r="AB494" s="590"/>
      <c r="AC494" s="589">
        <f>IF($AU$8=0,0,$AU$8)</f>
        <v>0</v>
      </c>
      <c r="AD494" s="590"/>
      <c r="AE494" s="599">
        <f>IF($AV$8=0,0,$AV$8)</f>
        <v>0</v>
      </c>
      <c r="AF494" s="600"/>
      <c r="AG494" s="137"/>
      <c r="AH494" s="62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54"/>
      <c r="AT494" s="54"/>
      <c r="AU494" s="15"/>
    </row>
    <row r="495" spans="1:47" ht="12" customHeight="1" x14ac:dyDescent="0.2">
      <c r="A495" s="601" t="str">
        <f>$A$54</f>
        <v xml:space="preserve">   Kurzarbeit und Schlechtwetterausfälle</v>
      </c>
      <c r="B495" s="602"/>
      <c r="C495" s="602"/>
      <c r="D495" s="602"/>
      <c r="E495" s="602"/>
      <c r="F495" s="167" t="str">
        <f>$F$54</f>
        <v>ka</v>
      </c>
      <c r="G495" s="589">
        <f>IF($AJ$11=0,0,$AJ$11)</f>
        <v>0</v>
      </c>
      <c r="H495" s="590"/>
      <c r="I495" s="589">
        <f>IF($AK$11=0,0,$AK$11)</f>
        <v>0</v>
      </c>
      <c r="J495" s="590"/>
      <c r="K495" s="589">
        <f>IF($AL$11=0,0,$AL$11)</f>
        <v>0</v>
      </c>
      <c r="L495" s="590"/>
      <c r="M495" s="589">
        <f>IF($AM$11=0,0,$AM$11)</f>
        <v>0</v>
      </c>
      <c r="N495" s="590"/>
      <c r="O495" s="589">
        <f>IF($AN$11=0,0,$AN$11)</f>
        <v>0</v>
      </c>
      <c r="P495" s="590"/>
      <c r="Q495" s="589">
        <f>IF($AO$11=0,0,$AO$11)</f>
        <v>0</v>
      </c>
      <c r="R495" s="590"/>
      <c r="S495" s="589">
        <f>IF($AP$11=0,0,$AP$11)</f>
        <v>0</v>
      </c>
      <c r="T495" s="590"/>
      <c r="U495" s="723">
        <f>IF($AQ$11=0,0,$AQ$11)</f>
        <v>0</v>
      </c>
      <c r="V495" s="588"/>
      <c r="W495" s="589">
        <f>IF($AR$11=0,0,$AR$11)</f>
        <v>0</v>
      </c>
      <c r="X495" s="590"/>
      <c r="Y495" s="589">
        <f>IF($AS$11=0,0,$AS$11)</f>
        <v>0</v>
      </c>
      <c r="Z495" s="590"/>
      <c r="AA495" s="589">
        <f>IF($AT$11=0,0,$AT$11)</f>
        <v>0</v>
      </c>
      <c r="AB495" s="590"/>
      <c r="AC495" s="589">
        <f>IF($AU$11=0,0,$AU$11)</f>
        <v>0</v>
      </c>
      <c r="AD495" s="590"/>
      <c r="AE495" s="599">
        <f>IF($AV$11=0,0,$AV$11)</f>
        <v>0</v>
      </c>
      <c r="AF495" s="600"/>
      <c r="AG495" s="137"/>
      <c r="AH495" s="62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54"/>
      <c r="AT495" s="54"/>
      <c r="AU495" s="15"/>
    </row>
    <row r="496" spans="1:47" ht="12" customHeight="1" x14ac:dyDescent="0.2">
      <c r="A496" s="601" t="str">
        <f>$A$55</f>
        <v xml:space="preserve">   Berufsschule</v>
      </c>
      <c r="B496" s="602"/>
      <c r="C496" s="602"/>
      <c r="D496" s="602"/>
      <c r="E496" s="602"/>
      <c r="F496" s="168" t="str">
        <f>$F$55</f>
        <v>bs</v>
      </c>
      <c r="G496" s="589">
        <f>IF($AJ$9=0,0,$AJ$9)</f>
        <v>0</v>
      </c>
      <c r="H496" s="590"/>
      <c r="I496" s="589">
        <f>IF($AK$9=0,0,$AK$9)</f>
        <v>0</v>
      </c>
      <c r="J496" s="590"/>
      <c r="K496" s="589">
        <f>IF($AL$9=0,0,$AL$9)</f>
        <v>0</v>
      </c>
      <c r="L496" s="590"/>
      <c r="M496" s="589">
        <f>IF($AM$9=0,0,$AM$9)</f>
        <v>0</v>
      </c>
      <c r="N496" s="590"/>
      <c r="O496" s="589">
        <f>IF($AN$9=0,0,$AN$9)</f>
        <v>0</v>
      </c>
      <c r="P496" s="590"/>
      <c r="Q496" s="589">
        <f>IF($AO$9=0,0,$AO$9)</f>
        <v>0</v>
      </c>
      <c r="R496" s="590"/>
      <c r="S496" s="589">
        <f>IF($AP$9=0,0,$AP$9)</f>
        <v>0</v>
      </c>
      <c r="T496" s="590"/>
      <c r="U496" s="723">
        <f>IF($AQ$9=0,0,$AQ$9)</f>
        <v>0</v>
      </c>
      <c r="V496" s="588"/>
      <c r="W496" s="589">
        <f>IF($AR$9=0,0,$AR$9)</f>
        <v>0</v>
      </c>
      <c r="X496" s="590"/>
      <c r="Y496" s="589">
        <f>IF($AS$9=0,0,$AS$9)</f>
        <v>0</v>
      </c>
      <c r="Z496" s="590"/>
      <c r="AA496" s="589">
        <f>IF($AT$9=0,0,$AT$9)</f>
        <v>0</v>
      </c>
      <c r="AB496" s="590"/>
      <c r="AC496" s="589">
        <f>IF($AU$9=0,0,$AU$9)</f>
        <v>0</v>
      </c>
      <c r="AD496" s="590"/>
      <c r="AE496" s="599">
        <f>IF($AV$9=0,0,$AV$9)</f>
        <v>0</v>
      </c>
      <c r="AF496" s="600"/>
      <c r="AG496" s="137"/>
      <c r="AH496" s="62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54"/>
      <c r="AT496" s="54"/>
      <c r="AU496" s="15"/>
    </row>
    <row r="497" spans="1:47" ht="12" customHeight="1" x14ac:dyDescent="0.2">
      <c r="A497" s="615" t="str">
        <f>$A$56</f>
        <v xml:space="preserve">   Kurse</v>
      </c>
      <c r="B497" s="616"/>
      <c r="C497" s="616"/>
      <c r="D497" s="616"/>
      <c r="E497" s="616"/>
      <c r="F497" s="268" t="str">
        <f>$F$56</f>
        <v>ku</v>
      </c>
      <c r="G497" s="608">
        <f>IF($AJ$10=0,0,$AJ$10)</f>
        <v>0</v>
      </c>
      <c r="H497" s="609"/>
      <c r="I497" s="608">
        <f>IF($AK$10=0,0,$AK$10)</f>
        <v>0</v>
      </c>
      <c r="J497" s="609"/>
      <c r="K497" s="608">
        <f>IF($AL$10=0,0,$AL$10)</f>
        <v>0</v>
      </c>
      <c r="L497" s="609"/>
      <c r="M497" s="608">
        <f>IF($AM$10=0,0,$AM$10)</f>
        <v>0</v>
      </c>
      <c r="N497" s="609"/>
      <c r="O497" s="608">
        <f>IF($AN$10=0,0,$AN$10)</f>
        <v>0</v>
      </c>
      <c r="P497" s="609"/>
      <c r="Q497" s="608">
        <f>IF($AO$10=0,0,$AO$10)</f>
        <v>0</v>
      </c>
      <c r="R497" s="609"/>
      <c r="S497" s="608">
        <f>IF($AP$10=0,0,$AP$10)</f>
        <v>0</v>
      </c>
      <c r="T497" s="609"/>
      <c r="U497" s="725">
        <f>IF($AQ$10=0,0,$AQ$10)</f>
        <v>0</v>
      </c>
      <c r="V497" s="618"/>
      <c r="W497" s="608">
        <f>IF($AR$10=0,0,$AR$10)</f>
        <v>0</v>
      </c>
      <c r="X497" s="609"/>
      <c r="Y497" s="608">
        <f>IF($AS$10=0,0,$AS$10)</f>
        <v>0</v>
      </c>
      <c r="Z497" s="609"/>
      <c r="AA497" s="608">
        <f>IF($AT$10=0,0,$AT$10)</f>
        <v>0</v>
      </c>
      <c r="AB497" s="609"/>
      <c r="AC497" s="608">
        <f>IF($AU$10=0,0,$AU$10)</f>
        <v>0</v>
      </c>
      <c r="AD497" s="609"/>
      <c r="AE497" s="610">
        <f>IF($AV$10=0,0,$AV$10)</f>
        <v>0</v>
      </c>
      <c r="AF497" s="611"/>
      <c r="AG497" s="137"/>
      <c r="AH497" s="62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54"/>
      <c r="AT497" s="54"/>
      <c r="AU497" s="15"/>
    </row>
    <row r="498" spans="1:47" ht="12" customHeight="1" x14ac:dyDescent="0.2">
      <c r="A498" s="265" t="str">
        <f>$A$57</f>
        <v>Kompensations-Std</v>
      </c>
      <c r="B498" s="612" t="str">
        <f>$B$57</f>
        <v>aus Vorjahr</v>
      </c>
      <c r="C498" s="612"/>
      <c r="D498" s="612"/>
      <c r="E498" s="612"/>
      <c r="F498" s="266" t="str">
        <f>$F$57</f>
        <v>kv</v>
      </c>
      <c r="G498" s="604">
        <f>IF($AJ$12=0,0,$AJ$12)</f>
        <v>0</v>
      </c>
      <c r="H498" s="605"/>
      <c r="I498" s="604">
        <f>IF($AK$12=0,0,$AK$12)</f>
        <v>0</v>
      </c>
      <c r="J498" s="605"/>
      <c r="K498" s="604">
        <f>IF($AL$12=0,0,$AL$12)</f>
        <v>0</v>
      </c>
      <c r="L498" s="605"/>
      <c r="M498" s="604">
        <f>IF($AM$12=0,0,$AM$12)</f>
        <v>0</v>
      </c>
      <c r="N498" s="605"/>
      <c r="O498" s="604">
        <f>IF($AN$12=0,0,$AN$12)</f>
        <v>0</v>
      </c>
      <c r="P498" s="605"/>
      <c r="Q498" s="604">
        <f>IF($AO$12=0,0,$AO$12)</f>
        <v>0</v>
      </c>
      <c r="R498" s="605"/>
      <c r="S498" s="604">
        <f>IF($AP$12=0,0,$AP$12)</f>
        <v>0</v>
      </c>
      <c r="T498" s="605"/>
      <c r="U498" s="727">
        <f>IF($AQ$12=0,0,$AQ$12)</f>
        <v>0</v>
      </c>
      <c r="V498" s="614"/>
      <c r="W498" s="604">
        <f>IF($AR$12=0,0,$AR$12)</f>
        <v>0</v>
      </c>
      <c r="X498" s="605"/>
      <c r="Y498" s="604"/>
      <c r="Z498" s="605"/>
      <c r="AA498" s="604"/>
      <c r="AB498" s="605"/>
      <c r="AC498" s="604"/>
      <c r="AD498" s="605"/>
      <c r="AE498" s="606">
        <f>IF($AV$12=0,0,$AV$12)</f>
        <v>0</v>
      </c>
      <c r="AF498" s="607"/>
      <c r="AG498" s="137"/>
      <c r="AH498" s="62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54"/>
      <c r="AT498" s="54"/>
      <c r="AU498" s="15"/>
    </row>
    <row r="499" spans="1:47" ht="12" customHeight="1" x14ac:dyDescent="0.2">
      <c r="A499" s="269"/>
      <c r="B499" s="632" t="str">
        <f>$B$58</f>
        <v>aus laufendem Jahr (Kontrolle)</v>
      </c>
      <c r="C499" s="632"/>
      <c r="D499" s="632"/>
      <c r="E499" s="632"/>
      <c r="F499" s="270" t="str">
        <f>$F$58</f>
        <v>kj</v>
      </c>
      <c r="G499" s="627">
        <f>IF($AJ$14=0,0,$AJ$14)</f>
        <v>0</v>
      </c>
      <c r="H499" s="628"/>
      <c r="I499" s="627">
        <f>IF($AK$14=0,0,$AK$14)</f>
        <v>0</v>
      </c>
      <c r="J499" s="628"/>
      <c r="K499" s="627">
        <f>IF($AL$14=0,0,$AL$14)</f>
        <v>0</v>
      </c>
      <c r="L499" s="628"/>
      <c r="M499" s="627">
        <f>IF($AM$14=0,0,$AM$14)</f>
        <v>0</v>
      </c>
      <c r="N499" s="628"/>
      <c r="O499" s="627">
        <f>IF($AN$14=0,0,$AN$14)</f>
        <v>0</v>
      </c>
      <c r="P499" s="628"/>
      <c r="Q499" s="627">
        <f>IF($AO$14=0,0,$AO$14)</f>
        <v>0</v>
      </c>
      <c r="R499" s="628"/>
      <c r="S499" s="627">
        <f>IF($AP$14=0,0,$AP$14)</f>
        <v>0</v>
      </c>
      <c r="T499" s="628"/>
      <c r="U499" s="726">
        <f>IF($AQ$14=0,0,$AQ$14)</f>
        <v>0</v>
      </c>
      <c r="V499" s="634"/>
      <c r="W499" s="627">
        <f>IF($AR$14=0,0,$AR$14)</f>
        <v>0</v>
      </c>
      <c r="X499" s="628"/>
      <c r="Y499" s="627">
        <f>IF($AS$14=0,0,$AS$14)</f>
        <v>0</v>
      </c>
      <c r="Z499" s="628"/>
      <c r="AA499" s="627">
        <f>IF($AT$14=0,0,$AT$14)</f>
        <v>0</v>
      </c>
      <c r="AB499" s="628"/>
      <c r="AC499" s="627">
        <f>IF($AU$14=0,0,$AU$14)</f>
        <v>0</v>
      </c>
      <c r="AD499" s="628"/>
      <c r="AE499" s="629">
        <f>IF($AV$14=0,0,$AV$14)</f>
        <v>0</v>
      </c>
      <c r="AF499" s="630"/>
      <c r="AG499" s="137"/>
      <c r="AH499" s="62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54"/>
      <c r="AT499" s="54"/>
      <c r="AU499" s="15"/>
    </row>
    <row r="500" spans="1:47" ht="12" customHeight="1" x14ac:dyDescent="0.2">
      <c r="A500" s="271" t="str">
        <f>$A$59</f>
        <v>Auszahlung</v>
      </c>
      <c r="B500" s="612" t="str">
        <f>$B$59</f>
        <v>Stunden Vorjahressaldo</v>
      </c>
      <c r="C500" s="612"/>
      <c r="D500" s="612"/>
      <c r="E500" s="612"/>
      <c r="F500" s="631"/>
      <c r="G500" s="604">
        <f>IF($AJ$18=0,0,$AJ$18)</f>
        <v>0</v>
      </c>
      <c r="H500" s="605"/>
      <c r="I500" s="604">
        <f>IF($AK$18=0,0,$AK$18)</f>
        <v>0</v>
      </c>
      <c r="J500" s="605"/>
      <c r="K500" s="604">
        <f>IF($AL$18=0,0,$AL$18)</f>
        <v>0</v>
      </c>
      <c r="L500" s="605"/>
      <c r="M500" s="604">
        <f>IF($AM$18=0,0,$AM$18)</f>
        <v>0</v>
      </c>
      <c r="N500" s="605"/>
      <c r="O500" s="604">
        <f>IF($AN$18=0,0,$AN$18)</f>
        <v>0</v>
      </c>
      <c r="P500" s="605"/>
      <c r="Q500" s="604">
        <f>IF($AO$18=0,0,$AO$18)</f>
        <v>0</v>
      </c>
      <c r="R500" s="605"/>
      <c r="S500" s="604">
        <f>IF($AP$18=0,0,$AP$18)</f>
        <v>0</v>
      </c>
      <c r="T500" s="605"/>
      <c r="U500" s="727">
        <f>IF($AQ$18=0,0,$AQ$18)</f>
        <v>0</v>
      </c>
      <c r="V500" s="614"/>
      <c r="W500" s="604">
        <f>IF($AR$18=0,0,$AR$18)</f>
        <v>0</v>
      </c>
      <c r="X500" s="605"/>
      <c r="Y500" s="619"/>
      <c r="Z500" s="620"/>
      <c r="AA500" s="620"/>
      <c r="AB500" s="620"/>
      <c r="AC500" s="620"/>
      <c r="AD500" s="621"/>
      <c r="AE500" s="606">
        <f>IF($AV$18=0,0,$AV$18)</f>
        <v>0</v>
      </c>
      <c r="AF500" s="607"/>
      <c r="AG500" s="137"/>
      <c r="AH500" s="62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54"/>
      <c r="AT500" s="54"/>
      <c r="AU500" s="15"/>
    </row>
    <row r="501" spans="1:47" ht="12" customHeight="1" x14ac:dyDescent="0.2">
      <c r="A501" s="169" t="str">
        <f>$A$60</f>
        <v>Differenz</v>
      </c>
      <c r="B501" s="586" t="str">
        <f>$B$60</f>
        <v>nach Kompensation und Auszahlung</v>
      </c>
      <c r="C501" s="586"/>
      <c r="D501" s="586"/>
      <c r="E501" s="586"/>
      <c r="F501" s="622"/>
      <c r="G501" s="589">
        <f>IF(ROUND($P$4,3)=0,0,$P$4-SUM(G498+G500))</f>
        <v>0</v>
      </c>
      <c r="H501" s="590"/>
      <c r="I501" s="623">
        <f>IF(ROUND(G501,3)=0,0,G501-(SUM(I500+I498)))</f>
        <v>0</v>
      </c>
      <c r="J501" s="624"/>
      <c r="K501" s="623">
        <f>IF(ROUND(I501,3)=0,0,I501-(SUM(K500+K498)))</f>
        <v>0</v>
      </c>
      <c r="L501" s="624"/>
      <c r="M501" s="589">
        <f t="shared" ref="M501" si="157">IF(ROUND(K501,3)=0,0,K501-(SUM(M500+M498)))</f>
        <v>0</v>
      </c>
      <c r="N501" s="590"/>
      <c r="O501" s="589">
        <f t="shared" ref="O501" si="158">IF(ROUND(M501,3)=0,0,M501-(SUM(O500+O498)))</f>
        <v>0</v>
      </c>
      <c r="P501" s="590"/>
      <c r="Q501" s="589">
        <f t="shared" ref="Q501" si="159">IF(ROUND(O501,3)=0,0,O501-(SUM(Q500+Q498)))</f>
        <v>0</v>
      </c>
      <c r="R501" s="590"/>
      <c r="S501" s="623">
        <f t="shared" ref="S501" si="160">IF(ROUND(Q501,3)=0,0,Q501-(SUM(S500+S498)))</f>
        <v>0</v>
      </c>
      <c r="T501" s="624"/>
      <c r="U501" s="723">
        <f t="shared" ref="U501" si="161">IF(ROUND(S501,3)=0,0,S501-(SUM(U500+U498)))</f>
        <v>0</v>
      </c>
      <c r="V501" s="588"/>
      <c r="W501" s="623">
        <f t="shared" ref="W501" si="162">IF(ROUND(U501,3)=0,0,U501-(SUM(W500+W498)))</f>
        <v>0</v>
      </c>
      <c r="X501" s="624"/>
      <c r="Y501" s="636" t="str">
        <f>$Y$60</f>
        <v/>
      </c>
      <c r="Z501" s="637"/>
      <c r="AA501" s="637"/>
      <c r="AB501" s="637"/>
      <c r="AC501" s="637"/>
      <c r="AD501" s="637"/>
      <c r="AE501" s="637"/>
      <c r="AF501" s="638"/>
      <c r="AG501" s="137"/>
      <c r="AH501" s="62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54"/>
      <c r="AT501" s="54"/>
      <c r="AU501" s="15"/>
    </row>
    <row r="502" spans="1:47" ht="12" customHeight="1" x14ac:dyDescent="0.2">
      <c r="A502" s="169" t="str">
        <f>$A$61</f>
        <v>Auszahlung</v>
      </c>
      <c r="B502" s="639" t="str">
        <f>$B$61</f>
        <v>Stunden laufendes Jahr</v>
      </c>
      <c r="C502" s="639"/>
      <c r="D502" s="639"/>
      <c r="E502" s="639"/>
      <c r="F502" s="640"/>
      <c r="G502" s="589">
        <f>IF($AJ$19=0,0,$AJ$19)</f>
        <v>0</v>
      </c>
      <c r="H502" s="590"/>
      <c r="I502" s="589">
        <f>IF($AK$19=0,0,$AK$19)</f>
        <v>0</v>
      </c>
      <c r="J502" s="590"/>
      <c r="K502" s="589">
        <f>IF($AL$19=0,0,$AL$19)</f>
        <v>0</v>
      </c>
      <c r="L502" s="590"/>
      <c r="M502" s="589">
        <f>IF($AM$19=0,0,$AM$19)</f>
        <v>0</v>
      </c>
      <c r="N502" s="590"/>
      <c r="O502" s="589">
        <f>IF($AN$19=0,0,$AN$19)</f>
        <v>0</v>
      </c>
      <c r="P502" s="590"/>
      <c r="Q502" s="589">
        <f>IF($AO$19=0,0,$AO$19)</f>
        <v>0</v>
      </c>
      <c r="R502" s="590"/>
      <c r="S502" s="589">
        <f>IF($AP$19=0,0,$AP$19)</f>
        <v>0</v>
      </c>
      <c r="T502" s="590"/>
      <c r="U502" s="723">
        <f>IF($AQ$19=0,0,$AQ$19)</f>
        <v>0</v>
      </c>
      <c r="V502" s="588"/>
      <c r="W502" s="589">
        <f>IF($AR$19=0,0,$AR$19)</f>
        <v>0</v>
      </c>
      <c r="X502" s="590"/>
      <c r="Y502" s="589">
        <f>IF($AS$19=0,0,$AS$19)</f>
        <v>0</v>
      </c>
      <c r="Z502" s="590"/>
      <c r="AA502" s="589">
        <f>IF($AT$19=0,0,$AT$19)</f>
        <v>0</v>
      </c>
      <c r="AB502" s="590"/>
      <c r="AC502" s="589">
        <f>IF($AU$19=0,0,$AU$19)</f>
        <v>0</v>
      </c>
      <c r="AD502" s="590"/>
      <c r="AE502" s="599">
        <f>IF($AV$19=0,0,$AV$19)</f>
        <v>0</v>
      </c>
      <c r="AF502" s="600"/>
      <c r="AG502" s="137"/>
      <c r="AH502" s="62"/>
      <c r="AI502" s="39"/>
      <c r="AJ502" s="39"/>
      <c r="AM502" s="39"/>
      <c r="AN502" s="39"/>
      <c r="AO502" s="39"/>
      <c r="AP502" s="39"/>
      <c r="AQ502" s="39"/>
      <c r="AR502" s="39"/>
      <c r="AS502" s="54"/>
      <c r="AT502" s="54"/>
      <c r="AU502" s="15"/>
    </row>
    <row r="503" spans="1:47" ht="12" customHeight="1" x14ac:dyDescent="0.2">
      <c r="A503" s="170" t="str">
        <f>$A$62</f>
        <v>Fehlstunden</v>
      </c>
      <c r="B503" s="635" t="str">
        <f>$B$62</f>
        <v>laufendes Jahr (Kontrolle)</v>
      </c>
      <c r="C503" s="635"/>
      <c r="D503" s="635"/>
      <c r="E503" s="635"/>
      <c r="F503" s="267" t="str">
        <f>$F$62</f>
        <v>fe</v>
      </c>
      <c r="G503" s="627">
        <f>IF($AJ$13=0,0,$AJ$13)</f>
        <v>0</v>
      </c>
      <c r="H503" s="628"/>
      <c r="I503" s="627">
        <f>IF($AK$13=0,0,$AK$13)</f>
        <v>0</v>
      </c>
      <c r="J503" s="628"/>
      <c r="K503" s="627">
        <f>IF($AL$13=0,0,$AL$13)</f>
        <v>0</v>
      </c>
      <c r="L503" s="628"/>
      <c r="M503" s="627">
        <f>IF($AM$13=0,0,$AM$13)</f>
        <v>0</v>
      </c>
      <c r="N503" s="628"/>
      <c r="O503" s="627">
        <f>IF($AN$13=0,0,$AN$13)</f>
        <v>0</v>
      </c>
      <c r="P503" s="628"/>
      <c r="Q503" s="627">
        <f>IF($AO$13=0,0,$AO$13)</f>
        <v>0</v>
      </c>
      <c r="R503" s="628"/>
      <c r="S503" s="627">
        <f>IF($AP$13=0,0,$AP$13)</f>
        <v>0</v>
      </c>
      <c r="T503" s="628"/>
      <c r="U503" s="726">
        <f>IF($AQ$13=0,0,$AQ$13)</f>
        <v>0</v>
      </c>
      <c r="V503" s="634"/>
      <c r="W503" s="627">
        <f>IF($AR$13=0,0,$AR$13)</f>
        <v>0</v>
      </c>
      <c r="X503" s="628"/>
      <c r="Y503" s="627">
        <f>IF($AS$13=0,0,$AS$13)</f>
        <v>0</v>
      </c>
      <c r="Z503" s="628"/>
      <c r="AA503" s="627">
        <f>IF($AT$13=0,0,$AT$13)</f>
        <v>0</v>
      </c>
      <c r="AB503" s="628"/>
      <c r="AC503" s="627">
        <f>IF($AU$13=0,0,$AU$13)</f>
        <v>0</v>
      </c>
      <c r="AD503" s="628"/>
      <c r="AE503" s="629">
        <f>IF($AV$13=0,0,$AV$13)</f>
        <v>0</v>
      </c>
      <c r="AF503" s="630"/>
      <c r="AG503" s="137"/>
      <c r="AH503" s="62"/>
      <c r="AI503" s="39"/>
      <c r="AJ503" s="39"/>
      <c r="AM503" s="39"/>
      <c r="AN503" s="39"/>
      <c r="AO503" s="39"/>
      <c r="AP503" s="39"/>
      <c r="AQ503" s="39"/>
      <c r="AR503" s="39"/>
      <c r="AS503" s="54"/>
      <c r="AT503" s="54"/>
      <c r="AU503" s="15"/>
    </row>
    <row r="504" spans="1:47" ht="12" customHeight="1" x14ac:dyDescent="0.2">
      <c r="A504" s="171" t="str">
        <f>$A$63</f>
        <v>Total inkl. Zeitzuschläge</v>
      </c>
      <c r="B504" s="651" t="str">
        <f>$B$63</f>
        <v>Stunden produktiv und unproduktiv</v>
      </c>
      <c r="C504" s="651"/>
      <c r="D504" s="651"/>
      <c r="E504" s="651"/>
      <c r="F504" s="731"/>
      <c r="G504" s="732">
        <f>IF($AG$36=0,0,$AG$36)</f>
        <v>0</v>
      </c>
      <c r="H504" s="657"/>
      <c r="I504" s="656">
        <f>IF($AG$99=0,0,$AG$99)</f>
        <v>0</v>
      </c>
      <c r="J504" s="657"/>
      <c r="K504" s="641">
        <f>IF($AG$162=0,0,$AG$162)</f>
        <v>0</v>
      </c>
      <c r="L504" s="642"/>
      <c r="M504" s="641">
        <f>IF($AG$225=0,0,$AG$225)</f>
        <v>0</v>
      </c>
      <c r="N504" s="642"/>
      <c r="O504" s="641">
        <f>IF($AG$288=0,0,$AG$288)</f>
        <v>0</v>
      </c>
      <c r="P504" s="642"/>
      <c r="Q504" s="641">
        <f>IF($AG$351=0,0,$AG$351)</f>
        <v>0</v>
      </c>
      <c r="R504" s="642"/>
      <c r="S504" s="641">
        <f>IF($AG$414=0,0,$AG$414)</f>
        <v>0</v>
      </c>
      <c r="T504" s="642"/>
      <c r="U504" s="733">
        <f>IF($AG$477=0,0,$AG$477)</f>
        <v>0</v>
      </c>
      <c r="V504" s="655"/>
      <c r="W504" s="641">
        <f>IF($AG$540=0,0,$AG$540)</f>
        <v>0</v>
      </c>
      <c r="X504" s="642"/>
      <c r="Y504" s="641">
        <f>IF($AG$603=0,0,$AG$603)</f>
        <v>0</v>
      </c>
      <c r="Z504" s="642"/>
      <c r="AA504" s="641">
        <f>IF($AG$666=0,0,$AG$666)</f>
        <v>0</v>
      </c>
      <c r="AB504" s="642"/>
      <c r="AC504" s="641">
        <f>IF($AG$729=0,0,$AG$729)</f>
        <v>0</v>
      </c>
      <c r="AD504" s="642"/>
      <c r="AE504" s="570">
        <f>SUM($G$63:$AD$63)</f>
        <v>0</v>
      </c>
      <c r="AF504" s="571"/>
      <c r="AG504" s="137"/>
      <c r="AH504" s="62"/>
      <c r="AI504" s="39"/>
      <c r="AJ504" s="39"/>
      <c r="AM504" s="39"/>
      <c r="AN504" s="39"/>
      <c r="AO504" s="39"/>
      <c r="AP504" s="39"/>
      <c r="AQ504" s="39"/>
      <c r="AR504" s="39"/>
      <c r="AS504" s="54"/>
      <c r="AT504" s="54"/>
      <c r="AU504" s="15"/>
    </row>
    <row r="505" spans="1:47" ht="24.95" customHeight="1" x14ac:dyDescent="0.2">
      <c r="A505" s="173" t="str">
        <f>$A$64</f>
        <v>Vergleich</v>
      </c>
      <c r="B505" s="643" t="str">
        <f>$B$64</f>
        <v>Stunden zu Soll-Stunden (inkl. allfälli-
ge Minusstunden Vorjahr)</v>
      </c>
      <c r="C505" s="643"/>
      <c r="D505" s="643"/>
      <c r="E505" s="643"/>
      <c r="F505" s="644"/>
      <c r="G505" s="728">
        <f>$G$64</f>
        <v>-172.82999999999998</v>
      </c>
      <c r="H505" s="650"/>
      <c r="I505" s="647">
        <f>$I$64</f>
        <v>-164.6</v>
      </c>
      <c r="J505" s="648"/>
      <c r="K505" s="649">
        <f>$K$64</f>
        <v>-189.28999999999996</v>
      </c>
      <c r="L505" s="650"/>
      <c r="M505" s="649">
        <f>$M$64</f>
        <v>-181.05999999999997</v>
      </c>
      <c r="N505" s="650"/>
      <c r="O505" s="649">
        <f>$O$64</f>
        <v>-172.82999999999998</v>
      </c>
      <c r="P505" s="650"/>
      <c r="Q505" s="649">
        <f>$Q$64</f>
        <v>-181.05999999999997</v>
      </c>
      <c r="R505" s="650"/>
      <c r="S505" s="649">
        <f>$S$64</f>
        <v>-181.05999999999997</v>
      </c>
      <c r="T505" s="650"/>
      <c r="U505" s="748">
        <f>$U$64</f>
        <v>-181.05999999999997</v>
      </c>
      <c r="V505" s="646"/>
      <c r="W505" s="649">
        <f>$W$64</f>
        <v>-181.05999999999997</v>
      </c>
      <c r="X505" s="650"/>
      <c r="Y505" s="649">
        <f>$Y$64</f>
        <v>-172.82999999999998</v>
      </c>
      <c r="Z505" s="650"/>
      <c r="AA505" s="649">
        <f>$AA$64</f>
        <v>-181.05999999999997</v>
      </c>
      <c r="AB505" s="650"/>
      <c r="AC505" s="649">
        <f>$AC$64</f>
        <v>-189.28999999999996</v>
      </c>
      <c r="AD505" s="650"/>
      <c r="AE505" s="683">
        <f>$AE$64</f>
        <v>-2148.0299999999997</v>
      </c>
      <c r="AF505" s="684"/>
      <c r="AG505" s="137"/>
      <c r="AH505" s="62"/>
      <c r="AI505" s="39"/>
      <c r="AJ505" s="39"/>
      <c r="AM505" s="39"/>
      <c r="AN505" s="39"/>
      <c r="AO505" s="39"/>
      <c r="AP505" s="39"/>
      <c r="AQ505" s="39"/>
      <c r="AR505" s="39"/>
      <c r="AS505" s="54"/>
      <c r="AT505" s="54"/>
      <c r="AU505" s="15"/>
    </row>
    <row r="506" spans="1:47" ht="12" customHeight="1" x14ac:dyDescent="0.2">
      <c r="A506" s="172"/>
      <c r="B506" s="685" t="str">
        <f>$B$65</f>
        <v>Stunden zu Soll-Stunden (kumuliert)</v>
      </c>
      <c r="C506" s="685"/>
      <c r="D506" s="685"/>
      <c r="E506" s="685"/>
      <c r="F506" s="686"/>
      <c r="G506" s="749">
        <f>$G$65</f>
        <v>-172.82999999999998</v>
      </c>
      <c r="H506" s="718"/>
      <c r="I506" s="566">
        <f>$I$65</f>
        <v>-337.42999999999995</v>
      </c>
      <c r="J506" s="567"/>
      <c r="K506" s="566">
        <f>$K$65</f>
        <v>-526.71999999999991</v>
      </c>
      <c r="L506" s="567"/>
      <c r="M506" s="566">
        <f>$M$65</f>
        <v>-707.77999999999986</v>
      </c>
      <c r="N506" s="567"/>
      <c r="O506" s="566">
        <f>$O$65</f>
        <v>-880.6099999999999</v>
      </c>
      <c r="P506" s="567"/>
      <c r="Q506" s="566">
        <f>$Q$65</f>
        <v>-1061.6699999999998</v>
      </c>
      <c r="R506" s="567"/>
      <c r="S506" s="566">
        <f>$S$65</f>
        <v>-1242.7299999999998</v>
      </c>
      <c r="T506" s="567"/>
      <c r="U506" s="719">
        <f>$U$65</f>
        <v>-1423.7899999999997</v>
      </c>
      <c r="V506" s="575"/>
      <c r="W506" s="566">
        <f>$W$65</f>
        <v>-1604.8499999999997</v>
      </c>
      <c r="X506" s="567"/>
      <c r="Y506" s="566">
        <f>$Y$65</f>
        <v>-1777.6799999999996</v>
      </c>
      <c r="Z506" s="567"/>
      <c r="AA506" s="566">
        <f>$AA$65</f>
        <v>-1958.7399999999996</v>
      </c>
      <c r="AB506" s="567"/>
      <c r="AC506" s="566">
        <f>$AC$65</f>
        <v>-2148.0299999999997</v>
      </c>
      <c r="AD506" s="567"/>
      <c r="AE506" s="568">
        <f>$AE$65</f>
        <v>0</v>
      </c>
      <c r="AF506" s="569"/>
      <c r="AG506" s="137"/>
      <c r="AH506" s="62"/>
      <c r="AI506" s="39"/>
      <c r="AJ506" s="39"/>
      <c r="AM506" s="39"/>
      <c r="AN506" s="39"/>
      <c r="AO506" s="39"/>
      <c r="AP506" s="39"/>
      <c r="AQ506" s="39"/>
      <c r="AR506" s="39"/>
      <c r="AS506" s="54"/>
      <c r="AT506" s="54"/>
      <c r="AU506" s="15"/>
    </row>
    <row r="507" spans="1:47" ht="12.75" customHeight="1" x14ac:dyDescent="0.2">
      <c r="A507" s="658" t="str">
        <f>$A$66</f>
        <v>Ferienkontrolle</v>
      </c>
      <c r="B507" s="660" t="str">
        <f>$B$66</f>
        <v>Ferienguthaben Vorjahr</v>
      </c>
      <c r="C507" s="660"/>
      <c r="D507" s="660"/>
      <c r="E507" s="660"/>
      <c r="F507" s="661"/>
      <c r="G507" s="681">
        <f>IF($AA$4=0,0,$AA$4)</f>
        <v>0</v>
      </c>
      <c r="H507" s="665"/>
      <c r="I507" s="576" t="str">
        <f>$I$66</f>
        <v>Ferienguthaben nach 
Art. 12.1 GAV</v>
      </c>
      <c r="J507" s="577"/>
      <c r="K507" s="577"/>
      <c r="L507" s="578"/>
      <c r="M507" s="671">
        <f>IF($AA$5=0,0,$AA$5)</f>
        <v>0</v>
      </c>
      <c r="N507" s="672"/>
      <c r="O507" s="675" t="str">
        <f>$O$66</f>
        <v>Ferienguthaben total</v>
      </c>
      <c r="P507" s="676"/>
      <c r="Q507" s="676"/>
      <c r="R507" s="677"/>
      <c r="S507" s="681">
        <f>SUM(G507+M507)</f>
        <v>0</v>
      </c>
      <c r="T507" s="665"/>
      <c r="U507" s="675" t="str">
        <f>$U$66</f>
        <v>Ferien bezogen</v>
      </c>
      <c r="V507" s="676"/>
      <c r="W507" s="676"/>
      <c r="X507" s="677"/>
      <c r="Y507" s="681">
        <f>IF($AV$4=0,0,$AV$4)</f>
        <v>0</v>
      </c>
      <c r="Z507" s="665"/>
      <c r="AA507" s="576" t="str">
        <f>$AA$66</f>
        <v>Aktuelles Ferienguthaben</v>
      </c>
      <c r="AB507" s="577"/>
      <c r="AC507" s="577"/>
      <c r="AD507" s="578"/>
      <c r="AE507" s="681">
        <f>IF(S507=0,0,S507-Y507)</f>
        <v>0</v>
      </c>
      <c r="AF507" s="665"/>
      <c r="AG507" s="137"/>
      <c r="AM507" s="46"/>
      <c r="AN507" s="46"/>
      <c r="AO507" s="46"/>
      <c r="AP507" s="46"/>
      <c r="AQ507" s="46"/>
      <c r="AR507" s="46"/>
      <c r="AS507" s="46"/>
      <c r="AT507" s="46"/>
    </row>
    <row r="508" spans="1:47" ht="12.75" customHeight="1" x14ac:dyDescent="0.2">
      <c r="A508" s="659"/>
      <c r="B508" s="662"/>
      <c r="C508" s="662"/>
      <c r="D508" s="662"/>
      <c r="E508" s="662"/>
      <c r="F508" s="663"/>
      <c r="G508" s="682"/>
      <c r="H508" s="667"/>
      <c r="I508" s="668"/>
      <c r="J508" s="669"/>
      <c r="K508" s="669"/>
      <c r="L508" s="670"/>
      <c r="M508" s="673"/>
      <c r="N508" s="674"/>
      <c r="O508" s="678"/>
      <c r="P508" s="679"/>
      <c r="Q508" s="679"/>
      <c r="R508" s="680"/>
      <c r="S508" s="682"/>
      <c r="T508" s="667"/>
      <c r="U508" s="678"/>
      <c r="V508" s="679"/>
      <c r="W508" s="679"/>
      <c r="X508" s="680"/>
      <c r="Y508" s="682"/>
      <c r="Z508" s="667"/>
      <c r="AA508" s="668"/>
      <c r="AB508" s="669"/>
      <c r="AC508" s="669"/>
      <c r="AD508" s="670"/>
      <c r="AE508" s="682"/>
      <c r="AF508" s="667"/>
      <c r="AG508" s="137"/>
      <c r="AM508" s="46"/>
      <c r="AN508" s="46"/>
      <c r="AO508" s="46"/>
      <c r="AP508" s="46"/>
      <c r="AQ508" s="46"/>
      <c r="AR508" s="46"/>
      <c r="AS508" s="46"/>
      <c r="AT508" s="46"/>
    </row>
    <row r="509" spans="1:47" ht="12" customHeight="1" x14ac:dyDescent="0.25">
      <c r="A509" s="76"/>
      <c r="B509" s="76"/>
      <c r="C509" s="76"/>
      <c r="D509" s="76"/>
      <c r="E509" s="77"/>
      <c r="F509" s="77"/>
      <c r="G509" s="76"/>
      <c r="H509" s="697"/>
      <c r="I509" s="697"/>
      <c r="J509" s="697"/>
      <c r="K509" s="697"/>
      <c r="L509" s="697"/>
      <c r="M509" s="697"/>
      <c r="N509" s="697"/>
      <c r="O509" s="697"/>
      <c r="P509" s="697"/>
      <c r="Q509" s="697"/>
      <c r="R509" s="697"/>
      <c r="S509" s="697"/>
      <c r="T509" s="697"/>
      <c r="U509" s="697"/>
      <c r="V509" s="697"/>
      <c r="W509" s="697"/>
      <c r="X509" s="697"/>
      <c r="Y509" s="697"/>
      <c r="Z509" s="697"/>
      <c r="AA509" s="697"/>
      <c r="AB509" s="697"/>
      <c r="AC509" s="697"/>
      <c r="AD509" s="697"/>
      <c r="AE509" s="697"/>
      <c r="AF509" s="697"/>
      <c r="AG509" s="27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</row>
    <row r="510" spans="1:47" ht="20.100000000000001" customHeight="1" x14ac:dyDescent="0.2">
      <c r="A510" s="212" t="str">
        <f>$A$3</f>
        <v>Mitarbeiter/In</v>
      </c>
      <c r="B510" s="734" t="str">
        <f>IF($B$3="","",$B$3)</f>
        <v>Muster Peter</v>
      </c>
      <c r="C510" s="735"/>
      <c r="D510" s="735"/>
      <c r="E510" s="735"/>
      <c r="F510" s="735"/>
      <c r="G510" s="736"/>
      <c r="H510" s="737"/>
      <c r="I510" s="231"/>
      <c r="J510" s="739"/>
      <c r="K510" s="739"/>
      <c r="L510" s="739"/>
      <c r="M510" s="739"/>
      <c r="N510" s="231"/>
      <c r="O510" s="739"/>
      <c r="P510" s="739"/>
      <c r="Q510" s="739"/>
      <c r="R510" s="739"/>
      <c r="S510" s="231"/>
      <c r="T510" s="276"/>
      <c r="U510" s="276"/>
      <c r="V510" s="276"/>
      <c r="W510" s="276"/>
      <c r="X510" s="231"/>
      <c r="Y510" s="462"/>
      <c r="Z510" s="462"/>
      <c r="AA510" s="462"/>
      <c r="AB510" s="462"/>
      <c r="AC510" s="231"/>
      <c r="AD510" s="462"/>
      <c r="AE510" s="462"/>
      <c r="AF510" s="461">
        <f>AF3</f>
        <v>0</v>
      </c>
      <c r="AG510" s="28"/>
      <c r="AH510" s="6"/>
      <c r="AI510" s="5"/>
      <c r="AJ510" s="5"/>
      <c r="AK510" s="52"/>
      <c r="AL510" s="52"/>
      <c r="AM510" s="52"/>
      <c r="AN510" s="52"/>
      <c r="AO510" s="52"/>
      <c r="AP510" s="52"/>
      <c r="AQ510" s="52"/>
      <c r="AR510" s="52"/>
      <c r="AS510" s="52"/>
      <c r="AT510" s="52"/>
      <c r="AU510" s="5"/>
    </row>
    <row r="511" spans="1:47" ht="12" customHeight="1" x14ac:dyDescent="0.2">
      <c r="A511" s="212" t="str">
        <f>$A$4</f>
        <v>Anstellung %</v>
      </c>
      <c r="B511" s="701">
        <v>100</v>
      </c>
      <c r="C511" s="702"/>
      <c r="D511" s="703" t="str">
        <f>Labels!B97</f>
        <v>im September</v>
      </c>
      <c r="E511" s="704"/>
      <c r="F511" s="704"/>
      <c r="G511" s="705"/>
      <c r="H511" s="738"/>
      <c r="I511" s="146"/>
      <c r="J511" s="743"/>
      <c r="K511" s="743"/>
      <c r="L511" s="743"/>
      <c r="M511" s="743"/>
      <c r="N511" s="146"/>
      <c r="O511" s="743"/>
      <c r="P511" s="743"/>
      <c r="Q511" s="743"/>
      <c r="R511" s="743"/>
      <c r="S511" s="464"/>
      <c r="T511" s="744"/>
      <c r="U511" s="744"/>
      <c r="V511" s="744"/>
      <c r="W511" s="744"/>
      <c r="X511" s="146"/>
      <c r="Y511" s="745"/>
      <c r="Z511" s="745"/>
      <c r="AA511" s="745"/>
      <c r="AB511" s="745"/>
      <c r="AC511" s="745"/>
      <c r="AD511" s="745"/>
      <c r="AE511" s="745"/>
      <c r="AF511" s="746"/>
      <c r="AG511" s="27"/>
      <c r="AH511" s="16"/>
      <c r="AI511" s="16"/>
      <c r="AJ511" s="16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6"/>
    </row>
    <row r="512" spans="1:47" ht="12" customHeight="1" x14ac:dyDescent="0.25">
      <c r="A512" s="220" t="str">
        <f>$A$5</f>
        <v>Saldo für das Jahr</v>
      </c>
      <c r="B512" s="134"/>
      <c r="C512" s="135"/>
      <c r="D512" s="501">
        <f>IF($AE$64=0,0,$AE$64)</f>
        <v>-2148.0299999999997</v>
      </c>
      <c r="E512" s="502"/>
      <c r="F512" s="502"/>
      <c r="G512" s="503"/>
      <c r="H512" s="738"/>
      <c r="I512" s="146"/>
      <c r="J512" s="745"/>
      <c r="K512" s="745"/>
      <c r="L512" s="745"/>
      <c r="M512" s="745"/>
      <c r="N512" s="146"/>
      <c r="O512" s="747"/>
      <c r="P512" s="747"/>
      <c r="Q512" s="747"/>
      <c r="R512" s="747"/>
      <c r="S512" s="464"/>
      <c r="T512" s="745"/>
      <c r="U512" s="745"/>
      <c r="V512" s="745"/>
      <c r="W512" s="745"/>
      <c r="X512" s="146"/>
      <c r="Y512" s="745"/>
      <c r="Z512" s="745"/>
      <c r="AA512" s="745"/>
      <c r="AB512" s="745"/>
      <c r="AC512" s="745"/>
      <c r="AD512" s="745"/>
      <c r="AE512" s="745"/>
      <c r="AF512" s="746"/>
      <c r="AG512" s="28"/>
      <c r="AH512" s="16"/>
      <c r="AI512" s="16"/>
      <c r="AJ512" s="16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6"/>
    </row>
    <row r="513" spans="1:48" s="3" customFormat="1" ht="21" customHeight="1" x14ac:dyDescent="0.25">
      <c r="A513" s="284" t="str">
        <f>TEXT(DATE(YEAR(AP28),MONTH(AP28)+8,1),"MMMM"&amp;Labels!B13)</f>
        <v>September</v>
      </c>
      <c r="B513" s="506" t="str">
        <f>$B$9</f>
        <v>Saldo Monat + / -</v>
      </c>
      <c r="C513" s="507"/>
      <c r="D513" s="507"/>
      <c r="E513" s="508"/>
      <c r="F513" s="695">
        <f>(AG516-(SUM(AG517:AG531)-AE538))*-1</f>
        <v>-181.05999999999997</v>
      </c>
      <c r="G513" s="696"/>
      <c r="H513" s="78"/>
      <c r="I513" s="79"/>
      <c r="J513" s="13"/>
      <c r="K513" s="45" t="str">
        <f>$K$9</f>
        <v xml:space="preserve"> = </v>
      </c>
      <c r="L513" s="43" t="str">
        <f>$L$9</f>
        <v>Gelbe Felder müssen ausgefüllt werden (die übrigen werden automatisch berechnet)</v>
      </c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511"/>
      <c r="AC513" s="511"/>
      <c r="AD513" s="511"/>
      <c r="AE513" s="511"/>
      <c r="AF513" s="512"/>
      <c r="AG513" s="32"/>
      <c r="AH513" s="740"/>
      <c r="AI513" s="741"/>
      <c r="AJ513" s="16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6"/>
    </row>
    <row r="514" spans="1:48" s="16" customFormat="1" ht="16.5" x14ac:dyDescent="0.3">
      <c r="A514" s="436" t="str">
        <f>$A$10</f>
        <v>Tag</v>
      </c>
      <c r="B514" s="214">
        <f>AF451+1</f>
        <v>44440</v>
      </c>
      <c r="C514" s="214">
        <f>B514+1</f>
        <v>44441</v>
      </c>
      <c r="D514" s="214">
        <f t="shared" ref="D514:AE514" si="163">C514+1</f>
        <v>44442</v>
      </c>
      <c r="E514" s="214">
        <f t="shared" si="163"/>
        <v>44443</v>
      </c>
      <c r="F514" s="214">
        <f t="shared" si="163"/>
        <v>44444</v>
      </c>
      <c r="G514" s="214">
        <f t="shared" si="163"/>
        <v>44445</v>
      </c>
      <c r="H514" s="216">
        <f t="shared" si="163"/>
        <v>44446</v>
      </c>
      <c r="I514" s="216">
        <f t="shared" si="163"/>
        <v>44447</v>
      </c>
      <c r="J514" s="216">
        <f t="shared" si="163"/>
        <v>44448</v>
      </c>
      <c r="K514" s="216">
        <f t="shared" si="163"/>
        <v>44449</v>
      </c>
      <c r="L514" s="216">
        <f t="shared" si="163"/>
        <v>44450</v>
      </c>
      <c r="M514" s="216">
        <f t="shared" si="163"/>
        <v>44451</v>
      </c>
      <c r="N514" s="216">
        <f t="shared" si="163"/>
        <v>44452</v>
      </c>
      <c r="O514" s="216">
        <f t="shared" si="163"/>
        <v>44453</v>
      </c>
      <c r="P514" s="216">
        <f t="shared" si="163"/>
        <v>44454</v>
      </c>
      <c r="Q514" s="216">
        <f t="shared" si="163"/>
        <v>44455</v>
      </c>
      <c r="R514" s="216">
        <f t="shared" si="163"/>
        <v>44456</v>
      </c>
      <c r="S514" s="216">
        <f t="shared" si="163"/>
        <v>44457</v>
      </c>
      <c r="T514" s="216">
        <f t="shared" si="163"/>
        <v>44458</v>
      </c>
      <c r="U514" s="216">
        <f t="shared" si="163"/>
        <v>44459</v>
      </c>
      <c r="V514" s="216">
        <f t="shared" si="163"/>
        <v>44460</v>
      </c>
      <c r="W514" s="216">
        <f t="shared" si="163"/>
        <v>44461</v>
      </c>
      <c r="X514" s="216">
        <f t="shared" si="163"/>
        <v>44462</v>
      </c>
      <c r="Y514" s="216">
        <f t="shared" si="163"/>
        <v>44463</v>
      </c>
      <c r="Z514" s="216">
        <f t="shared" si="163"/>
        <v>44464</v>
      </c>
      <c r="AA514" s="216">
        <f t="shared" si="163"/>
        <v>44465</v>
      </c>
      <c r="AB514" s="216">
        <f t="shared" si="163"/>
        <v>44466</v>
      </c>
      <c r="AC514" s="216">
        <f t="shared" si="163"/>
        <v>44467</v>
      </c>
      <c r="AD514" s="216">
        <f t="shared" si="163"/>
        <v>44468</v>
      </c>
      <c r="AE514" s="216">
        <f t="shared" si="163"/>
        <v>44469</v>
      </c>
      <c r="AF514" s="318"/>
      <c r="AG514" s="430" t="str">
        <f>COUNT(B516:AF516)&amp;" "&amp;Labels!$B$63</f>
        <v>22 Tage</v>
      </c>
      <c r="AJ514" s="118"/>
      <c r="AK514" s="118"/>
      <c r="AL514" s="118"/>
      <c r="AO514" s="116"/>
      <c r="AP514" s="117"/>
      <c r="AQ514" s="117"/>
      <c r="AR514" s="117"/>
      <c r="AS514" s="117"/>
      <c r="AT514" s="117"/>
      <c r="AU514" s="33"/>
    </row>
    <row r="515" spans="1:48" s="16" customFormat="1" hidden="1" x14ac:dyDescent="0.2">
      <c r="A515" s="177" t="str">
        <f>$A$11</f>
        <v>Kalenderwoche</v>
      </c>
      <c r="B515" s="291">
        <f t="shared" ref="B515:AF515" si="164">IF(B514="","",TRUNC((B514-DATE(YEAR(B514+3-MOD(B514-2,7)),1,MOD(B514-2,7)-9))/7))</f>
        <v>35</v>
      </c>
      <c r="C515" s="292">
        <f t="shared" si="164"/>
        <v>35</v>
      </c>
      <c r="D515" s="292">
        <f t="shared" si="164"/>
        <v>35</v>
      </c>
      <c r="E515" s="292">
        <f t="shared" si="164"/>
        <v>35</v>
      </c>
      <c r="F515" s="292">
        <f t="shared" si="164"/>
        <v>35</v>
      </c>
      <c r="G515" s="292">
        <f t="shared" si="164"/>
        <v>36</v>
      </c>
      <c r="H515" s="292">
        <f t="shared" si="164"/>
        <v>36</v>
      </c>
      <c r="I515" s="292">
        <f t="shared" si="164"/>
        <v>36</v>
      </c>
      <c r="J515" s="292">
        <f t="shared" si="164"/>
        <v>36</v>
      </c>
      <c r="K515" s="292">
        <f t="shared" si="164"/>
        <v>36</v>
      </c>
      <c r="L515" s="292">
        <f t="shared" si="164"/>
        <v>36</v>
      </c>
      <c r="M515" s="292">
        <f t="shared" si="164"/>
        <v>36</v>
      </c>
      <c r="N515" s="292">
        <f t="shared" si="164"/>
        <v>37</v>
      </c>
      <c r="O515" s="292">
        <f t="shared" si="164"/>
        <v>37</v>
      </c>
      <c r="P515" s="292">
        <f t="shared" si="164"/>
        <v>37</v>
      </c>
      <c r="Q515" s="292">
        <f t="shared" si="164"/>
        <v>37</v>
      </c>
      <c r="R515" s="292">
        <f t="shared" si="164"/>
        <v>37</v>
      </c>
      <c r="S515" s="292">
        <f t="shared" si="164"/>
        <v>37</v>
      </c>
      <c r="T515" s="292">
        <f t="shared" si="164"/>
        <v>37</v>
      </c>
      <c r="U515" s="292">
        <f t="shared" si="164"/>
        <v>38</v>
      </c>
      <c r="V515" s="292">
        <f t="shared" si="164"/>
        <v>38</v>
      </c>
      <c r="W515" s="292">
        <f t="shared" si="164"/>
        <v>38</v>
      </c>
      <c r="X515" s="292">
        <f t="shared" si="164"/>
        <v>38</v>
      </c>
      <c r="Y515" s="292">
        <f t="shared" si="164"/>
        <v>38</v>
      </c>
      <c r="Z515" s="292">
        <f t="shared" si="164"/>
        <v>38</v>
      </c>
      <c r="AA515" s="292">
        <f t="shared" si="164"/>
        <v>38</v>
      </c>
      <c r="AB515" s="292">
        <f t="shared" si="164"/>
        <v>39</v>
      </c>
      <c r="AC515" s="292">
        <f t="shared" si="164"/>
        <v>39</v>
      </c>
      <c r="AD515" s="292">
        <f t="shared" si="164"/>
        <v>39</v>
      </c>
      <c r="AE515" s="293">
        <f t="shared" si="164"/>
        <v>39</v>
      </c>
      <c r="AF515" s="317" t="str">
        <f t="shared" si="164"/>
        <v/>
      </c>
      <c r="AG515" s="85"/>
      <c r="AH515" s="742"/>
      <c r="AI515" s="687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V515" s="38"/>
    </row>
    <row r="516" spans="1:48" s="16" customFormat="1" ht="12" customHeight="1" thickBot="1" x14ac:dyDescent="0.25">
      <c r="A516" s="177" t="str">
        <f>$A$12</f>
        <v>Sollstunden</v>
      </c>
      <c r="B516" s="194">
        <f t="shared" ref="B516:AE516" si="165">IF(MOD(B514,7)&gt;=2,$J$7*$B$511%,"")</f>
        <v>8.23</v>
      </c>
      <c r="C516" s="194">
        <f t="shared" si="165"/>
        <v>8.23</v>
      </c>
      <c r="D516" s="194">
        <f t="shared" si="165"/>
        <v>8.23</v>
      </c>
      <c r="E516" s="194" t="str">
        <f t="shared" si="165"/>
        <v/>
      </c>
      <c r="F516" s="194" t="str">
        <f t="shared" si="165"/>
        <v/>
      </c>
      <c r="G516" s="194">
        <f t="shared" si="165"/>
        <v>8.23</v>
      </c>
      <c r="H516" s="194">
        <f t="shared" si="165"/>
        <v>8.23</v>
      </c>
      <c r="I516" s="194">
        <f t="shared" si="165"/>
        <v>8.23</v>
      </c>
      <c r="J516" s="194">
        <f t="shared" si="165"/>
        <v>8.23</v>
      </c>
      <c r="K516" s="194">
        <f t="shared" si="165"/>
        <v>8.23</v>
      </c>
      <c r="L516" s="194" t="str">
        <f t="shared" si="165"/>
        <v/>
      </c>
      <c r="M516" s="194" t="str">
        <f t="shared" si="165"/>
        <v/>
      </c>
      <c r="N516" s="194">
        <f t="shared" si="165"/>
        <v>8.23</v>
      </c>
      <c r="O516" s="194">
        <f t="shared" si="165"/>
        <v>8.23</v>
      </c>
      <c r="P516" s="194">
        <f t="shared" si="165"/>
        <v>8.23</v>
      </c>
      <c r="Q516" s="194">
        <f t="shared" si="165"/>
        <v>8.23</v>
      </c>
      <c r="R516" s="194">
        <f t="shared" si="165"/>
        <v>8.23</v>
      </c>
      <c r="S516" s="194" t="str">
        <f t="shared" si="165"/>
        <v/>
      </c>
      <c r="T516" s="194" t="str">
        <f t="shared" si="165"/>
        <v/>
      </c>
      <c r="U516" s="194">
        <f t="shared" si="165"/>
        <v>8.23</v>
      </c>
      <c r="V516" s="194">
        <f t="shared" si="165"/>
        <v>8.23</v>
      </c>
      <c r="W516" s="194">
        <f t="shared" si="165"/>
        <v>8.23</v>
      </c>
      <c r="X516" s="194">
        <f t="shared" si="165"/>
        <v>8.23</v>
      </c>
      <c r="Y516" s="194">
        <f t="shared" si="165"/>
        <v>8.23</v>
      </c>
      <c r="Z516" s="194" t="str">
        <f t="shared" si="165"/>
        <v/>
      </c>
      <c r="AA516" s="194" t="str">
        <f t="shared" si="165"/>
        <v/>
      </c>
      <c r="AB516" s="194">
        <f t="shared" si="165"/>
        <v>8.23</v>
      </c>
      <c r="AC516" s="194">
        <f t="shared" si="165"/>
        <v>8.23</v>
      </c>
      <c r="AD516" s="194">
        <f t="shared" si="165"/>
        <v>8.23</v>
      </c>
      <c r="AE516" s="194">
        <f t="shared" si="165"/>
        <v>8.23</v>
      </c>
      <c r="AF516" s="196"/>
      <c r="AG516" s="89">
        <f>SUM(B516:AF516)</f>
        <v>181.05999999999997</v>
      </c>
      <c r="AH516" s="468"/>
      <c r="AI516" s="467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</row>
    <row r="517" spans="1:48" s="16" customFormat="1" ht="12" customHeight="1" x14ac:dyDescent="0.2">
      <c r="A517" s="177" t="str">
        <f>$A$13</f>
        <v>Absenz in Std</v>
      </c>
      <c r="B517" s="340">
        <f>B1003</f>
        <v>0</v>
      </c>
      <c r="C517" s="340">
        <f t="shared" ref="C517:AE517" si="166">C1003</f>
        <v>0</v>
      </c>
      <c r="D517" s="340">
        <f t="shared" si="166"/>
        <v>0</v>
      </c>
      <c r="E517" s="340">
        <f t="shared" si="166"/>
        <v>0</v>
      </c>
      <c r="F517" s="340">
        <f t="shared" si="166"/>
        <v>0</v>
      </c>
      <c r="G517" s="340">
        <f t="shared" si="166"/>
        <v>0</v>
      </c>
      <c r="H517" s="340">
        <f t="shared" si="166"/>
        <v>0</v>
      </c>
      <c r="I517" s="340">
        <f t="shared" si="166"/>
        <v>0</v>
      </c>
      <c r="J517" s="340">
        <f t="shared" si="166"/>
        <v>0</v>
      </c>
      <c r="K517" s="340">
        <f t="shared" si="166"/>
        <v>0</v>
      </c>
      <c r="L517" s="340">
        <f t="shared" si="166"/>
        <v>0</v>
      </c>
      <c r="M517" s="340">
        <f t="shared" si="166"/>
        <v>0</v>
      </c>
      <c r="N517" s="340">
        <f t="shared" si="166"/>
        <v>0</v>
      </c>
      <c r="O517" s="340">
        <f t="shared" si="166"/>
        <v>0</v>
      </c>
      <c r="P517" s="340">
        <f t="shared" si="166"/>
        <v>0</v>
      </c>
      <c r="Q517" s="340">
        <f t="shared" si="166"/>
        <v>0</v>
      </c>
      <c r="R517" s="340">
        <f t="shared" si="166"/>
        <v>0</v>
      </c>
      <c r="S517" s="340">
        <f t="shared" si="166"/>
        <v>0</v>
      </c>
      <c r="T517" s="340">
        <f t="shared" si="166"/>
        <v>0</v>
      </c>
      <c r="U517" s="340">
        <f t="shared" si="166"/>
        <v>0</v>
      </c>
      <c r="V517" s="340">
        <f t="shared" si="166"/>
        <v>0</v>
      </c>
      <c r="W517" s="340">
        <f t="shared" si="166"/>
        <v>0</v>
      </c>
      <c r="X517" s="340">
        <f t="shared" si="166"/>
        <v>0</v>
      </c>
      <c r="Y517" s="340">
        <f t="shared" si="166"/>
        <v>0</v>
      </c>
      <c r="Z517" s="340">
        <f t="shared" si="166"/>
        <v>0</v>
      </c>
      <c r="AA517" s="340">
        <f t="shared" si="166"/>
        <v>0</v>
      </c>
      <c r="AB517" s="340">
        <f t="shared" si="166"/>
        <v>0</v>
      </c>
      <c r="AC517" s="340">
        <f t="shared" si="166"/>
        <v>0</v>
      </c>
      <c r="AD517" s="340">
        <f t="shared" si="166"/>
        <v>0</v>
      </c>
      <c r="AE517" s="340">
        <f t="shared" si="166"/>
        <v>0</v>
      </c>
      <c r="AF517" s="198"/>
      <c r="AG517" s="85">
        <f>SUM(AR3:AR12)</f>
        <v>0</v>
      </c>
      <c r="AH517" s="67"/>
      <c r="AI517" s="68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</row>
    <row r="518" spans="1:48" s="16" customFormat="1" ht="12" customHeight="1" thickBot="1" x14ac:dyDescent="0.25">
      <c r="A518" s="178" t="str">
        <f>$A$14</f>
        <v>Code</v>
      </c>
      <c r="B518" s="324" t="str">
        <f>IF(B1003&lt;&gt;0,IF(MAX(B990:B1002)&lt;B1003,Labels!$B$163,INDEX($AH$990:$AH$1002,MATCH(MAX(B990:B1002),B990:B1002,0))),"")</f>
        <v/>
      </c>
      <c r="C518" s="324" t="str">
        <f>IF(C1003&lt;&gt;0,IF(MAX(C990:C1002)&lt;C1003,Labels!$B$163,INDEX($AH$990:$AH$1002,MATCH(MAX(C990:C1002),C990:C1002,0))),"")</f>
        <v/>
      </c>
      <c r="D518" s="324" t="str">
        <f>IF(D1003&lt;&gt;0,IF(MAX(D990:D1002)&lt;D1003,Labels!$B$163,INDEX($AH$990:$AH$1002,MATCH(MAX(D990:D1002),D990:D1002,0))),"")</f>
        <v/>
      </c>
      <c r="E518" s="324" t="str">
        <f>IF(E1003&lt;&gt;0,IF(MAX(E990:E1002)&lt;E1003,Labels!$B$163,INDEX($AH$990:$AH$1002,MATCH(MAX(E990:E1002),E990:E1002,0))),"")</f>
        <v/>
      </c>
      <c r="F518" s="324" t="str">
        <f>IF(F1003&lt;&gt;0,IF(MAX(F990:F1002)&lt;F1003,Labels!$B$163,INDEX($AH$990:$AH$1002,MATCH(MAX(F990:F1002),F990:F1002,0))),"")</f>
        <v/>
      </c>
      <c r="G518" s="324" t="str">
        <f>IF(G1003&lt;&gt;0,IF(MAX(G990:G1002)&lt;G1003,Labels!$B$163,INDEX($AH$990:$AH$1002,MATCH(MAX(G990:G1002),G990:G1002,0))),"")</f>
        <v/>
      </c>
      <c r="H518" s="324" t="str">
        <f>IF(H1003&lt;&gt;0,IF(MAX(H990:H1002)&lt;H1003,Labels!$B$163,INDEX($AH$990:$AH$1002,MATCH(MAX(H990:H1002),H990:H1002,0))),"")</f>
        <v/>
      </c>
      <c r="I518" s="324" t="str">
        <f>IF(I1003&lt;&gt;0,IF(MAX(I990:I1002)&lt;I1003,Labels!$B$163,INDEX($AH$990:$AH$1002,MATCH(MAX(I990:I1002),I990:I1002,0))),"")</f>
        <v/>
      </c>
      <c r="J518" s="324" t="str">
        <f>IF(J1003&lt;&gt;0,IF(MAX(J990:J1002)&lt;J1003,Labels!$B$163,INDEX($AH$990:$AH$1002,MATCH(MAX(J990:J1002),J990:J1002,0))),"")</f>
        <v/>
      </c>
      <c r="K518" s="324" t="str">
        <f>IF(K1003&lt;&gt;0,IF(MAX(K990:K1002)&lt;K1003,Labels!$B$163,INDEX($AH$990:$AH$1002,MATCH(MAX(K990:K1002),K990:K1002,0))),"")</f>
        <v/>
      </c>
      <c r="L518" s="324" t="str">
        <f>IF(L1003&lt;&gt;0,IF(MAX(L990:L1002)&lt;L1003,Labels!$B$163,INDEX($AH$990:$AH$1002,MATCH(MAX(L990:L1002),L990:L1002,0))),"")</f>
        <v/>
      </c>
      <c r="M518" s="324" t="str">
        <f>IF(M1003&lt;&gt;0,IF(MAX(M990:M1002)&lt;M1003,Labels!$B$163,INDEX($AH$990:$AH$1002,MATCH(MAX(M990:M1002),M990:M1002,0))),"")</f>
        <v/>
      </c>
      <c r="N518" s="324" t="str">
        <f>IF(N1003&lt;&gt;0,IF(MAX(N990:N1002)&lt;N1003,Labels!$B$163,INDEX($AH$990:$AH$1002,MATCH(MAX(N990:N1002),N990:N1002,0))),"")</f>
        <v/>
      </c>
      <c r="O518" s="324" t="str">
        <f>IF(O1003&lt;&gt;0,IF(MAX(O990:O1002)&lt;O1003,Labels!$B$163,INDEX($AH$990:$AH$1002,MATCH(MAX(O990:O1002),O990:O1002,0))),"")</f>
        <v/>
      </c>
      <c r="P518" s="324" t="str">
        <f>IF(P1003&lt;&gt;0,IF(MAX(P990:P1002)&lt;P1003,Labels!$B$163,INDEX($AH$990:$AH$1002,MATCH(MAX(P990:P1002),P990:P1002,0))),"")</f>
        <v/>
      </c>
      <c r="Q518" s="324" t="str">
        <f>IF(Q1003&lt;&gt;0,IF(MAX(Q990:Q1002)&lt;Q1003,Labels!$B$163,INDEX($AH$990:$AH$1002,MATCH(MAX(Q990:Q1002),Q990:Q1002,0))),"")</f>
        <v/>
      </c>
      <c r="R518" s="324" t="str">
        <f>IF(R1003&lt;&gt;0,IF(MAX(R990:R1002)&lt;R1003,Labels!$B$163,INDEX($AH$990:$AH$1002,MATCH(MAX(R990:R1002),R990:R1002,0))),"")</f>
        <v/>
      </c>
      <c r="S518" s="324" t="str">
        <f>IF(S1003&lt;&gt;0,IF(MAX(S990:S1002)&lt;S1003,Labels!$B$163,INDEX($AH$990:$AH$1002,MATCH(MAX(S990:S1002),S990:S1002,0))),"")</f>
        <v/>
      </c>
      <c r="T518" s="324" t="str">
        <f>IF(T1003&lt;&gt;0,IF(MAX(T990:T1002)&lt;T1003,Labels!$B$163,INDEX($AH$990:$AH$1002,MATCH(MAX(T990:T1002),T990:T1002,0))),"")</f>
        <v/>
      </c>
      <c r="U518" s="324" t="str">
        <f>IF(U1003&lt;&gt;0,IF(MAX(U990:U1002)&lt;U1003,Labels!$B$163,INDEX($AH$990:$AH$1002,MATCH(MAX(U990:U1002),U990:U1002,0))),"")</f>
        <v/>
      </c>
      <c r="V518" s="324" t="str">
        <f>IF(V1003&lt;&gt;0,IF(MAX(V990:V1002)&lt;V1003,Labels!$B$163,INDEX($AH$990:$AH$1002,MATCH(MAX(V990:V1002),V990:V1002,0))),"")</f>
        <v/>
      </c>
      <c r="W518" s="324" t="str">
        <f>IF(W1003&lt;&gt;0,IF(MAX(W990:W1002)&lt;W1003,Labels!$B$163,INDEX($AH$990:$AH$1002,MATCH(MAX(W990:W1002),W990:W1002,0))),"")</f>
        <v/>
      </c>
      <c r="X518" s="324" t="str">
        <f>IF(X1003&lt;&gt;0,IF(MAX(X990:X1002)&lt;X1003,Labels!$B$163,INDEX($AH$990:$AH$1002,MATCH(MAX(X990:X1002),X990:X1002,0))),"")</f>
        <v/>
      </c>
      <c r="Y518" s="324" t="str">
        <f>IF(Y1003&lt;&gt;0,IF(MAX(Y990:Y1002)&lt;Y1003,Labels!$B$163,INDEX($AH$990:$AH$1002,MATCH(MAX(Y990:Y1002),Y990:Y1002,0))),"")</f>
        <v/>
      </c>
      <c r="Z518" s="324" t="str">
        <f>IF(Z1003&lt;&gt;0,IF(MAX(Z990:Z1002)&lt;Z1003,Labels!$B$163,INDEX($AH$990:$AH$1002,MATCH(MAX(Z990:Z1002),Z990:Z1002,0))),"")</f>
        <v/>
      </c>
      <c r="AA518" s="324" t="str">
        <f>IF(AA1003&lt;&gt;0,IF(MAX(AA990:AA1002)&lt;AA1003,Labels!$B$163,INDEX($AH$990:$AH$1002,MATCH(MAX(AA990:AA1002),AA990:AA1002,0))),"")</f>
        <v/>
      </c>
      <c r="AB518" s="324" t="str">
        <f>IF(AB1003&lt;&gt;0,IF(MAX(AB990:AB1002)&lt;AB1003,Labels!$B$163,INDEX($AH$990:$AH$1002,MATCH(MAX(AB990:AB1002),AB990:AB1002,0))),"")</f>
        <v/>
      </c>
      <c r="AC518" s="324" t="str">
        <f>IF(AC1003&lt;&gt;0,IF(MAX(AC990:AC1002)&lt;AC1003,Labels!$B$163,INDEX($AH$990:$AH$1002,MATCH(MAX(AC990:AC1002),AC990:AC1002,0))),"")</f>
        <v/>
      </c>
      <c r="AD518" s="324" t="str">
        <f>IF(AD1003&lt;&gt;0,IF(MAX(AD990:AD1002)&lt;AD1003,Labels!$B$163,INDEX($AH$990:$AH$1002,MATCH(MAX(AD990:AD1002),AD990:AD1002,0))),"")</f>
        <v/>
      </c>
      <c r="AE518" s="324" t="str">
        <f>IF(AE1003&lt;&gt;0,IF(MAX(AE990:AE1002)&lt;AE1003,Labels!$B$163,INDEX($AH$990:$AH$1002,MATCH(MAX(AE990:AE1002),AE990:AE1002,0))),"")</f>
        <v/>
      </c>
      <c r="AF518" s="198"/>
      <c r="AG518" s="103"/>
      <c r="AH518" s="67"/>
      <c r="AI518" s="68"/>
      <c r="AJ518" s="17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  <c r="AU518" s="17"/>
    </row>
    <row r="519" spans="1:48" s="16" customFormat="1" ht="12" customHeight="1" x14ac:dyDescent="0.2">
      <c r="A519" s="179" t="str">
        <f>$A$15</f>
        <v>00.00-06.00h</v>
      </c>
      <c r="B519" s="175"/>
      <c r="C519" s="175"/>
      <c r="D519" s="175"/>
      <c r="E519" s="175"/>
      <c r="F519" s="175"/>
      <c r="G519" s="175"/>
      <c r="H519" s="175"/>
      <c r="I519" s="175"/>
      <c r="J519" s="175"/>
      <c r="K519" s="175"/>
      <c r="L519" s="175"/>
      <c r="M519" s="175"/>
      <c r="N519" s="175"/>
      <c r="O519" s="175"/>
      <c r="P519" s="175"/>
      <c r="Q519" s="175"/>
      <c r="R519" s="175"/>
      <c r="S519" s="175"/>
      <c r="T519" s="175"/>
      <c r="U519" s="175"/>
      <c r="V519" s="175"/>
      <c r="W519" s="175"/>
      <c r="X519" s="175"/>
      <c r="Y519" s="175"/>
      <c r="Z519" s="175"/>
      <c r="AA519" s="175"/>
      <c r="AB519" s="175"/>
      <c r="AC519" s="175"/>
      <c r="AD519" s="175"/>
      <c r="AE519" s="175"/>
      <c r="AF519" s="196"/>
      <c r="AG519" s="87">
        <f>SUM(B519:AF519)</f>
        <v>0</v>
      </c>
      <c r="AH519" s="67"/>
      <c r="AI519" s="68"/>
      <c r="AJ519" s="17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17"/>
    </row>
    <row r="520" spans="1:48" s="16" customFormat="1" ht="12" customHeight="1" x14ac:dyDescent="0.2">
      <c r="A520" s="180" t="str">
        <f>$A$16</f>
        <v>06.00-20.00h</v>
      </c>
      <c r="B520" s="175"/>
      <c r="C520" s="175"/>
      <c r="D520" s="175"/>
      <c r="E520" s="175"/>
      <c r="F520" s="175"/>
      <c r="G520" s="175"/>
      <c r="H520" s="175"/>
      <c r="I520" s="175"/>
      <c r="J520" s="175"/>
      <c r="K520" s="175"/>
      <c r="L520" s="175"/>
      <c r="M520" s="175"/>
      <c r="N520" s="175"/>
      <c r="O520" s="175"/>
      <c r="P520" s="175"/>
      <c r="Q520" s="175"/>
      <c r="R520" s="175"/>
      <c r="S520" s="175"/>
      <c r="T520" s="175"/>
      <c r="U520" s="175"/>
      <c r="V520" s="175"/>
      <c r="W520" s="175"/>
      <c r="X520" s="175"/>
      <c r="Y520" s="175"/>
      <c r="Z520" s="175"/>
      <c r="AA520" s="175"/>
      <c r="AB520" s="175"/>
      <c r="AC520" s="175"/>
      <c r="AD520" s="175"/>
      <c r="AE520" s="175"/>
      <c r="AF520" s="196"/>
      <c r="AG520" s="88">
        <f>SUM(B520:AF520)</f>
        <v>0</v>
      </c>
      <c r="AH520" s="67"/>
      <c r="AI520" s="68"/>
      <c r="AJ520" s="17"/>
      <c r="AK520" s="50"/>
      <c r="AL520" s="50"/>
      <c r="AM520" s="50"/>
      <c r="AN520" s="50"/>
      <c r="AO520" s="50"/>
      <c r="AP520" s="50"/>
      <c r="AQ520" s="50"/>
      <c r="AR520" s="50"/>
      <c r="AS520" s="50"/>
      <c r="AT520" s="50"/>
      <c r="AU520" s="17"/>
    </row>
    <row r="521" spans="1:48" s="16" customFormat="1" ht="12" customHeight="1" x14ac:dyDescent="0.2">
      <c r="A521" s="179" t="str">
        <f>$A$17</f>
        <v>20.00-24.00h</v>
      </c>
      <c r="B521" s="175"/>
      <c r="C521" s="175"/>
      <c r="D521" s="175"/>
      <c r="E521" s="175"/>
      <c r="F521" s="175"/>
      <c r="G521" s="175"/>
      <c r="H521" s="175"/>
      <c r="I521" s="175"/>
      <c r="J521" s="175"/>
      <c r="K521" s="175"/>
      <c r="L521" s="175"/>
      <c r="M521" s="175"/>
      <c r="N521" s="175"/>
      <c r="O521" s="175"/>
      <c r="P521" s="175"/>
      <c r="Q521" s="175"/>
      <c r="R521" s="175"/>
      <c r="S521" s="175"/>
      <c r="T521" s="175"/>
      <c r="U521" s="175"/>
      <c r="V521" s="175"/>
      <c r="W521" s="175"/>
      <c r="X521" s="175"/>
      <c r="Y521" s="175"/>
      <c r="Z521" s="175"/>
      <c r="AA521" s="175"/>
      <c r="AB521" s="175"/>
      <c r="AC521" s="175"/>
      <c r="AD521" s="175"/>
      <c r="AE521" s="175"/>
      <c r="AF521" s="196"/>
      <c r="AG521" s="86">
        <f>SUM(B521:AF521)</f>
        <v>0</v>
      </c>
      <c r="AH521" s="65" t="s">
        <v>414</v>
      </c>
      <c r="AI521" s="68"/>
      <c r="AJ521" s="17"/>
      <c r="AK521" s="50"/>
      <c r="AL521" s="50"/>
      <c r="AM521" s="50"/>
      <c r="AN521" s="50"/>
      <c r="AO521" s="50"/>
      <c r="AP521" s="50"/>
      <c r="AQ521" s="50"/>
      <c r="AR521" s="50"/>
      <c r="AS521" s="50"/>
      <c r="AT521" s="50"/>
      <c r="AU521" s="17"/>
    </row>
    <row r="522" spans="1:48" s="16" customFormat="1" ht="12" customHeight="1" x14ac:dyDescent="0.2">
      <c r="A522" s="180" t="str">
        <f>$A$18</f>
        <v>Feiertag "ft"</v>
      </c>
      <c r="B522" s="181" t="str">
        <f>IF(WEEKDAY(B514,2)&lt;=6,IF(KALENDER!E19="x",Labels!$B$118,""),"")</f>
        <v/>
      </c>
      <c r="C522" s="181" t="str">
        <f>IF(WEEKDAY(C514,2)&lt;=6,IF(KALENDER!F19="x",Labels!$B$118,""),"")</f>
        <v/>
      </c>
      <c r="D522" s="181" t="str">
        <f>IF(WEEKDAY(D514,2)&lt;=6,IF(KALENDER!G19="x",Labels!$B$118,""),"")</f>
        <v/>
      </c>
      <c r="E522" s="181" t="str">
        <f>IF(WEEKDAY(E514,2)&lt;=6,IF(KALENDER!H19="x",Labels!$B$118,""),"")</f>
        <v/>
      </c>
      <c r="F522" s="181" t="str">
        <f>IF(WEEKDAY(F514,2)&lt;=6,IF(KALENDER!I19="x",Labels!$B$118,""),"")</f>
        <v/>
      </c>
      <c r="G522" s="181" t="str">
        <f>IF(WEEKDAY(G514,2)&lt;=6,IF(KALENDER!J19="x",Labels!$B$118,""),"")</f>
        <v/>
      </c>
      <c r="H522" s="181" t="str">
        <f>IF(WEEKDAY(H514,2)&lt;=6,IF(KALENDER!K19="x",Labels!$B$118,""),"")</f>
        <v/>
      </c>
      <c r="I522" s="181" t="str">
        <f>IF(WEEKDAY(I514,2)&lt;=6,IF(KALENDER!L19="x",Labels!$B$118,""),"")</f>
        <v/>
      </c>
      <c r="J522" s="181" t="str">
        <f>IF(WEEKDAY(J514,2)&lt;=6,IF(KALENDER!M19="x",Labels!$B$118,""),"")</f>
        <v/>
      </c>
      <c r="K522" s="181" t="str">
        <f>IF(WEEKDAY(K514,2)&lt;=6,IF(KALENDER!N19="x",Labels!$B$118,""),"")</f>
        <v/>
      </c>
      <c r="L522" s="181" t="str">
        <f>IF(WEEKDAY(L514,2)&lt;=6,IF(KALENDER!O19="x",Labels!$B$118,""),"")</f>
        <v/>
      </c>
      <c r="M522" s="181" t="str">
        <f>IF(WEEKDAY(M514,2)&lt;=6,IF(KALENDER!P19="x",Labels!$B$118,""),"")</f>
        <v/>
      </c>
      <c r="N522" s="181" t="str">
        <f>IF(WEEKDAY(N514,2)&lt;=6,IF(KALENDER!Q19="x",Labels!$B$118,""),"")</f>
        <v/>
      </c>
      <c r="O522" s="181" t="str">
        <f>IF(WEEKDAY(O514,2)&lt;=6,IF(KALENDER!R19="x",Labels!$B$118,""),"")</f>
        <v/>
      </c>
      <c r="P522" s="181" t="str">
        <f>IF(WEEKDAY(P514,2)&lt;=6,IF(KALENDER!S19="x",Labels!$B$118,""),"")</f>
        <v/>
      </c>
      <c r="Q522" s="181" t="str">
        <f>IF(WEEKDAY(Q514,2)&lt;=6,IF(KALENDER!T19="x",Labels!$B$118,""),"")</f>
        <v/>
      </c>
      <c r="R522" s="181" t="str">
        <f>IF(WEEKDAY(R514,2)&lt;=6,IF(KALENDER!U19="x",Labels!$B$118,""),"")</f>
        <v/>
      </c>
      <c r="S522" s="181" t="str">
        <f>IF(WEEKDAY(S514,2)&lt;=6,IF(KALENDER!V19="x",Labels!$B$118,""),"")</f>
        <v/>
      </c>
      <c r="T522" s="181" t="str">
        <f>IF(WEEKDAY(T514,2)&lt;=6,IF(KALENDER!W19="x",Labels!$B$118,""),"")</f>
        <v/>
      </c>
      <c r="U522" s="181" t="str">
        <f>IF(WEEKDAY(U514,2)&lt;=6,IF(KALENDER!X19="x",Labels!$B$118,""),"")</f>
        <v/>
      </c>
      <c r="V522" s="181" t="str">
        <f>IF(WEEKDAY(V514,2)&lt;=6,IF(KALENDER!Y19="x",Labels!$B$118,""),"")</f>
        <v/>
      </c>
      <c r="W522" s="181" t="str">
        <f>IF(WEEKDAY(W514,2)&lt;=6,IF(KALENDER!Z19="x",Labels!$B$118,""),"")</f>
        <v/>
      </c>
      <c r="X522" s="181" t="str">
        <f>IF(WEEKDAY(X514,2)&lt;=6,IF(KALENDER!AA19="x",Labels!$B$118,""),"")</f>
        <v/>
      </c>
      <c r="Y522" s="181" t="str">
        <f>IF(WEEKDAY(Y514,2)&lt;=6,IF(KALENDER!AB19="x",Labels!$B$118,""),"")</f>
        <v/>
      </c>
      <c r="Z522" s="181" t="str">
        <f>IF(WEEKDAY(Z514,2)&lt;=6,IF(KALENDER!AC19="x",Labels!$B$118,""),"")</f>
        <v/>
      </c>
      <c r="AA522" s="181" t="str">
        <f>IF(WEEKDAY(AA514,2)&lt;=6,IF(KALENDER!AD19="x",Labels!$B$118,""),"")</f>
        <v/>
      </c>
      <c r="AB522" s="181" t="str">
        <f>IF(WEEKDAY(AB514,2)&lt;=6,IF(KALENDER!AE19="x",Labels!$B$118,""),"")</f>
        <v/>
      </c>
      <c r="AC522" s="181" t="str">
        <f>IF(WEEKDAY(AC514,2)&lt;=6,IF(KALENDER!AF19="x",Labels!$B$118,""),"")</f>
        <v/>
      </c>
      <c r="AD522" s="181" t="str">
        <f>IF(WEEKDAY(AD514,2)&lt;=6,IF(KALENDER!AG19="x",Labels!$B$118,""),"")</f>
        <v/>
      </c>
      <c r="AE522" s="181" t="str">
        <f>IF(WEEKDAY(AE514,2)&lt;=6,IF(KALENDER!AH19="x",Labels!$B$118,""),"")</f>
        <v/>
      </c>
      <c r="AF522" s="198" t="str">
        <f>IF(WEEKDAY(AF514,2)&lt;=6,IF(KALENDER!AI19="x",Labels!$B$118,""),"")</f>
        <v/>
      </c>
      <c r="AG522" s="86"/>
      <c r="AH522" s="132"/>
      <c r="AI522" s="133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</row>
    <row r="523" spans="1:48" s="16" customFormat="1" ht="12" customHeight="1" x14ac:dyDescent="0.2">
      <c r="A523" s="182" t="str">
        <f>$A$19</f>
        <v>Gutschrift "ft"</v>
      </c>
      <c r="B523" s="184" t="str">
        <f>IF(AND(B522=Labels!$B$118,WEEKDAY(B514,2)&lt;6),$J$7*$B$511%,"")</f>
        <v/>
      </c>
      <c r="C523" s="184" t="str">
        <f>IF(AND(C522=Labels!$B$118,WEEKDAY(C514,2)&lt;6),$J$7*$B$511%,"")</f>
        <v/>
      </c>
      <c r="D523" s="184" t="str">
        <f>IF(AND(D522=Labels!$B$118,WEEKDAY(D514,2)&lt;6),$J$7*$B$511%,"")</f>
        <v/>
      </c>
      <c r="E523" s="184" t="str">
        <f>IF(AND(E522=Labels!$B$118,WEEKDAY(E514,2)&lt;6),$J$7*$B$511%,"")</f>
        <v/>
      </c>
      <c r="F523" s="184" t="str">
        <f>IF(AND(F522=Labels!$B$118,WEEKDAY(F514,2)&lt;6),$J$7*$B$511%,"")</f>
        <v/>
      </c>
      <c r="G523" s="184" t="str">
        <f>IF(AND(G522=Labels!$B$118,WEEKDAY(G514,2)&lt;6),$J$7*$B$511%,"")</f>
        <v/>
      </c>
      <c r="H523" s="184" t="str">
        <f>IF(AND(H522=Labels!$B$118,WEEKDAY(H514,2)&lt;6),$J$7*$B$511%,"")</f>
        <v/>
      </c>
      <c r="I523" s="184" t="str">
        <f>IF(AND(I522=Labels!$B$118,WEEKDAY(I514,2)&lt;6),$J$7*$B$511%,"")</f>
        <v/>
      </c>
      <c r="J523" s="184" t="str">
        <f>IF(AND(J522=Labels!$B$118,WEEKDAY(J514,2)&lt;6),$J$7*$B$511%,"")</f>
        <v/>
      </c>
      <c r="K523" s="184" t="str">
        <f>IF(AND(K522=Labels!$B$118,WEEKDAY(K514,2)&lt;6),$J$7*$B$511%,"")</f>
        <v/>
      </c>
      <c r="L523" s="184" t="str">
        <f>IF(AND(L522=Labels!$B$118,WEEKDAY(L514,2)&lt;6),$J$7*$B$511%,"")</f>
        <v/>
      </c>
      <c r="M523" s="184" t="str">
        <f>IF(AND(M522=Labels!$B$118,WEEKDAY(M514,2)&lt;6),$J$7*$B$511%,"")</f>
        <v/>
      </c>
      <c r="N523" s="184" t="str">
        <f>IF(AND(N522=Labels!$B$118,WEEKDAY(N514,2)&lt;6),$J$7*$B$511%,"")</f>
        <v/>
      </c>
      <c r="O523" s="184" t="str">
        <f>IF(AND(O522=Labels!$B$118,WEEKDAY(O514,2)&lt;6),$J$7*$B$511%,"")</f>
        <v/>
      </c>
      <c r="P523" s="184" t="str">
        <f>IF(AND(P522=Labels!$B$118,WEEKDAY(P514,2)&lt;6),$J$7*$B$511%,"")</f>
        <v/>
      </c>
      <c r="Q523" s="184" t="str">
        <f>IF(AND(Q522=Labels!$B$118,WEEKDAY(Q514,2)&lt;6),$J$7*$B$511%,"")</f>
        <v/>
      </c>
      <c r="R523" s="184" t="str">
        <f>IF(AND(R522=Labels!$B$118,WEEKDAY(R514,2)&lt;6),$J$7*$B$511%,"")</f>
        <v/>
      </c>
      <c r="S523" s="184" t="str">
        <f>IF(AND(S522=Labels!$B$118,WEEKDAY(S514,2)&lt;6),$J$7*$B$511%,"")</f>
        <v/>
      </c>
      <c r="T523" s="184" t="str">
        <f>IF(AND(T522=Labels!$B$118,WEEKDAY(T514,2)&lt;6),$J$7*$B$511%,"")</f>
        <v/>
      </c>
      <c r="U523" s="184" t="str">
        <f>IF(AND(U522=Labels!$B$118,WEEKDAY(U514,2)&lt;6),$J$7*$B$511%,"")</f>
        <v/>
      </c>
      <c r="V523" s="184" t="str">
        <f>IF(AND(V522=Labels!$B$118,WEEKDAY(V514,2)&lt;6),$J$7*$B$511%,"")</f>
        <v/>
      </c>
      <c r="W523" s="184" t="str">
        <f>IF(AND(W522=Labels!$B$118,WEEKDAY(W514,2)&lt;6),$J$7*$B$511%,"")</f>
        <v/>
      </c>
      <c r="X523" s="184" t="str">
        <f>IF(AND(X522=Labels!$B$118,WEEKDAY(X514,2)&lt;6),$J$7*$B$511%,"")</f>
        <v/>
      </c>
      <c r="Y523" s="184" t="str">
        <f>IF(AND(Y522=Labels!$B$118,WEEKDAY(Y514,2)&lt;6),$J$7*$B$511%,"")</f>
        <v/>
      </c>
      <c r="Z523" s="184" t="str">
        <f>IF(AND(Z522=Labels!$B$118,WEEKDAY(Z514,2)&lt;6),$J$7*$B$511%,"")</f>
        <v/>
      </c>
      <c r="AA523" s="184" t="str">
        <f>IF(AND(AA522=Labels!$B$118,WEEKDAY(AA514,2)&lt;6),$J$7*$B$511%,"")</f>
        <v/>
      </c>
      <c r="AB523" s="184" t="str">
        <f>IF(AND(AB522=Labels!$B$118,WEEKDAY(AB514,2)&lt;6),$J$7*$B$511%,"")</f>
        <v/>
      </c>
      <c r="AC523" s="184" t="str">
        <f>IF(AND(AC522=Labels!$B$118,WEEKDAY(AC514,2)&lt;6),$J$7*$B$511%,"")</f>
        <v/>
      </c>
      <c r="AD523" s="184" t="str">
        <f>IF(AND(AD522=Labels!$B$118,WEEKDAY(AD514,2)&lt;6),$J$7*$B$511%,"")</f>
        <v/>
      </c>
      <c r="AE523" s="184" t="str">
        <f>IF(AND(AE522=Labels!$B$118,WEEKDAY(AE514,2)&lt;6),$J$7*$B$511%,"")</f>
        <v/>
      </c>
      <c r="AF523" s="198" t="str">
        <f>IF(AND(AF522=Labels!$B$118,WEEKDAY(AF514,2)&lt;6),$J$7*$B$511%,"")</f>
        <v/>
      </c>
      <c r="AG523" s="86">
        <f>SUM(B523:AF523)</f>
        <v>0</v>
      </c>
      <c r="AH523" s="132"/>
      <c r="AI523" s="133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</row>
    <row r="524" spans="1:48" s="16" customFormat="1" ht="12" hidden="1" customHeight="1" x14ac:dyDescent="0.2">
      <c r="A524" s="182" t="str">
        <f>$A$20</f>
        <v>Tagestotal</v>
      </c>
      <c r="B524" s="183">
        <f>SUM(B519:B521)</f>
        <v>0</v>
      </c>
      <c r="C524" s="183">
        <f t="shared" ref="C524:AF524" si="167">SUM(C519:C521)</f>
        <v>0</v>
      </c>
      <c r="D524" s="183">
        <f t="shared" si="167"/>
        <v>0</v>
      </c>
      <c r="E524" s="183">
        <f t="shared" si="167"/>
        <v>0</v>
      </c>
      <c r="F524" s="183">
        <f t="shared" si="167"/>
        <v>0</v>
      </c>
      <c r="G524" s="183">
        <f t="shared" si="167"/>
        <v>0</v>
      </c>
      <c r="H524" s="183">
        <f t="shared" si="167"/>
        <v>0</v>
      </c>
      <c r="I524" s="183">
        <f t="shared" si="167"/>
        <v>0</v>
      </c>
      <c r="J524" s="183">
        <f t="shared" si="167"/>
        <v>0</v>
      </c>
      <c r="K524" s="183">
        <f t="shared" si="167"/>
        <v>0</v>
      </c>
      <c r="L524" s="183">
        <f t="shared" si="167"/>
        <v>0</v>
      </c>
      <c r="M524" s="183">
        <f t="shared" si="167"/>
        <v>0</v>
      </c>
      <c r="N524" s="183">
        <f t="shared" si="167"/>
        <v>0</v>
      </c>
      <c r="O524" s="183">
        <f t="shared" si="167"/>
        <v>0</v>
      </c>
      <c r="P524" s="183">
        <f t="shared" si="167"/>
        <v>0</v>
      </c>
      <c r="Q524" s="183">
        <f t="shared" si="167"/>
        <v>0</v>
      </c>
      <c r="R524" s="183">
        <f t="shared" si="167"/>
        <v>0</v>
      </c>
      <c r="S524" s="183">
        <f t="shared" si="167"/>
        <v>0</v>
      </c>
      <c r="T524" s="183">
        <f t="shared" si="167"/>
        <v>0</v>
      </c>
      <c r="U524" s="183">
        <f t="shared" si="167"/>
        <v>0</v>
      </c>
      <c r="V524" s="183">
        <f t="shared" si="167"/>
        <v>0</v>
      </c>
      <c r="W524" s="183">
        <f t="shared" si="167"/>
        <v>0</v>
      </c>
      <c r="X524" s="183">
        <f t="shared" si="167"/>
        <v>0</v>
      </c>
      <c r="Y524" s="183">
        <f t="shared" si="167"/>
        <v>0</v>
      </c>
      <c r="Z524" s="183">
        <f t="shared" si="167"/>
        <v>0</v>
      </c>
      <c r="AA524" s="183">
        <f t="shared" si="167"/>
        <v>0</v>
      </c>
      <c r="AB524" s="183">
        <f t="shared" si="167"/>
        <v>0</v>
      </c>
      <c r="AC524" s="183">
        <f t="shared" si="167"/>
        <v>0</v>
      </c>
      <c r="AD524" s="183">
        <f t="shared" si="167"/>
        <v>0</v>
      </c>
      <c r="AE524" s="183">
        <f t="shared" si="167"/>
        <v>0</v>
      </c>
      <c r="AF524" s="198">
        <f t="shared" si="167"/>
        <v>0</v>
      </c>
      <c r="AG524" s="86"/>
      <c r="AH524" s="132"/>
      <c r="AI524" s="133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</row>
    <row r="525" spans="1:48" s="16" customFormat="1" ht="12" hidden="1" customHeight="1" x14ac:dyDescent="0.2">
      <c r="A525" s="180" t="str">
        <f>$A$21</f>
        <v>.</v>
      </c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1"/>
      <c r="N525" s="181"/>
      <c r="O525" s="181"/>
      <c r="P525" s="181"/>
      <c r="Q525" s="181"/>
      <c r="R525" s="181"/>
      <c r="S525" s="181"/>
      <c r="T525" s="181"/>
      <c r="U525" s="181"/>
      <c r="V525" s="181"/>
      <c r="W525" s="181"/>
      <c r="X525" s="181"/>
      <c r="Y525" s="181"/>
      <c r="Z525" s="181"/>
      <c r="AA525" s="181"/>
      <c r="AB525" s="181"/>
      <c r="AC525" s="181"/>
      <c r="AD525" s="181"/>
      <c r="AE525" s="181"/>
      <c r="AF525" s="313"/>
      <c r="AG525" s="299"/>
      <c r="AH525" s="19"/>
      <c r="AI525" s="19"/>
      <c r="AJ525" s="19"/>
      <c r="AM525" s="19"/>
      <c r="AN525" s="19"/>
      <c r="AO525" s="19"/>
      <c r="AP525" s="19"/>
      <c r="AQ525" s="19"/>
      <c r="AR525" s="19"/>
      <c r="AS525" s="19"/>
      <c r="AT525" s="19"/>
      <c r="AU525" s="19"/>
    </row>
    <row r="526" spans="1:48" s="16" customFormat="1" ht="12" hidden="1" customHeight="1" x14ac:dyDescent="0.2">
      <c r="A526" s="180" t="str">
        <f>$A$22</f>
        <v>.</v>
      </c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1"/>
      <c r="N526" s="181"/>
      <c r="O526" s="181"/>
      <c r="P526" s="181"/>
      <c r="Q526" s="181"/>
      <c r="R526" s="181"/>
      <c r="S526" s="181"/>
      <c r="T526" s="181"/>
      <c r="U526" s="181"/>
      <c r="V526" s="181"/>
      <c r="W526" s="181"/>
      <c r="X526" s="181"/>
      <c r="Y526" s="181"/>
      <c r="Z526" s="181"/>
      <c r="AA526" s="181"/>
      <c r="AB526" s="181"/>
      <c r="AC526" s="181"/>
      <c r="AD526" s="181"/>
      <c r="AE526" s="181"/>
      <c r="AF526" s="313"/>
      <c r="AG526" s="299"/>
      <c r="AH526" s="19"/>
      <c r="AI526" s="19"/>
      <c r="AJ526" s="19"/>
      <c r="AM526" s="19"/>
      <c r="AN526" s="19"/>
      <c r="AO526" s="19"/>
      <c r="AP526" s="19"/>
      <c r="AQ526" s="19"/>
      <c r="AR526" s="19"/>
      <c r="AS526" s="19"/>
      <c r="AT526" s="19"/>
      <c r="AU526" s="19"/>
    </row>
    <row r="527" spans="1:48" s="16" customFormat="1" ht="12" hidden="1" customHeight="1" x14ac:dyDescent="0.2">
      <c r="A527" s="180" t="str">
        <f>$A$23</f>
        <v>Monatsübergang</v>
      </c>
      <c r="B527" s="181" t="str">
        <f>IF(WEEKDAY(B514)=1,TEXT(B514-1,"MMM"&amp;Labels!B13),"")</f>
        <v/>
      </c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1"/>
      <c r="N527" s="181"/>
      <c r="O527" s="181"/>
      <c r="P527" s="181"/>
      <c r="Q527" s="181"/>
      <c r="R527" s="181"/>
      <c r="S527" s="181"/>
      <c r="T527" s="181"/>
      <c r="U527" s="181"/>
      <c r="V527" s="181"/>
      <c r="W527" s="181"/>
      <c r="X527" s="181"/>
      <c r="Y527" s="181"/>
      <c r="Z527" s="181"/>
      <c r="AA527" s="181"/>
      <c r="AB527" s="181"/>
      <c r="AC527" s="181"/>
      <c r="AD527" s="181"/>
      <c r="AE527" s="181" t="str">
        <f>IF(AND(WEEKDAY(AE514)&gt;1,WEEKDAY(AE514)&lt;7),TEXT(DATE($B$5,MONTH(AE514)+1,1),"MMM"&amp;Labels!B13),"")</f>
        <v>Okt</v>
      </c>
      <c r="AF527" s="198"/>
      <c r="AG527" s="299"/>
      <c r="AH527" s="19"/>
      <c r="AI527" s="19"/>
      <c r="AJ527" s="19"/>
      <c r="AM527" s="19"/>
      <c r="AN527" s="19"/>
      <c r="AO527" s="19"/>
      <c r="AP527" s="19"/>
      <c r="AQ527" s="19"/>
      <c r="AR527" s="19"/>
      <c r="AS527" s="19"/>
      <c r="AT527" s="19"/>
      <c r="AU527" s="19"/>
    </row>
    <row r="528" spans="1:48" s="16" customFormat="1" ht="12" customHeight="1" x14ac:dyDescent="0.2">
      <c r="A528" s="177" t="str">
        <f>$A$24</f>
        <v>Wochentotal</v>
      </c>
      <c r="B528" s="296" t="str">
        <f>IF(WEEKDAY(B514)=7,SUMIF($B452:$AF452,B515,$B461:$AF461)+SUMIF($B515:$AF515,B515,$B524:$AF524)+SUMIF($B578:$AF578,B515,$B587:$AF587),B527)</f>
        <v/>
      </c>
      <c r="C528" s="297" t="str">
        <f t="shared" ref="C528:AD528" si="168">IF(WEEKDAY(C514)=7,SUMIF($B452:$AF452,C515,$B461:$AF461)+SUMIF($B515:$AF515,C515,$B524:$AF524)+SUMIF($B578:$AF578,C515,$B587:$AF587),"")</f>
        <v/>
      </c>
      <c r="D528" s="297" t="str">
        <f t="shared" si="168"/>
        <v/>
      </c>
      <c r="E528" s="297">
        <f t="shared" si="168"/>
        <v>0</v>
      </c>
      <c r="F528" s="297" t="str">
        <f t="shared" si="168"/>
        <v/>
      </c>
      <c r="G528" s="297" t="str">
        <f t="shared" si="168"/>
        <v/>
      </c>
      <c r="H528" s="297" t="str">
        <f t="shared" si="168"/>
        <v/>
      </c>
      <c r="I528" s="297" t="str">
        <f t="shared" si="168"/>
        <v/>
      </c>
      <c r="J528" s="297" t="str">
        <f t="shared" si="168"/>
        <v/>
      </c>
      <c r="K528" s="297" t="str">
        <f t="shared" si="168"/>
        <v/>
      </c>
      <c r="L528" s="297">
        <f t="shared" si="168"/>
        <v>0</v>
      </c>
      <c r="M528" s="297" t="str">
        <f t="shared" si="168"/>
        <v/>
      </c>
      <c r="N528" s="297" t="str">
        <f t="shared" si="168"/>
        <v/>
      </c>
      <c r="O528" s="297" t="str">
        <f t="shared" si="168"/>
        <v/>
      </c>
      <c r="P528" s="297" t="str">
        <f t="shared" si="168"/>
        <v/>
      </c>
      <c r="Q528" s="297" t="str">
        <f t="shared" si="168"/>
        <v/>
      </c>
      <c r="R528" s="297" t="str">
        <f t="shared" si="168"/>
        <v/>
      </c>
      <c r="S528" s="297">
        <f t="shared" si="168"/>
        <v>0</v>
      </c>
      <c r="T528" s="297" t="str">
        <f t="shared" si="168"/>
        <v/>
      </c>
      <c r="U528" s="297" t="str">
        <f t="shared" si="168"/>
        <v/>
      </c>
      <c r="V528" s="297" t="str">
        <f t="shared" si="168"/>
        <v/>
      </c>
      <c r="W528" s="297" t="str">
        <f t="shared" si="168"/>
        <v/>
      </c>
      <c r="X528" s="297" t="str">
        <f t="shared" si="168"/>
        <v/>
      </c>
      <c r="Y528" s="297" t="str">
        <f t="shared" si="168"/>
        <v/>
      </c>
      <c r="Z528" s="297">
        <f t="shared" si="168"/>
        <v>0</v>
      </c>
      <c r="AA528" s="297" t="str">
        <f t="shared" si="168"/>
        <v/>
      </c>
      <c r="AB528" s="297" t="str">
        <f t="shared" si="168"/>
        <v/>
      </c>
      <c r="AC528" s="297" t="str">
        <f t="shared" si="168"/>
        <v/>
      </c>
      <c r="AD528" s="297" t="str">
        <f t="shared" si="168"/>
        <v/>
      </c>
      <c r="AE528" s="298" t="str">
        <f>IF(WEEKDAY(AE514)=7,SUMIF($B452:$AF452,AE515,$B461:$AF461)+SUMIF($B515:$AF515,AE515,$B524:$AF524)+SUMIF($B578:$AF578,AE515,$B587:$AF587),AE527)</f>
        <v>Okt</v>
      </c>
      <c r="AF528" s="196"/>
      <c r="AG528" s="86"/>
      <c r="AH528" s="742"/>
      <c r="AI528" s="687"/>
      <c r="AJ528" s="2"/>
      <c r="AM528" s="51"/>
      <c r="AN528" s="51"/>
      <c r="AO528" s="51"/>
      <c r="AP528" s="51"/>
      <c r="AQ528" s="51"/>
      <c r="AR528" s="51"/>
      <c r="AS528" s="51"/>
      <c r="AT528" s="51"/>
      <c r="AU528" s="2"/>
    </row>
    <row r="529" spans="1:47" s="16" customFormat="1" ht="12" customHeight="1" x14ac:dyDescent="0.25">
      <c r="A529" s="182" t="str">
        <f>$A$25</f>
        <v>Zeitzuschlag 1)</v>
      </c>
      <c r="B529" s="302" t="str">
        <f>IF(B536="FALSCH","",B536)</f>
        <v/>
      </c>
      <c r="C529" s="303" t="str">
        <f t="shared" ref="C529:AE529" si="169">IF(C536="FALSCH","",C536)</f>
        <v/>
      </c>
      <c r="D529" s="303" t="str">
        <f t="shared" si="169"/>
        <v/>
      </c>
      <c r="E529" s="303" t="str">
        <f t="shared" si="169"/>
        <v/>
      </c>
      <c r="F529" s="303" t="str">
        <f t="shared" si="169"/>
        <v/>
      </c>
      <c r="G529" s="303" t="str">
        <f t="shared" si="169"/>
        <v/>
      </c>
      <c r="H529" s="303" t="str">
        <f t="shared" si="169"/>
        <v/>
      </c>
      <c r="I529" s="303" t="str">
        <f t="shared" si="169"/>
        <v/>
      </c>
      <c r="J529" s="303" t="str">
        <f t="shared" si="169"/>
        <v/>
      </c>
      <c r="K529" s="303" t="str">
        <f t="shared" si="169"/>
        <v/>
      </c>
      <c r="L529" s="303" t="str">
        <f t="shared" si="169"/>
        <v/>
      </c>
      <c r="M529" s="303" t="str">
        <f t="shared" si="169"/>
        <v/>
      </c>
      <c r="N529" s="303" t="str">
        <f t="shared" si="169"/>
        <v/>
      </c>
      <c r="O529" s="303" t="str">
        <f t="shared" si="169"/>
        <v/>
      </c>
      <c r="P529" s="303" t="str">
        <f t="shared" si="169"/>
        <v/>
      </c>
      <c r="Q529" s="303" t="str">
        <f t="shared" si="169"/>
        <v/>
      </c>
      <c r="R529" s="303" t="str">
        <f t="shared" si="169"/>
        <v/>
      </c>
      <c r="S529" s="303" t="str">
        <f t="shared" si="169"/>
        <v/>
      </c>
      <c r="T529" s="303" t="str">
        <f t="shared" si="169"/>
        <v/>
      </c>
      <c r="U529" s="303" t="str">
        <f t="shared" si="169"/>
        <v/>
      </c>
      <c r="V529" s="303" t="str">
        <f t="shared" si="169"/>
        <v/>
      </c>
      <c r="W529" s="303" t="str">
        <f t="shared" si="169"/>
        <v/>
      </c>
      <c r="X529" s="303" t="str">
        <f t="shared" si="169"/>
        <v/>
      </c>
      <c r="Y529" s="303" t="str">
        <f t="shared" si="169"/>
        <v/>
      </c>
      <c r="Z529" s="303" t="str">
        <f t="shared" si="169"/>
        <v/>
      </c>
      <c r="AA529" s="303" t="str">
        <f t="shared" si="169"/>
        <v/>
      </c>
      <c r="AB529" s="303" t="str">
        <f t="shared" si="169"/>
        <v/>
      </c>
      <c r="AC529" s="303" t="str">
        <f t="shared" si="169"/>
        <v/>
      </c>
      <c r="AD529" s="303" t="str">
        <f t="shared" si="169"/>
        <v/>
      </c>
      <c r="AE529" s="304" t="str">
        <f t="shared" si="169"/>
        <v/>
      </c>
      <c r="AF529" s="196"/>
      <c r="AG529" s="86">
        <f t="shared" ref="AG529:AG535" si="170">SUM(B529:AF529)</f>
        <v>0</v>
      </c>
      <c r="AH529" s="69"/>
      <c r="AI529" s="69"/>
      <c r="AJ529" s="12"/>
      <c r="AM529" s="46"/>
      <c r="AN529" s="46"/>
      <c r="AO529" s="46"/>
      <c r="AP529" s="46"/>
      <c r="AQ529" s="46"/>
      <c r="AR529" s="46"/>
      <c r="AS529" s="46"/>
      <c r="AT529" s="46"/>
      <c r="AU529" s="12"/>
    </row>
    <row r="530" spans="1:47" s="16" customFormat="1" ht="12" customHeight="1" x14ac:dyDescent="0.2">
      <c r="A530" s="182" t="str">
        <f>$A$26</f>
        <v>Zeitzuschlag 2)</v>
      </c>
      <c r="B530" s="183" t="str">
        <f>IF((B519+B521)=0,"",SUM(B519,B521))</f>
        <v/>
      </c>
      <c r="C530" s="185" t="str">
        <f t="shared" ref="C530:AE530" si="171">IF((C519+C521)=0,"",SUM(C519,C521))</f>
        <v/>
      </c>
      <c r="D530" s="185" t="str">
        <f t="shared" si="171"/>
        <v/>
      </c>
      <c r="E530" s="185" t="str">
        <f t="shared" si="171"/>
        <v/>
      </c>
      <c r="F530" s="185" t="str">
        <f t="shared" si="171"/>
        <v/>
      </c>
      <c r="G530" s="185" t="str">
        <f t="shared" si="171"/>
        <v/>
      </c>
      <c r="H530" s="185" t="str">
        <f t="shared" si="171"/>
        <v/>
      </c>
      <c r="I530" s="185" t="str">
        <f t="shared" si="171"/>
        <v/>
      </c>
      <c r="J530" s="185" t="str">
        <f t="shared" si="171"/>
        <v/>
      </c>
      <c r="K530" s="185" t="str">
        <f t="shared" si="171"/>
        <v/>
      </c>
      <c r="L530" s="185" t="str">
        <f t="shared" si="171"/>
        <v/>
      </c>
      <c r="M530" s="185" t="str">
        <f t="shared" si="171"/>
        <v/>
      </c>
      <c r="N530" s="185" t="str">
        <f t="shared" si="171"/>
        <v/>
      </c>
      <c r="O530" s="185" t="str">
        <f t="shared" si="171"/>
        <v/>
      </c>
      <c r="P530" s="185" t="str">
        <f t="shared" si="171"/>
        <v/>
      </c>
      <c r="Q530" s="185" t="str">
        <f t="shared" si="171"/>
        <v/>
      </c>
      <c r="R530" s="185" t="str">
        <f t="shared" si="171"/>
        <v/>
      </c>
      <c r="S530" s="185" t="str">
        <f t="shared" si="171"/>
        <v/>
      </c>
      <c r="T530" s="185" t="str">
        <f t="shared" si="171"/>
        <v/>
      </c>
      <c r="U530" s="185" t="str">
        <f t="shared" si="171"/>
        <v/>
      </c>
      <c r="V530" s="185" t="str">
        <f t="shared" si="171"/>
        <v/>
      </c>
      <c r="W530" s="185" t="str">
        <f t="shared" si="171"/>
        <v/>
      </c>
      <c r="X530" s="185" t="str">
        <f t="shared" si="171"/>
        <v/>
      </c>
      <c r="Y530" s="185" t="str">
        <f t="shared" si="171"/>
        <v/>
      </c>
      <c r="Z530" s="185" t="str">
        <f t="shared" si="171"/>
        <v/>
      </c>
      <c r="AA530" s="185" t="str">
        <f t="shared" si="171"/>
        <v/>
      </c>
      <c r="AB530" s="185" t="str">
        <f t="shared" si="171"/>
        <v/>
      </c>
      <c r="AC530" s="185" t="str">
        <f t="shared" si="171"/>
        <v/>
      </c>
      <c r="AD530" s="185" t="str">
        <f t="shared" si="171"/>
        <v/>
      </c>
      <c r="AE530" s="185" t="str">
        <f t="shared" si="171"/>
        <v/>
      </c>
      <c r="AF530" s="209"/>
      <c r="AG530" s="86">
        <f t="shared" si="170"/>
        <v>0</v>
      </c>
      <c r="AH530" s="12" t="s">
        <v>403</v>
      </c>
      <c r="AI530" s="56"/>
      <c r="AJ530" s="2"/>
      <c r="AM530" s="2"/>
      <c r="AN530" s="2"/>
      <c r="AO530" s="2"/>
      <c r="AP530" s="46"/>
      <c r="AQ530" s="46"/>
      <c r="AR530" s="46"/>
      <c r="AS530" s="46"/>
      <c r="AT530" s="46"/>
      <c r="AU530" s="12"/>
    </row>
    <row r="531" spans="1:47" s="2" customFormat="1" ht="12" customHeight="1" x14ac:dyDescent="0.2">
      <c r="A531" s="182" t="str">
        <f>$A$27</f>
        <v>Zeitzuschlag 3)</v>
      </c>
      <c r="B531" s="183">
        <f>SUM(B532:B535)</f>
        <v>0</v>
      </c>
      <c r="C531" s="185">
        <f t="shared" ref="C531:AE531" si="172">SUM(C532:C535)</f>
        <v>0</v>
      </c>
      <c r="D531" s="185">
        <f t="shared" si="172"/>
        <v>0</v>
      </c>
      <c r="E531" s="185">
        <f t="shared" si="172"/>
        <v>0</v>
      </c>
      <c r="F531" s="185">
        <f t="shared" si="172"/>
        <v>0</v>
      </c>
      <c r="G531" s="185">
        <f t="shared" si="172"/>
        <v>0</v>
      </c>
      <c r="H531" s="185">
        <f t="shared" si="172"/>
        <v>0</v>
      </c>
      <c r="I531" s="185">
        <f t="shared" si="172"/>
        <v>0</v>
      </c>
      <c r="J531" s="185">
        <f t="shared" si="172"/>
        <v>0</v>
      </c>
      <c r="K531" s="185">
        <f t="shared" si="172"/>
        <v>0</v>
      </c>
      <c r="L531" s="185">
        <f t="shared" si="172"/>
        <v>0</v>
      </c>
      <c r="M531" s="185">
        <f t="shared" si="172"/>
        <v>0</v>
      </c>
      <c r="N531" s="185">
        <f t="shared" si="172"/>
        <v>0</v>
      </c>
      <c r="O531" s="185">
        <f t="shared" si="172"/>
        <v>0</v>
      </c>
      <c r="P531" s="185">
        <f t="shared" si="172"/>
        <v>0</v>
      </c>
      <c r="Q531" s="185">
        <f t="shared" si="172"/>
        <v>0</v>
      </c>
      <c r="R531" s="185">
        <f t="shared" si="172"/>
        <v>0</v>
      </c>
      <c r="S531" s="185">
        <f t="shared" si="172"/>
        <v>0</v>
      </c>
      <c r="T531" s="185">
        <f t="shared" si="172"/>
        <v>0</v>
      </c>
      <c r="U531" s="185">
        <f t="shared" si="172"/>
        <v>0</v>
      </c>
      <c r="V531" s="185">
        <f t="shared" si="172"/>
        <v>0</v>
      </c>
      <c r="W531" s="185">
        <f t="shared" si="172"/>
        <v>0</v>
      </c>
      <c r="X531" s="185">
        <f t="shared" si="172"/>
        <v>0</v>
      </c>
      <c r="Y531" s="185">
        <f t="shared" si="172"/>
        <v>0</v>
      </c>
      <c r="Z531" s="185">
        <f t="shared" si="172"/>
        <v>0</v>
      </c>
      <c r="AA531" s="185">
        <f t="shared" si="172"/>
        <v>0</v>
      </c>
      <c r="AB531" s="185">
        <f t="shared" si="172"/>
        <v>0</v>
      </c>
      <c r="AC531" s="185">
        <f t="shared" si="172"/>
        <v>0</v>
      </c>
      <c r="AD531" s="185">
        <f t="shared" si="172"/>
        <v>0</v>
      </c>
      <c r="AE531" s="185">
        <f t="shared" si="172"/>
        <v>0</v>
      </c>
      <c r="AF531" s="209"/>
      <c r="AG531" s="86">
        <f>SUM(B531:AF531)</f>
        <v>0</v>
      </c>
      <c r="AH531" s="12" t="s">
        <v>404</v>
      </c>
      <c r="AI531" s="56"/>
      <c r="AP531" s="46"/>
      <c r="AQ531" s="46"/>
      <c r="AR531" s="46"/>
      <c r="AS531" s="46"/>
      <c r="AT531" s="46"/>
      <c r="AU531" s="12"/>
    </row>
    <row r="532" spans="1:47" s="2" customFormat="1" ht="12" hidden="1" customHeight="1" x14ac:dyDescent="0.2">
      <c r="A532" s="182" t="str">
        <f>$A$28</f>
        <v>Sonntag Tag</v>
      </c>
      <c r="B532" s="183" t="str">
        <f>IF(WEEKDAY(B514)=1,B520,"")</f>
        <v/>
      </c>
      <c r="C532" s="185" t="str">
        <f t="shared" ref="C532:AE532" si="173">IF(WEEKDAY(C514)=1,C520,"")</f>
        <v/>
      </c>
      <c r="D532" s="185" t="str">
        <f t="shared" si="173"/>
        <v/>
      </c>
      <c r="E532" s="185" t="str">
        <f t="shared" si="173"/>
        <v/>
      </c>
      <c r="F532" s="185">
        <f t="shared" si="173"/>
        <v>0</v>
      </c>
      <c r="G532" s="185" t="str">
        <f t="shared" si="173"/>
        <v/>
      </c>
      <c r="H532" s="185" t="str">
        <f t="shared" si="173"/>
        <v/>
      </c>
      <c r="I532" s="185" t="str">
        <f t="shared" si="173"/>
        <v/>
      </c>
      <c r="J532" s="185" t="str">
        <f t="shared" si="173"/>
        <v/>
      </c>
      <c r="K532" s="185" t="str">
        <f t="shared" si="173"/>
        <v/>
      </c>
      <c r="L532" s="185" t="str">
        <f t="shared" si="173"/>
        <v/>
      </c>
      <c r="M532" s="185">
        <f t="shared" si="173"/>
        <v>0</v>
      </c>
      <c r="N532" s="185" t="str">
        <f t="shared" si="173"/>
        <v/>
      </c>
      <c r="O532" s="185" t="str">
        <f t="shared" si="173"/>
        <v/>
      </c>
      <c r="P532" s="185" t="str">
        <f t="shared" si="173"/>
        <v/>
      </c>
      <c r="Q532" s="185" t="str">
        <f t="shared" si="173"/>
        <v/>
      </c>
      <c r="R532" s="185" t="str">
        <f t="shared" si="173"/>
        <v/>
      </c>
      <c r="S532" s="185" t="str">
        <f t="shared" si="173"/>
        <v/>
      </c>
      <c r="T532" s="185">
        <f t="shared" si="173"/>
        <v>0</v>
      </c>
      <c r="U532" s="185" t="str">
        <f t="shared" si="173"/>
        <v/>
      </c>
      <c r="V532" s="185" t="str">
        <f t="shared" si="173"/>
        <v/>
      </c>
      <c r="W532" s="185" t="str">
        <f t="shared" si="173"/>
        <v/>
      </c>
      <c r="X532" s="185" t="str">
        <f t="shared" si="173"/>
        <v/>
      </c>
      <c r="Y532" s="185" t="str">
        <f t="shared" si="173"/>
        <v/>
      </c>
      <c r="Z532" s="185" t="str">
        <f t="shared" si="173"/>
        <v/>
      </c>
      <c r="AA532" s="185">
        <f t="shared" si="173"/>
        <v>0</v>
      </c>
      <c r="AB532" s="185" t="str">
        <f t="shared" si="173"/>
        <v/>
      </c>
      <c r="AC532" s="185" t="str">
        <f t="shared" si="173"/>
        <v/>
      </c>
      <c r="AD532" s="185" t="str">
        <f t="shared" si="173"/>
        <v/>
      </c>
      <c r="AE532" s="185" t="str">
        <f t="shared" si="173"/>
        <v/>
      </c>
      <c r="AF532" s="198"/>
      <c r="AG532" s="86">
        <f t="shared" si="170"/>
        <v>0</v>
      </c>
      <c r="AH532" s="12" t="s">
        <v>405</v>
      </c>
      <c r="AP532" s="46"/>
      <c r="AQ532" s="46"/>
      <c r="AR532" s="46"/>
      <c r="AS532" s="46"/>
      <c r="AT532" s="46"/>
      <c r="AU532" s="12"/>
    </row>
    <row r="533" spans="1:47" s="2" customFormat="1" ht="12" hidden="1" customHeight="1" x14ac:dyDescent="0.2">
      <c r="A533" s="182" t="str">
        <f>$A$29</f>
        <v>Sonntag Nacht</v>
      </c>
      <c r="B533" s="183" t="str">
        <f>IF(WEEKDAY(B514)=1,SUM(B519+B521),"")</f>
        <v/>
      </c>
      <c r="C533" s="185" t="str">
        <f t="shared" ref="C533:AE533" si="174">IF(WEEKDAY(C514)=1,SUM(C519+C521),"")</f>
        <v/>
      </c>
      <c r="D533" s="185" t="str">
        <f t="shared" si="174"/>
        <v/>
      </c>
      <c r="E533" s="185" t="str">
        <f t="shared" si="174"/>
        <v/>
      </c>
      <c r="F533" s="185">
        <f t="shared" si="174"/>
        <v>0</v>
      </c>
      <c r="G533" s="185" t="str">
        <f t="shared" si="174"/>
        <v/>
      </c>
      <c r="H533" s="185" t="str">
        <f t="shared" si="174"/>
        <v/>
      </c>
      <c r="I533" s="185" t="str">
        <f t="shared" si="174"/>
        <v/>
      </c>
      <c r="J533" s="185" t="str">
        <f t="shared" si="174"/>
        <v/>
      </c>
      <c r="K533" s="185" t="str">
        <f t="shared" si="174"/>
        <v/>
      </c>
      <c r="L533" s="185" t="str">
        <f t="shared" si="174"/>
        <v/>
      </c>
      <c r="M533" s="185">
        <f t="shared" si="174"/>
        <v>0</v>
      </c>
      <c r="N533" s="185" t="str">
        <f t="shared" si="174"/>
        <v/>
      </c>
      <c r="O533" s="185" t="str">
        <f t="shared" si="174"/>
        <v/>
      </c>
      <c r="P533" s="185" t="str">
        <f t="shared" si="174"/>
        <v/>
      </c>
      <c r="Q533" s="185" t="str">
        <f t="shared" si="174"/>
        <v/>
      </c>
      <c r="R533" s="185" t="str">
        <f t="shared" si="174"/>
        <v/>
      </c>
      <c r="S533" s="185" t="str">
        <f t="shared" si="174"/>
        <v/>
      </c>
      <c r="T533" s="185">
        <f t="shared" si="174"/>
        <v>0</v>
      </c>
      <c r="U533" s="185" t="str">
        <f t="shared" si="174"/>
        <v/>
      </c>
      <c r="V533" s="185" t="str">
        <f t="shared" si="174"/>
        <v/>
      </c>
      <c r="W533" s="185" t="str">
        <f t="shared" si="174"/>
        <v/>
      </c>
      <c r="X533" s="185" t="str">
        <f t="shared" si="174"/>
        <v/>
      </c>
      <c r="Y533" s="185" t="str">
        <f t="shared" si="174"/>
        <v/>
      </c>
      <c r="Z533" s="185" t="str">
        <f t="shared" si="174"/>
        <v/>
      </c>
      <c r="AA533" s="185">
        <f t="shared" si="174"/>
        <v>0</v>
      </c>
      <c r="AB533" s="185" t="str">
        <f t="shared" si="174"/>
        <v/>
      </c>
      <c r="AC533" s="185" t="str">
        <f t="shared" si="174"/>
        <v/>
      </c>
      <c r="AD533" s="185" t="str">
        <f t="shared" si="174"/>
        <v/>
      </c>
      <c r="AE533" s="185" t="str">
        <f t="shared" si="174"/>
        <v/>
      </c>
      <c r="AF533" s="198"/>
      <c r="AG533" s="86">
        <f t="shared" si="170"/>
        <v>0</v>
      </c>
      <c r="AH533" s="12" t="s">
        <v>406</v>
      </c>
      <c r="AP533" s="46"/>
      <c r="AQ533" s="46"/>
      <c r="AR533" s="46"/>
      <c r="AS533" s="46"/>
      <c r="AT533" s="46"/>
      <c r="AU533" s="12"/>
    </row>
    <row r="534" spans="1:47" s="2" customFormat="1" ht="12" hidden="1" customHeight="1" x14ac:dyDescent="0.2">
      <c r="A534" s="182" t="str">
        <f>$A$30</f>
        <v>ft-Tazuschlag</v>
      </c>
      <c r="B534" s="183" t="str">
        <f>IF(B522=Labels!$B$118,B520,"")</f>
        <v/>
      </c>
      <c r="C534" s="185" t="str">
        <f>IF(C522=Labels!$B$118,C520,"")</f>
        <v/>
      </c>
      <c r="D534" s="185" t="str">
        <f>IF(D522=Labels!$B$118,D520,"")</f>
        <v/>
      </c>
      <c r="E534" s="185" t="str">
        <f>IF(E522=Labels!$B$118,E520,"")</f>
        <v/>
      </c>
      <c r="F534" s="185" t="str">
        <f>IF(F522=Labels!$B$118,F520,"")</f>
        <v/>
      </c>
      <c r="G534" s="185" t="str">
        <f>IF(G522=Labels!$B$118,G520,"")</f>
        <v/>
      </c>
      <c r="H534" s="185" t="str">
        <f>IF(H522=Labels!$B$118,H520,"")</f>
        <v/>
      </c>
      <c r="I534" s="185" t="str">
        <f>IF(I522=Labels!$B$118,I520,"")</f>
        <v/>
      </c>
      <c r="J534" s="185" t="str">
        <f>IF(J522=Labels!$B$118,J520,"")</f>
        <v/>
      </c>
      <c r="K534" s="185" t="str">
        <f>IF(K522=Labels!$B$118,K520,"")</f>
        <v/>
      </c>
      <c r="L534" s="185" t="str">
        <f>IF(L522=Labels!$B$118,L520,"")</f>
        <v/>
      </c>
      <c r="M534" s="185" t="str">
        <f>IF(M522=Labels!$B$118,M520,"")</f>
        <v/>
      </c>
      <c r="N534" s="185" t="str">
        <f>IF(N522=Labels!$B$118,N520,"")</f>
        <v/>
      </c>
      <c r="O534" s="185" t="str">
        <f>IF(O522=Labels!$B$118,O520,"")</f>
        <v/>
      </c>
      <c r="P534" s="185" t="str">
        <f>IF(P522=Labels!$B$118,P520,"")</f>
        <v/>
      </c>
      <c r="Q534" s="185" t="str">
        <f>IF(Q522=Labels!$B$118,Q520,"")</f>
        <v/>
      </c>
      <c r="R534" s="185" t="str">
        <f>IF(R522=Labels!$B$118,R520,"")</f>
        <v/>
      </c>
      <c r="S534" s="185" t="str">
        <f>IF(S522=Labels!$B$118,S520,"")</f>
        <v/>
      </c>
      <c r="T534" s="185" t="str">
        <f>IF(T522=Labels!$B$118,T520,"")</f>
        <v/>
      </c>
      <c r="U534" s="185" t="str">
        <f>IF(U522=Labels!$B$118,U520,"")</f>
        <v/>
      </c>
      <c r="V534" s="185" t="str">
        <f>IF(V522=Labels!$B$118,V520,"")</f>
        <v/>
      </c>
      <c r="W534" s="185" t="str">
        <f>IF(W522=Labels!$B$118,W520,"")</f>
        <v/>
      </c>
      <c r="X534" s="185" t="str">
        <f>IF(X522=Labels!$B$118,X520,"")</f>
        <v/>
      </c>
      <c r="Y534" s="185" t="str">
        <f>IF(Y522=Labels!$B$118,Y520,"")</f>
        <v/>
      </c>
      <c r="Z534" s="185" t="str">
        <f>IF(Z522=Labels!$B$118,Z520,"")</f>
        <v/>
      </c>
      <c r="AA534" s="185" t="str">
        <f>IF(AA522=Labels!$B$118,AA520,"")</f>
        <v/>
      </c>
      <c r="AB534" s="185" t="str">
        <f>IF(AB522=Labels!$B$118,AB520,"")</f>
        <v/>
      </c>
      <c r="AC534" s="185" t="str">
        <f>IF(AC522=Labels!$B$118,AC520,"")</f>
        <v/>
      </c>
      <c r="AD534" s="185" t="str">
        <f>IF(AD522=Labels!$B$118,AD520,"")</f>
        <v/>
      </c>
      <c r="AE534" s="185" t="str">
        <f>IF(AE522=Labels!$B$118,AE520,"")</f>
        <v/>
      </c>
      <c r="AF534" s="198"/>
      <c r="AG534" s="86">
        <f t="shared" si="170"/>
        <v>0</v>
      </c>
      <c r="AH534" s="12" t="s">
        <v>407</v>
      </c>
      <c r="AP534" s="46"/>
      <c r="AQ534" s="46"/>
      <c r="AR534" s="46"/>
      <c r="AS534" s="46"/>
      <c r="AT534" s="46"/>
      <c r="AU534" s="12"/>
    </row>
    <row r="535" spans="1:47" s="2" customFormat="1" ht="12" hidden="1" customHeight="1" x14ac:dyDescent="0.2">
      <c r="A535" s="182" t="str">
        <f>$A$31</f>
        <v>ft-Nazuschlag</v>
      </c>
      <c r="B535" s="183" t="str">
        <f>IF(B522=Labels!$B$118,SUM(B519,B521),"")</f>
        <v/>
      </c>
      <c r="C535" s="185" t="str">
        <f>IF(C522=Labels!$B$118,SUM(C519,C521),"")</f>
        <v/>
      </c>
      <c r="D535" s="185" t="str">
        <f>IF(D522=Labels!$B$118,SUM(D519,D521),"")</f>
        <v/>
      </c>
      <c r="E535" s="185" t="str">
        <f>IF(E522=Labels!$B$118,SUM(E519,E521),"")</f>
        <v/>
      </c>
      <c r="F535" s="185" t="str">
        <f>IF(F522=Labels!$B$118,SUM(F519,F521),"")</f>
        <v/>
      </c>
      <c r="G535" s="185" t="str">
        <f>IF(G522=Labels!$B$118,SUM(G519,G521),"")</f>
        <v/>
      </c>
      <c r="H535" s="185" t="str">
        <f>IF(H522=Labels!$B$118,SUM(H519,H521),"")</f>
        <v/>
      </c>
      <c r="I535" s="185" t="str">
        <f>IF(I522=Labels!$B$118,SUM(I519,I521),"")</f>
        <v/>
      </c>
      <c r="J535" s="185" t="str">
        <f>IF(J522=Labels!$B$118,SUM(J519,J521),"")</f>
        <v/>
      </c>
      <c r="K535" s="185" t="str">
        <f>IF(K522=Labels!$B$118,SUM(K519,K521),"")</f>
        <v/>
      </c>
      <c r="L535" s="185" t="str">
        <f>IF(L522=Labels!$B$118,SUM(L519,L521),"")</f>
        <v/>
      </c>
      <c r="M535" s="185" t="str">
        <f>IF(M522=Labels!$B$118,SUM(M519,M521),"")</f>
        <v/>
      </c>
      <c r="N535" s="185" t="str">
        <f>IF(N522=Labels!$B$118,SUM(N519,N521),"")</f>
        <v/>
      </c>
      <c r="O535" s="185" t="str">
        <f>IF(O522=Labels!$B$118,SUM(O519,O521),"")</f>
        <v/>
      </c>
      <c r="P535" s="185" t="str">
        <f>IF(P522=Labels!$B$118,SUM(P519,P521),"")</f>
        <v/>
      </c>
      <c r="Q535" s="185" t="str">
        <f>IF(Q522=Labels!$B$118,SUM(Q519,Q521),"")</f>
        <v/>
      </c>
      <c r="R535" s="185" t="str">
        <f>IF(R522=Labels!$B$118,SUM(R519,R521),"")</f>
        <v/>
      </c>
      <c r="S535" s="185" t="str">
        <f>IF(S522=Labels!$B$118,SUM(S519,S521),"")</f>
        <v/>
      </c>
      <c r="T535" s="185" t="str">
        <f>IF(T522=Labels!$B$118,SUM(T519,T521),"")</f>
        <v/>
      </c>
      <c r="U535" s="185" t="str">
        <f>IF(U522=Labels!$B$118,SUM(U519,U521),"")</f>
        <v/>
      </c>
      <c r="V535" s="185" t="str">
        <f>IF(V522=Labels!$B$118,SUM(V519,V521),"")</f>
        <v/>
      </c>
      <c r="W535" s="185" t="str">
        <f>IF(W522=Labels!$B$118,SUM(W519,W521),"")</f>
        <v/>
      </c>
      <c r="X535" s="185" t="str">
        <f>IF(X522=Labels!$B$118,SUM(X519,X521),"")</f>
        <v/>
      </c>
      <c r="Y535" s="185" t="str">
        <f>IF(Y522=Labels!$B$118,SUM(Y519,Y521),"")</f>
        <v/>
      </c>
      <c r="Z535" s="185" t="str">
        <f>IF(Z522=Labels!$B$118,SUM(Z519,Z521),"")</f>
        <v/>
      </c>
      <c r="AA535" s="185" t="str">
        <f>IF(AA522=Labels!$B$118,SUM(AA519,AA521),"")</f>
        <v/>
      </c>
      <c r="AB535" s="185" t="str">
        <f>IF(AB522=Labels!$B$118,SUM(AB519,AB521),"")</f>
        <v/>
      </c>
      <c r="AC535" s="185" t="str">
        <f>IF(AC522=Labels!$B$118,SUM(AC519,AC521),"")</f>
        <v/>
      </c>
      <c r="AD535" s="185" t="str">
        <f>IF(AD522=Labels!$B$118,SUM(AD519,AD521),"")</f>
        <v/>
      </c>
      <c r="AE535" s="185" t="str">
        <f>IF(AE522=Labels!$B$118,SUM(AE519,AE521),"")</f>
        <v/>
      </c>
      <c r="AF535" s="198"/>
      <c r="AG535" s="86">
        <f t="shared" si="170"/>
        <v>0</v>
      </c>
      <c r="AH535" s="12" t="s">
        <v>408</v>
      </c>
      <c r="AI535" s="39"/>
      <c r="AJ535" s="39"/>
      <c r="AM535" s="39"/>
      <c r="AN535" s="39"/>
      <c r="AO535" s="39"/>
      <c r="AP535" s="39"/>
      <c r="AQ535" s="39"/>
      <c r="AR535" s="39"/>
      <c r="AS535" s="46"/>
      <c r="AT535" s="46"/>
      <c r="AU535" s="12"/>
    </row>
    <row r="536" spans="1:47" s="2" customFormat="1" ht="12" hidden="1" customHeight="1" x14ac:dyDescent="0.2">
      <c r="A536" s="182" t="str">
        <f>$A$32</f>
        <v>Zuschlag  blind (Wochentotal)</v>
      </c>
      <c r="B536" s="302" t="str">
        <f>IF(OR(ISTEXT(B528),B528="",B528&lt;$B$7),"",ROUND(((B528-$B$7)*25%)/25,4)*25)</f>
        <v/>
      </c>
      <c r="C536" s="303" t="str">
        <f t="shared" ref="C536:AE536" si="175">IF(OR(ISTEXT(C528),C528="",C528&lt;$B$7),"",ROUND(((C528-$B$7)*25%)/25,4)*25)</f>
        <v/>
      </c>
      <c r="D536" s="303" t="str">
        <f t="shared" si="175"/>
        <v/>
      </c>
      <c r="E536" s="303" t="str">
        <f t="shared" si="175"/>
        <v/>
      </c>
      <c r="F536" s="303" t="str">
        <f t="shared" si="175"/>
        <v/>
      </c>
      <c r="G536" s="303" t="str">
        <f t="shared" si="175"/>
        <v/>
      </c>
      <c r="H536" s="303" t="str">
        <f t="shared" si="175"/>
        <v/>
      </c>
      <c r="I536" s="303" t="str">
        <f t="shared" si="175"/>
        <v/>
      </c>
      <c r="J536" s="303" t="str">
        <f t="shared" si="175"/>
        <v/>
      </c>
      <c r="K536" s="303" t="str">
        <f t="shared" si="175"/>
        <v/>
      </c>
      <c r="L536" s="303" t="str">
        <f t="shared" si="175"/>
        <v/>
      </c>
      <c r="M536" s="303" t="str">
        <f t="shared" si="175"/>
        <v/>
      </c>
      <c r="N536" s="303" t="str">
        <f t="shared" si="175"/>
        <v/>
      </c>
      <c r="O536" s="303" t="str">
        <f t="shared" si="175"/>
        <v/>
      </c>
      <c r="P536" s="303" t="str">
        <f t="shared" si="175"/>
        <v/>
      </c>
      <c r="Q536" s="303" t="str">
        <f t="shared" si="175"/>
        <v/>
      </c>
      <c r="R536" s="303" t="str">
        <f t="shared" si="175"/>
        <v/>
      </c>
      <c r="S536" s="303" t="str">
        <f t="shared" si="175"/>
        <v/>
      </c>
      <c r="T536" s="303" t="str">
        <f t="shared" si="175"/>
        <v/>
      </c>
      <c r="U536" s="303" t="str">
        <f t="shared" si="175"/>
        <v/>
      </c>
      <c r="V536" s="303" t="str">
        <f t="shared" si="175"/>
        <v/>
      </c>
      <c r="W536" s="303" t="str">
        <f t="shared" si="175"/>
        <v/>
      </c>
      <c r="X536" s="303" t="str">
        <f t="shared" si="175"/>
        <v/>
      </c>
      <c r="Y536" s="303" t="str">
        <f t="shared" si="175"/>
        <v/>
      </c>
      <c r="Z536" s="303" t="str">
        <f t="shared" si="175"/>
        <v/>
      </c>
      <c r="AA536" s="303" t="str">
        <f t="shared" si="175"/>
        <v/>
      </c>
      <c r="AB536" s="303" t="str">
        <f t="shared" si="175"/>
        <v/>
      </c>
      <c r="AC536" s="303" t="str">
        <f t="shared" si="175"/>
        <v/>
      </c>
      <c r="AD536" s="303" t="str">
        <f t="shared" si="175"/>
        <v/>
      </c>
      <c r="AE536" s="304" t="str">
        <f t="shared" si="175"/>
        <v/>
      </c>
      <c r="AF536" s="198"/>
      <c r="AG536" s="86">
        <f>AG520</f>
        <v>0</v>
      </c>
      <c r="AH536" s="12" t="s">
        <v>409</v>
      </c>
      <c r="AI536" s="48"/>
      <c r="AJ536" s="48"/>
      <c r="AM536" s="48"/>
      <c r="AN536" s="48"/>
      <c r="AO536" s="39"/>
      <c r="AP536" s="39"/>
      <c r="AQ536" s="39"/>
      <c r="AR536" s="39"/>
      <c r="AS536" s="46"/>
      <c r="AT536" s="46"/>
      <c r="AU536" s="12"/>
    </row>
    <row r="537" spans="1:47" ht="12" customHeight="1" x14ac:dyDescent="0.25">
      <c r="A537" s="186"/>
      <c r="B537" s="187" t="str">
        <f>$B$33</f>
        <v>1)   25% Zeitzuschlag für Überschreitung Wochentotal</v>
      </c>
      <c r="C537" s="187"/>
      <c r="D537" s="187"/>
      <c r="E537" s="187"/>
      <c r="F537" s="187"/>
      <c r="G537" s="187"/>
      <c r="H537" s="187"/>
      <c r="I537" s="187"/>
      <c r="J537" s="187"/>
      <c r="K537" s="58"/>
      <c r="L537" s="188" t="str">
        <f>$L$33</f>
        <v>2) 100% Zeitzuschlag für Nachtarbeit</v>
      </c>
      <c r="M537" s="187"/>
      <c r="N537" s="187"/>
      <c r="O537" s="187"/>
      <c r="P537" s="187"/>
      <c r="Q537" s="58"/>
      <c r="R537" s="187"/>
      <c r="S537" s="58"/>
      <c r="T537" s="187" t="str">
        <f>$T$33</f>
        <v>Eingabe der ausbezahlten Stunden Vorjahressaldo</v>
      </c>
      <c r="U537" s="58"/>
      <c r="V537" s="58"/>
      <c r="W537" s="189"/>
      <c r="X537" s="189"/>
      <c r="Y537" s="189"/>
      <c r="Z537" s="189"/>
      <c r="AA537" s="189"/>
      <c r="AB537" s="189"/>
      <c r="AC537" s="189"/>
      <c r="AD537" s="189"/>
      <c r="AE537" s="489"/>
      <c r="AF537" s="490"/>
      <c r="AG537" s="86">
        <f>SUM(AG519+AG521)</f>
        <v>0</v>
      </c>
      <c r="AH537" s="12" t="s">
        <v>410</v>
      </c>
      <c r="AO537" s="48"/>
      <c r="AP537" s="48"/>
      <c r="AQ537" s="48"/>
      <c r="AR537" s="48"/>
      <c r="AS537" s="46"/>
      <c r="AT537" s="46"/>
    </row>
    <row r="538" spans="1:47" ht="12" customHeight="1" x14ac:dyDescent="0.25">
      <c r="A538" s="190"/>
      <c r="B538" s="202" t="str">
        <f>$B$34</f>
        <v>3) 100% Zeitzuschlag für Sonn- und Feiertagsarbeit</v>
      </c>
      <c r="C538" s="202"/>
      <c r="D538" s="202"/>
      <c r="E538" s="202"/>
      <c r="F538" s="202"/>
      <c r="G538" s="202"/>
      <c r="H538" s="202"/>
      <c r="I538" s="202"/>
      <c r="J538" s="202"/>
      <c r="K538" s="202"/>
      <c r="L538" s="202"/>
      <c r="M538" s="202"/>
      <c r="N538" s="202"/>
      <c r="O538" s="58"/>
      <c r="P538" s="58"/>
      <c r="Q538" s="202"/>
      <c r="R538" s="202"/>
      <c r="S538" s="203"/>
      <c r="T538" s="202" t="str">
        <f>$T$34</f>
        <v>Eingabe der ausbezahlten Stunden laufendes Jahr (Überstunden)</v>
      </c>
      <c r="U538" s="58"/>
      <c r="V538" s="58"/>
      <c r="W538" s="202"/>
      <c r="X538" s="202"/>
      <c r="Y538" s="202"/>
      <c r="Z538" s="202"/>
      <c r="AA538" s="145"/>
      <c r="AB538" s="145"/>
      <c r="AC538" s="145"/>
      <c r="AD538" s="145"/>
      <c r="AE538" s="491"/>
      <c r="AF538" s="492"/>
      <c r="AG538" s="86">
        <f>SUM(AG519:AG521)</f>
        <v>0</v>
      </c>
      <c r="AH538" s="12" t="s">
        <v>411</v>
      </c>
      <c r="AI538" s="48"/>
      <c r="AJ538" s="48"/>
      <c r="AM538" s="48"/>
      <c r="AN538" s="48"/>
      <c r="AO538" s="48"/>
      <c r="AP538" s="48"/>
      <c r="AQ538" s="48"/>
      <c r="AR538" s="48"/>
      <c r="AS538" s="46"/>
      <c r="AT538" s="46"/>
    </row>
    <row r="539" spans="1:47" ht="12" customHeight="1" x14ac:dyDescent="0.25">
      <c r="A539" s="192" t="str">
        <f>$A$35</f>
        <v>Bemerkungen</v>
      </c>
      <c r="B539" s="493"/>
      <c r="C539" s="494"/>
      <c r="D539" s="494"/>
      <c r="E539" s="494"/>
      <c r="F539" s="494"/>
      <c r="G539" s="494"/>
      <c r="H539" s="494"/>
      <c r="I539" s="494"/>
      <c r="J539" s="494"/>
      <c r="K539" s="494"/>
      <c r="L539" s="494"/>
      <c r="M539" s="494"/>
      <c r="N539" s="494"/>
      <c r="O539" s="494"/>
      <c r="P539" s="494"/>
      <c r="Q539" s="494"/>
      <c r="R539" s="494"/>
      <c r="S539" s="494"/>
      <c r="T539" s="494"/>
      <c r="U539" s="494"/>
      <c r="V539" s="494"/>
      <c r="W539" s="494"/>
      <c r="X539" s="494"/>
      <c r="Y539" s="494"/>
      <c r="Z539" s="494"/>
      <c r="AA539" s="494"/>
      <c r="AB539" s="494"/>
      <c r="AC539" s="494"/>
      <c r="AD539" s="494"/>
      <c r="AE539" s="494"/>
      <c r="AF539" s="495"/>
      <c r="AG539" s="86">
        <f>SUM(AG517+AG523)</f>
        <v>0</v>
      </c>
      <c r="AH539" s="12" t="s">
        <v>412</v>
      </c>
      <c r="AI539" s="39"/>
      <c r="AJ539" s="39"/>
      <c r="AM539" s="39"/>
      <c r="AN539" s="39"/>
      <c r="AO539" s="39"/>
      <c r="AP539" s="39"/>
      <c r="AQ539" s="39"/>
      <c r="AR539" s="39"/>
      <c r="AS539" s="46"/>
      <c r="AT539" s="46"/>
    </row>
    <row r="540" spans="1:47" ht="12" customHeight="1" x14ac:dyDescent="0.25">
      <c r="A540" s="193"/>
      <c r="B540" s="496"/>
      <c r="C540" s="497"/>
      <c r="D540" s="497"/>
      <c r="E540" s="497"/>
      <c r="F540" s="497"/>
      <c r="G540" s="497"/>
      <c r="H540" s="497"/>
      <c r="I540" s="497"/>
      <c r="J540" s="497"/>
      <c r="K540" s="497"/>
      <c r="L540" s="497"/>
      <c r="M540" s="497"/>
      <c r="N540" s="497"/>
      <c r="O540" s="497"/>
      <c r="P540" s="497"/>
      <c r="Q540" s="497"/>
      <c r="R540" s="497"/>
      <c r="S540" s="497"/>
      <c r="T540" s="497"/>
      <c r="U540" s="497"/>
      <c r="V540" s="497"/>
      <c r="W540" s="497"/>
      <c r="X540" s="497"/>
      <c r="Y540" s="497"/>
      <c r="Z540" s="497"/>
      <c r="AA540" s="497"/>
      <c r="AB540" s="497"/>
      <c r="AC540" s="497"/>
      <c r="AD540" s="497"/>
      <c r="AE540" s="497"/>
      <c r="AF540" s="498"/>
      <c r="AG540" s="86">
        <f>SUM(AG517:AG531)</f>
        <v>0</v>
      </c>
      <c r="AH540" s="12" t="s">
        <v>413</v>
      </c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46"/>
      <c r="AT540" s="46"/>
    </row>
    <row r="541" spans="1:47" ht="12" customHeight="1" x14ac:dyDescent="0.25">
      <c r="A541" s="193"/>
      <c r="B541" s="541"/>
      <c r="C541" s="542"/>
      <c r="D541" s="542"/>
      <c r="E541" s="542"/>
      <c r="F541" s="542"/>
      <c r="G541" s="542"/>
      <c r="H541" s="542"/>
      <c r="I541" s="542"/>
      <c r="J541" s="542"/>
      <c r="K541" s="542"/>
      <c r="L541" s="542"/>
      <c r="M541" s="542"/>
      <c r="N541" s="542"/>
      <c r="O541" s="542"/>
      <c r="P541" s="542"/>
      <c r="Q541" s="542"/>
      <c r="R541" s="542"/>
      <c r="S541" s="542"/>
      <c r="T541" s="542"/>
      <c r="U541" s="542"/>
      <c r="V541" s="542"/>
      <c r="W541" s="542"/>
      <c r="X541" s="542"/>
      <c r="Y541" s="542"/>
      <c r="Z541" s="542"/>
      <c r="AA541" s="542"/>
      <c r="AB541" s="542"/>
      <c r="AC541" s="542"/>
      <c r="AD541" s="542"/>
      <c r="AE541" s="542"/>
      <c r="AF541" s="543"/>
      <c r="AG541" s="86">
        <f>AG516</f>
        <v>181.05999999999997</v>
      </c>
      <c r="AH541" s="62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46"/>
      <c r="AT541" s="46"/>
    </row>
    <row r="542" spans="1:47" ht="12" customHeight="1" x14ac:dyDescent="0.25">
      <c r="A542" s="226"/>
      <c r="B542" s="40"/>
      <c r="C542" s="40"/>
      <c r="D542" s="40"/>
      <c r="E542" s="40"/>
      <c r="F542" s="40"/>
      <c r="G542" s="40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2"/>
      <c r="U542" s="162"/>
      <c r="V542" s="162"/>
      <c r="W542" s="162"/>
      <c r="X542" s="162"/>
      <c r="Y542" s="162"/>
      <c r="Z542" s="162"/>
      <c r="AA542" s="162"/>
      <c r="AB542" s="162"/>
      <c r="AC542" s="162"/>
      <c r="AD542" s="162"/>
      <c r="AE542" s="162"/>
      <c r="AF542" s="241"/>
      <c r="AG542" s="160">
        <f>SUM(AG540-AG516)</f>
        <v>-181.05999999999997</v>
      </c>
      <c r="AH542" s="62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46"/>
      <c r="AT542" s="46"/>
    </row>
    <row r="543" spans="1:47" ht="15" customHeight="1" x14ac:dyDescent="0.2">
      <c r="A543" s="709" t="str">
        <f>$A$39</f>
        <v>Zusammenstellung</v>
      </c>
      <c r="B543" s="545"/>
      <c r="C543" s="545"/>
      <c r="D543" s="545"/>
      <c r="E543" s="545"/>
      <c r="F543" s="546"/>
      <c r="G543" s="710" t="str">
        <f>$G$39</f>
        <v>Jan</v>
      </c>
      <c r="H543" s="710"/>
      <c r="I543" s="531" t="str">
        <f>$I$39</f>
        <v>Feb</v>
      </c>
      <c r="J543" s="531"/>
      <c r="K543" s="531" t="str">
        <f>$K$39</f>
        <v>Mrz</v>
      </c>
      <c r="L543" s="531"/>
      <c r="M543" s="710" t="str">
        <f>$M$39</f>
        <v>Apr</v>
      </c>
      <c r="N543" s="710"/>
      <c r="O543" s="710" t="str">
        <f>$O$39</f>
        <v>Mai</v>
      </c>
      <c r="P543" s="710"/>
      <c r="Q543" s="710" t="str">
        <f>$Q$39</f>
        <v>Jun</v>
      </c>
      <c r="R543" s="710"/>
      <c r="S543" s="531" t="str">
        <f>$S$39</f>
        <v>Jul</v>
      </c>
      <c r="T543" s="531"/>
      <c r="U543" s="710" t="str">
        <f>$U$39</f>
        <v>Aug</v>
      </c>
      <c r="V543" s="710"/>
      <c r="W543" s="548" t="str">
        <f>$W$39</f>
        <v>Sep</v>
      </c>
      <c r="X543" s="548"/>
      <c r="Y543" s="531" t="str">
        <f>$Y$39</f>
        <v>Okt</v>
      </c>
      <c r="Z543" s="531"/>
      <c r="AA543" s="531" t="str">
        <f>$AA$39</f>
        <v>Nov</v>
      </c>
      <c r="AB543" s="531"/>
      <c r="AC543" s="531" t="str">
        <f>$AC$39</f>
        <v>Dez</v>
      </c>
      <c r="AD543" s="531"/>
      <c r="AE543" s="532" t="str">
        <f>$AE$39</f>
        <v>Jahr</v>
      </c>
      <c r="AF543" s="533"/>
      <c r="AG543" s="223"/>
      <c r="AH543" s="62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46"/>
      <c r="AT543" s="46"/>
    </row>
    <row r="544" spans="1:47" ht="12" customHeight="1" x14ac:dyDescent="0.2">
      <c r="A544" s="534" t="str">
        <f>$A$40</f>
        <v>Anstellung %</v>
      </c>
      <c r="B544" s="535"/>
      <c r="C544" s="535"/>
      <c r="D544" s="535"/>
      <c r="E544" s="535"/>
      <c r="F544" s="536"/>
      <c r="G544" s="706">
        <f>IF($B$4=0,0,$B$4)</f>
        <v>100</v>
      </c>
      <c r="H544" s="707"/>
      <c r="I544" s="539">
        <f>IF($B$70=0,0,$B$70)</f>
        <v>100</v>
      </c>
      <c r="J544" s="540"/>
      <c r="K544" s="539">
        <f>IF($B$133=0,0,$B$133)</f>
        <v>100</v>
      </c>
      <c r="L544" s="540"/>
      <c r="M544" s="706">
        <f>IF($B$196=0,0,$B$196)</f>
        <v>100</v>
      </c>
      <c r="N544" s="707"/>
      <c r="O544" s="706">
        <f>IF($B$259=0,0,$B$259)</f>
        <v>100</v>
      </c>
      <c r="P544" s="707"/>
      <c r="Q544" s="706">
        <f>IF($B$322=0,0,$B$322)</f>
        <v>100</v>
      </c>
      <c r="R544" s="707"/>
      <c r="S544" s="539">
        <f>IF($B$385=0,0,$B$385)</f>
        <v>100</v>
      </c>
      <c r="T544" s="540"/>
      <c r="U544" s="706">
        <f>IF($B$448=0,0,$B$448)</f>
        <v>100</v>
      </c>
      <c r="V544" s="707"/>
      <c r="W544" s="708">
        <f>IF($B$511=0,0,$B$511)</f>
        <v>100</v>
      </c>
      <c r="X544" s="538"/>
      <c r="Y544" s="539">
        <f>IF($B$574=0,0,$B$574)</f>
        <v>100</v>
      </c>
      <c r="Z544" s="540"/>
      <c r="AA544" s="539">
        <f>IF($B$637=0,0,$B$637)</f>
        <v>100</v>
      </c>
      <c r="AB544" s="540"/>
      <c r="AC544" s="539">
        <f>IF($B$700=0,0,$B$700)</f>
        <v>100</v>
      </c>
      <c r="AD544" s="540"/>
      <c r="AE544" s="559"/>
      <c r="AF544" s="560"/>
      <c r="AG544" s="137"/>
      <c r="AH544" s="62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46"/>
      <c r="AT544" s="46"/>
    </row>
    <row r="545" spans="1:46" ht="12" customHeight="1" x14ac:dyDescent="0.2">
      <c r="A545" s="561" t="str">
        <f>$A$41</f>
        <v>Sollstunden gemäss GAV</v>
      </c>
      <c r="B545" s="562"/>
      <c r="C545" s="562"/>
      <c r="D545" s="562"/>
      <c r="E545" s="562"/>
      <c r="F545" s="563"/>
      <c r="G545" s="714">
        <f>IF($AG$37=0,0,$AG$37)</f>
        <v>172.82999999999998</v>
      </c>
      <c r="H545" s="715"/>
      <c r="I545" s="557">
        <f>IF($AG$100=0,0,$AG$100)</f>
        <v>164.6</v>
      </c>
      <c r="J545" s="558"/>
      <c r="K545" s="557">
        <f>IF($AG$138=0,0,$AG$138)</f>
        <v>189.28999999999996</v>
      </c>
      <c r="L545" s="558"/>
      <c r="M545" s="714">
        <f>IF($AG$226=0,0,$AG$226)</f>
        <v>181.05999999999997</v>
      </c>
      <c r="N545" s="715"/>
      <c r="O545" s="714">
        <f>IF($AG$289=0,0,$AG$289)</f>
        <v>172.82999999999998</v>
      </c>
      <c r="P545" s="715"/>
      <c r="Q545" s="714">
        <f>IF($AG$352=0,0,$AG$352)</f>
        <v>181.05999999999997</v>
      </c>
      <c r="R545" s="715"/>
      <c r="S545" s="557">
        <f>IF($AG$415=0,0,$AG$415)</f>
        <v>181.05999999999997</v>
      </c>
      <c r="T545" s="558"/>
      <c r="U545" s="714">
        <f>IF($AG$478=0,0,$AG$478)</f>
        <v>181.05999999999997</v>
      </c>
      <c r="V545" s="715"/>
      <c r="W545" s="716">
        <f>IF($AG$541=0,0,$AG$541)</f>
        <v>181.05999999999997</v>
      </c>
      <c r="X545" s="565"/>
      <c r="Y545" s="557">
        <f>IF($AG$604=0,0,$AG$604)</f>
        <v>172.82999999999998</v>
      </c>
      <c r="Z545" s="558"/>
      <c r="AA545" s="557">
        <f>IF($AG$667=0,0,$AG$667)</f>
        <v>181.05999999999997</v>
      </c>
      <c r="AB545" s="558"/>
      <c r="AC545" s="557">
        <f>IF($AG$730=0,0,$AG$730)</f>
        <v>189.28999999999996</v>
      </c>
      <c r="AD545" s="558"/>
      <c r="AE545" s="549">
        <f>SUM(G545:AD545)</f>
        <v>2148.0299999999997</v>
      </c>
      <c r="AF545" s="550"/>
      <c r="AG545" s="137"/>
      <c r="AH545" s="62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46"/>
      <c r="AT545" s="46"/>
    </row>
    <row r="546" spans="1:46" ht="12" customHeight="1" x14ac:dyDescent="0.2">
      <c r="A546" s="163" t="str">
        <f>$A$42</f>
        <v>Produktive Stunden</v>
      </c>
      <c r="B546" s="551" t="str">
        <f>$B$42</f>
        <v>06.00 - 20.00 Uhr</v>
      </c>
      <c r="C546" s="551"/>
      <c r="D546" s="551"/>
      <c r="E546" s="551"/>
      <c r="F546" s="552"/>
      <c r="G546" s="711">
        <f>IF($AG$32=0,0,$AG$32)</f>
        <v>0</v>
      </c>
      <c r="H546" s="712"/>
      <c r="I546" s="555">
        <f>IF($AG$95=0,0,$AG$95)</f>
        <v>0</v>
      </c>
      <c r="J546" s="556"/>
      <c r="K546" s="555">
        <f>IF($AG$158=0,0,$AG$158)</f>
        <v>0</v>
      </c>
      <c r="L546" s="556"/>
      <c r="M546" s="711">
        <f>IF($AG$221=0,0,$AG$221)</f>
        <v>0</v>
      </c>
      <c r="N546" s="712"/>
      <c r="O546" s="711">
        <f>IF($AG$284=0,0,$AG$284)</f>
        <v>0</v>
      </c>
      <c r="P546" s="712"/>
      <c r="Q546" s="711">
        <f>IF($AG$347=0,0,$AG$347)</f>
        <v>0</v>
      </c>
      <c r="R546" s="712"/>
      <c r="S546" s="555">
        <f>IF($AG$410=0,0,$AG$410)</f>
        <v>0</v>
      </c>
      <c r="T546" s="556"/>
      <c r="U546" s="711">
        <f>IF($AG$473=0,0,$AG$473)</f>
        <v>0</v>
      </c>
      <c r="V546" s="712"/>
      <c r="W546" s="713">
        <f>IF($AG$536=0,0,$AG$536)</f>
        <v>0</v>
      </c>
      <c r="X546" s="554"/>
      <c r="Y546" s="555">
        <f>IF($AG$599=0,0,$AG$599)</f>
        <v>0</v>
      </c>
      <c r="Z546" s="556"/>
      <c r="AA546" s="555">
        <f>IF($AG$662=0,0,$AG$662)</f>
        <v>0</v>
      </c>
      <c r="AB546" s="556"/>
      <c r="AC546" s="555">
        <f>IF($AG$725=0,0,$AG$725)</f>
        <v>0</v>
      </c>
      <c r="AD546" s="556"/>
      <c r="AE546" s="570">
        <f>SUM(G546:AD546)</f>
        <v>0</v>
      </c>
      <c r="AF546" s="571"/>
      <c r="AG546" s="137"/>
      <c r="AH546" s="62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46"/>
      <c r="AT546" s="46"/>
    </row>
    <row r="547" spans="1:46" ht="12" customHeight="1" x14ac:dyDescent="0.2">
      <c r="A547" s="164"/>
      <c r="B547" s="572" t="str">
        <f>$B$43</f>
        <v>Nacht-, Sonn-, Feiertagsarbeit</v>
      </c>
      <c r="C547" s="572"/>
      <c r="D547" s="572"/>
      <c r="E547" s="572"/>
      <c r="F547" s="573"/>
      <c r="G547" s="717">
        <f>IF($AG$33=0,0,$AG$33)</f>
        <v>0</v>
      </c>
      <c r="H547" s="718"/>
      <c r="I547" s="566">
        <f>IF($AG$96=0,0,$AG$96)</f>
        <v>0</v>
      </c>
      <c r="J547" s="567"/>
      <c r="K547" s="566">
        <f>IF($AG$159=0,0,$AG$159)</f>
        <v>0</v>
      </c>
      <c r="L547" s="567"/>
      <c r="M547" s="717">
        <f>IF($AG$222=0,0,$AG$222)</f>
        <v>0</v>
      </c>
      <c r="N547" s="718"/>
      <c r="O547" s="717">
        <f>IF($AG$285=0,0,$AG$285)</f>
        <v>0</v>
      </c>
      <c r="P547" s="718"/>
      <c r="Q547" s="717">
        <f>IF($AG$348=0,0,$AG$348)</f>
        <v>0</v>
      </c>
      <c r="R547" s="718"/>
      <c r="S547" s="566">
        <f>IF($AG$411=0,0,$AG$411)</f>
        <v>0</v>
      </c>
      <c r="T547" s="567"/>
      <c r="U547" s="717">
        <f>IF($AG$474=0,0,$AG$474)</f>
        <v>0</v>
      </c>
      <c r="V547" s="718"/>
      <c r="W547" s="719">
        <f>IF($AG$537=0,0,$AG$537)</f>
        <v>0</v>
      </c>
      <c r="X547" s="575"/>
      <c r="Y547" s="566">
        <f>IF($AG$600=0,0,$AG$600)</f>
        <v>0</v>
      </c>
      <c r="Z547" s="567"/>
      <c r="AA547" s="566">
        <f>IF($AG$663=0,0,$AG$663)</f>
        <v>0</v>
      </c>
      <c r="AB547" s="567"/>
      <c r="AC547" s="566">
        <f>IF($AG$726=0,0,$AG$726)</f>
        <v>0</v>
      </c>
      <c r="AD547" s="567"/>
      <c r="AE547" s="568">
        <f>SUM(G547:AD547)</f>
        <v>0</v>
      </c>
      <c r="AF547" s="569"/>
      <c r="AG547" s="137"/>
      <c r="AH547" s="62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46"/>
      <c r="AT547" s="46"/>
    </row>
    <row r="548" spans="1:46" ht="12" customHeight="1" x14ac:dyDescent="0.2">
      <c r="A548" s="163" t="str">
        <f>$A$44</f>
        <v>Zeitzuschläge</v>
      </c>
      <c r="B548" s="551" t="str">
        <f>$B$44</f>
        <v>aus Wochentotal</v>
      </c>
      <c r="C548" s="551"/>
      <c r="D548" s="551"/>
      <c r="E548" s="551"/>
      <c r="F548" s="552"/>
      <c r="G548" s="711">
        <f>IF($AG$25=0,0,$AG$25)</f>
        <v>0</v>
      </c>
      <c r="H548" s="712"/>
      <c r="I548" s="555">
        <f>IF($AG$88=0,0,$AG$88)</f>
        <v>0</v>
      </c>
      <c r="J548" s="556"/>
      <c r="K548" s="555">
        <f>IF($AG$151=0,0,$AG$151)</f>
        <v>0</v>
      </c>
      <c r="L548" s="556"/>
      <c r="M548" s="711">
        <f>IF($AG$214=0,0,$AG$214)</f>
        <v>0</v>
      </c>
      <c r="N548" s="712"/>
      <c r="O548" s="711">
        <f>IF($AG$277=0,0,$AG$277)</f>
        <v>0</v>
      </c>
      <c r="P548" s="712"/>
      <c r="Q548" s="711">
        <f>IF($AG$340=0,0,$AG$340)</f>
        <v>0</v>
      </c>
      <c r="R548" s="712"/>
      <c r="S548" s="555">
        <f>IF($AG$403=0,0,$AG$403)</f>
        <v>0</v>
      </c>
      <c r="T548" s="556"/>
      <c r="U548" s="711">
        <f>IF($AG$466=0,0,$AG$466)</f>
        <v>0</v>
      </c>
      <c r="V548" s="712"/>
      <c r="W548" s="713">
        <f>IF($AG$529=0,0,$AG$529)</f>
        <v>0</v>
      </c>
      <c r="X548" s="554"/>
      <c r="Y548" s="555">
        <f>IF($AG$592=0,0,$AG$592)</f>
        <v>0</v>
      </c>
      <c r="Z548" s="556"/>
      <c r="AA548" s="555">
        <f>IF($AG$655=0,0,$AG$655)</f>
        <v>0</v>
      </c>
      <c r="AB548" s="556"/>
      <c r="AC548" s="555">
        <f>IF($AG$718=0,0,$AG$718)</f>
        <v>0</v>
      </c>
      <c r="AD548" s="556"/>
      <c r="AE548" s="570">
        <f>SUM(G548:AD548)</f>
        <v>0</v>
      </c>
      <c r="AF548" s="571"/>
      <c r="AG548" s="137"/>
      <c r="AH548" s="62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46"/>
      <c r="AT548" s="46"/>
    </row>
    <row r="549" spans="1:46" ht="12" customHeight="1" x14ac:dyDescent="0.2">
      <c r="A549" s="164"/>
      <c r="B549" s="572" t="str">
        <f>$B$45</f>
        <v>aus Nacht-, Sonn-, Feiertagsarbeiten</v>
      </c>
      <c r="C549" s="572"/>
      <c r="D549" s="572"/>
      <c r="E549" s="572"/>
      <c r="F549" s="573"/>
      <c r="G549" s="717">
        <f>IF($AJ$20=0,0,$AJ$20)</f>
        <v>0</v>
      </c>
      <c r="H549" s="718"/>
      <c r="I549" s="566">
        <f>IF($AK$20=0,0,$AK$20)</f>
        <v>0</v>
      </c>
      <c r="J549" s="567"/>
      <c r="K549" s="566">
        <f>IF($AL$20=0,0,$AL$20)</f>
        <v>0</v>
      </c>
      <c r="L549" s="567"/>
      <c r="M549" s="717">
        <f>IF($AM$20=0,0,$AM$20)</f>
        <v>0</v>
      </c>
      <c r="N549" s="718"/>
      <c r="O549" s="717">
        <f>IF($AN$20=0,0,$AN$20)</f>
        <v>0</v>
      </c>
      <c r="P549" s="718"/>
      <c r="Q549" s="717">
        <f>IF($AO$20=0,0,$AO$20)</f>
        <v>0</v>
      </c>
      <c r="R549" s="718"/>
      <c r="S549" s="566">
        <f>IF($AP$20=0,0,$AP$20)</f>
        <v>0</v>
      </c>
      <c r="T549" s="567"/>
      <c r="U549" s="717">
        <f>IF($AQ$20=0,0,$AQ$20)</f>
        <v>0</v>
      </c>
      <c r="V549" s="718"/>
      <c r="W549" s="719">
        <f>IF($AR$20=0,0,$AR$20)</f>
        <v>0</v>
      </c>
      <c r="X549" s="575"/>
      <c r="Y549" s="566">
        <f>IF($AS$20=0,0,$AS$20)</f>
        <v>0</v>
      </c>
      <c r="Z549" s="567"/>
      <c r="AA549" s="566">
        <f>IF($AT$20=0,0,$AT$20)</f>
        <v>0</v>
      </c>
      <c r="AB549" s="567"/>
      <c r="AC549" s="566">
        <f>IF($AU$20=0,0,$AU$20)</f>
        <v>0</v>
      </c>
      <c r="AD549" s="567"/>
      <c r="AE549" s="568">
        <f>SUM(G549:AD549)</f>
        <v>0</v>
      </c>
      <c r="AF549" s="569"/>
      <c r="AG549" s="137"/>
      <c r="AH549" s="62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46"/>
      <c r="AT549" s="46"/>
    </row>
    <row r="550" spans="1:46" ht="12" customHeight="1" x14ac:dyDescent="0.2">
      <c r="A550" s="576" t="str">
        <f>$A$46</f>
        <v>Unproduktive Stunden</v>
      </c>
      <c r="B550" s="577"/>
      <c r="C550" s="577"/>
      <c r="D550" s="577"/>
      <c r="E550" s="577"/>
      <c r="F550" s="578"/>
      <c r="G550" s="720"/>
      <c r="H550" s="721"/>
      <c r="I550" s="581"/>
      <c r="J550" s="582"/>
      <c r="K550" s="581"/>
      <c r="L550" s="582"/>
      <c r="M550" s="720"/>
      <c r="N550" s="721"/>
      <c r="O550" s="720"/>
      <c r="P550" s="721"/>
      <c r="Q550" s="720"/>
      <c r="R550" s="721"/>
      <c r="S550" s="581"/>
      <c r="T550" s="582"/>
      <c r="U550" s="720"/>
      <c r="V550" s="721"/>
      <c r="W550" s="722"/>
      <c r="X550" s="580"/>
      <c r="Y550" s="581"/>
      <c r="Z550" s="582"/>
      <c r="AA550" s="581"/>
      <c r="AB550" s="582"/>
      <c r="AC550" s="581"/>
      <c r="AD550" s="582"/>
      <c r="AE550" s="593"/>
      <c r="AF550" s="594"/>
      <c r="AG550" s="137"/>
      <c r="AH550" s="62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46"/>
      <c r="AT550" s="46"/>
    </row>
    <row r="551" spans="1:46" ht="12" customHeight="1" x14ac:dyDescent="0.2">
      <c r="A551" s="595" t="str">
        <f>$A$47</f>
        <v xml:space="preserve">   Absenzen, Kurzabsenzen Art. 11 GAV</v>
      </c>
      <c r="B551" s="596"/>
      <c r="C551" s="596"/>
      <c r="D551" s="596"/>
      <c r="E551" s="596"/>
      <c r="F551" s="165" t="str">
        <f>$F$47</f>
        <v>a</v>
      </c>
      <c r="G551" s="591">
        <f>IF($AJ$3=0,0,$AJ$3)</f>
        <v>0</v>
      </c>
      <c r="H551" s="592"/>
      <c r="I551" s="591">
        <f>IF($AK$3=0,0,$AK$3)</f>
        <v>0</v>
      </c>
      <c r="J551" s="592"/>
      <c r="K551" s="591">
        <f>IF($AL$3=0,0,$AL$3)</f>
        <v>0</v>
      </c>
      <c r="L551" s="592"/>
      <c r="M551" s="591">
        <f>IF($AM$3=0,0,$AM$3)</f>
        <v>0</v>
      </c>
      <c r="N551" s="592"/>
      <c r="O551" s="591">
        <f>IF($AN$3=0,0,$AN$3)</f>
        <v>0</v>
      </c>
      <c r="P551" s="592"/>
      <c r="Q551" s="591">
        <f>IF($AO$3=0,0,$AO$3)</f>
        <v>0</v>
      </c>
      <c r="R551" s="592"/>
      <c r="S551" s="591">
        <f>IF($AP$3=0,0,$AP$3)</f>
        <v>0</v>
      </c>
      <c r="T551" s="592"/>
      <c r="U551" s="591">
        <f>IF($AQ$3=0,0,$AQ$3)</f>
        <v>0</v>
      </c>
      <c r="V551" s="592"/>
      <c r="W551" s="724">
        <f>IF($AR$3=0,0,$AR$3)</f>
        <v>0</v>
      </c>
      <c r="X551" s="598"/>
      <c r="Y551" s="591">
        <f>IF($AS$3=0,0,$AS$3)</f>
        <v>0</v>
      </c>
      <c r="Z551" s="592"/>
      <c r="AA551" s="591">
        <f>IF(AT$3=0,0,$AT$3)</f>
        <v>0</v>
      </c>
      <c r="AB551" s="592"/>
      <c r="AC551" s="591">
        <f>IF($AU$3=0,0,$AU$3)</f>
        <v>0</v>
      </c>
      <c r="AD551" s="592"/>
      <c r="AE551" s="583">
        <f>IF($AV$3=0,0,$AV$3)</f>
        <v>0</v>
      </c>
      <c r="AF551" s="584"/>
      <c r="AG551" s="137"/>
      <c r="AH551" s="62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46"/>
      <c r="AT551" s="46"/>
    </row>
    <row r="552" spans="1:46" ht="12" customHeight="1" x14ac:dyDescent="0.2">
      <c r="A552" s="585" t="str">
        <f>$A$48</f>
        <v xml:space="preserve">   Ferien Art. 12.1 GAV</v>
      </c>
      <c r="B552" s="586"/>
      <c r="C552" s="586"/>
      <c r="D552" s="586"/>
      <c r="E552" s="586"/>
      <c r="F552" s="166" t="str">
        <f>$F$48</f>
        <v>f</v>
      </c>
      <c r="G552" s="589">
        <f>IF($AJ$4=0,0,$AJ$4)</f>
        <v>0</v>
      </c>
      <c r="H552" s="590"/>
      <c r="I552" s="589">
        <f>IF($AK$4=0,0,$AK$4)</f>
        <v>0</v>
      </c>
      <c r="J552" s="590"/>
      <c r="K552" s="589">
        <f>IF($AL$4=0,0,$AL$4)</f>
        <v>0</v>
      </c>
      <c r="L552" s="590"/>
      <c r="M552" s="589">
        <f>IF($AM$4=0,0,$AM$4)</f>
        <v>0</v>
      </c>
      <c r="N552" s="590"/>
      <c r="O552" s="589">
        <f>IF($AN$4=0,0,$AN$4)</f>
        <v>0</v>
      </c>
      <c r="P552" s="590"/>
      <c r="Q552" s="589">
        <f>IF($AO$4=0,0,$AO$4)</f>
        <v>0</v>
      </c>
      <c r="R552" s="590"/>
      <c r="S552" s="589">
        <f>IF($AP$4=0,0,$AP$4)</f>
        <v>0</v>
      </c>
      <c r="T552" s="590"/>
      <c r="U552" s="589">
        <f>IF($AQ$4=0,0,$AQ$4)</f>
        <v>0</v>
      </c>
      <c r="V552" s="590"/>
      <c r="W552" s="723">
        <f>IF($AR$4=0,0,$AR$4)</f>
        <v>0</v>
      </c>
      <c r="X552" s="588"/>
      <c r="Y552" s="589">
        <f>IF($AS$4=0,0,$AS$4)</f>
        <v>0</v>
      </c>
      <c r="Z552" s="590"/>
      <c r="AA552" s="589">
        <f>IF($AT$4=0,0,$AT$4)</f>
        <v>0</v>
      </c>
      <c r="AB552" s="590"/>
      <c r="AC552" s="589">
        <f>IF($AU$4=0,0,$AU$4)</f>
        <v>0</v>
      </c>
      <c r="AD552" s="590"/>
      <c r="AE552" s="599">
        <f>IF($AV$4=0,0,$AV$4)</f>
        <v>0</v>
      </c>
      <c r="AF552" s="600"/>
      <c r="AG552" s="137"/>
      <c r="AH552" s="62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46"/>
      <c r="AT552" s="46"/>
    </row>
    <row r="553" spans="1:46" ht="12" customHeight="1" x14ac:dyDescent="0.2">
      <c r="A553" s="601" t="str">
        <f>$A$49</f>
        <v xml:space="preserve">   Feiertage Art. 12.2 GAV</v>
      </c>
      <c r="B553" s="602"/>
      <c r="C553" s="222" t="str">
        <f>IF($AJ$17="","",$AJ$17)</f>
        <v/>
      </c>
      <c r="D553" s="221"/>
      <c r="E553" s="221"/>
      <c r="F553" s="167" t="str">
        <f>$F$49</f>
        <v>ft</v>
      </c>
      <c r="G553" s="589">
        <f>IF($AJ$15=0,0,$AJ$15)</f>
        <v>0</v>
      </c>
      <c r="H553" s="590"/>
      <c r="I553" s="589">
        <f>IF($AK$15=0,0,$AK$15)</f>
        <v>0</v>
      </c>
      <c r="J553" s="590"/>
      <c r="K553" s="589">
        <f>IF($AL$15=0,0,$AL$15)</f>
        <v>0</v>
      </c>
      <c r="L553" s="590"/>
      <c r="M553" s="589">
        <f>IF($AM$15=0,0,$AM$15)</f>
        <v>0</v>
      </c>
      <c r="N553" s="590"/>
      <c r="O553" s="589">
        <f>IF($AN$15=0,0,$AN$15)</f>
        <v>0</v>
      </c>
      <c r="P553" s="590"/>
      <c r="Q553" s="589">
        <f>IF($AO$15=0,0,$AO$15)</f>
        <v>0</v>
      </c>
      <c r="R553" s="590"/>
      <c r="S553" s="589">
        <f>IF($AP$15=0,0,$AP$15)</f>
        <v>0</v>
      </c>
      <c r="T553" s="590"/>
      <c r="U553" s="589">
        <f>IF($AQ$15=0,0,$AQ$15)</f>
        <v>0</v>
      </c>
      <c r="V553" s="590"/>
      <c r="W553" s="723">
        <f>IF($AR$15=0,0,$AR$15)</f>
        <v>0</v>
      </c>
      <c r="X553" s="588"/>
      <c r="Y553" s="589">
        <f>IF($AS$15=0,0,$AS$15)</f>
        <v>0</v>
      </c>
      <c r="Z553" s="590"/>
      <c r="AA553" s="589">
        <f>IF($AT$15=0,0,$AT$15)</f>
        <v>0</v>
      </c>
      <c r="AB553" s="590"/>
      <c r="AC553" s="589">
        <f>IF($AU$15=0,0,$AU$15)</f>
        <v>0</v>
      </c>
      <c r="AD553" s="590"/>
      <c r="AE553" s="599">
        <f>IF($AV$15=0,0,$AV$15)</f>
        <v>0</v>
      </c>
      <c r="AF553" s="600"/>
      <c r="AG553" s="137"/>
      <c r="AH553" s="62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46"/>
      <c r="AT553" s="46"/>
    </row>
    <row r="554" spans="1:46" ht="12" customHeight="1" x14ac:dyDescent="0.2">
      <c r="A554" s="601" t="str">
        <f>$A$50</f>
        <v xml:space="preserve">   Krankheit Art. 13 GAV</v>
      </c>
      <c r="B554" s="602"/>
      <c r="C554" s="602"/>
      <c r="D554" s="602"/>
      <c r="E554" s="602"/>
      <c r="F554" s="167" t="str">
        <f>$F$50</f>
        <v>k</v>
      </c>
      <c r="G554" s="589">
        <f>IF($AJ$5=0,0,$AJ$5)</f>
        <v>0</v>
      </c>
      <c r="H554" s="590"/>
      <c r="I554" s="589">
        <f>IF($AK$5=0,0,$AK$5)</f>
        <v>0</v>
      </c>
      <c r="J554" s="590"/>
      <c r="K554" s="589">
        <f>IF($AL$5=0,0,$AL$5)</f>
        <v>0</v>
      </c>
      <c r="L554" s="590"/>
      <c r="M554" s="589">
        <f>IF($AM$5=0,0,$AM$5)</f>
        <v>0</v>
      </c>
      <c r="N554" s="590"/>
      <c r="O554" s="589">
        <f>IF($AN$5=0,0,$AN$5)</f>
        <v>0</v>
      </c>
      <c r="P554" s="590"/>
      <c r="Q554" s="589">
        <f>IF($AO$5=0,0,$AO$5)</f>
        <v>0</v>
      </c>
      <c r="R554" s="590"/>
      <c r="S554" s="589">
        <f>IF($AP$5=0,0,$AP$5)</f>
        <v>0</v>
      </c>
      <c r="T554" s="590"/>
      <c r="U554" s="589">
        <f>IF($AQ$5=0,0,$AQ$5)</f>
        <v>0</v>
      </c>
      <c r="V554" s="590"/>
      <c r="W554" s="723">
        <f>IF($AR$5=0,0,$AR$5)</f>
        <v>0</v>
      </c>
      <c r="X554" s="588"/>
      <c r="Y554" s="589">
        <f>IF($AS$5=0,0,$AS$5)</f>
        <v>0</v>
      </c>
      <c r="Z554" s="590"/>
      <c r="AA554" s="589">
        <f>IF($AT$5=0,0,$AT$5)</f>
        <v>0</v>
      </c>
      <c r="AB554" s="590"/>
      <c r="AC554" s="589">
        <f>IF($AU$5=0,0,$AU$5)</f>
        <v>0</v>
      </c>
      <c r="AD554" s="590"/>
      <c r="AE554" s="599">
        <f>IF($AV$5=0,0,$AV$5)</f>
        <v>0</v>
      </c>
      <c r="AF554" s="600"/>
      <c r="AG554" s="137"/>
      <c r="AH554" s="62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46"/>
      <c r="AT554" s="46"/>
    </row>
    <row r="555" spans="1:46" ht="12" customHeight="1" x14ac:dyDescent="0.2">
      <c r="A555" s="601" t="str">
        <f>$A$51</f>
        <v xml:space="preserve">   Unfall Art. 14 GAV</v>
      </c>
      <c r="B555" s="602"/>
      <c r="C555" s="602"/>
      <c r="D555" s="602"/>
      <c r="E555" s="602"/>
      <c r="F555" s="167" t="str">
        <f>$F$51</f>
        <v>u</v>
      </c>
      <c r="G555" s="589">
        <f>IF($AJ$6=0,0,$AJ$6)</f>
        <v>0</v>
      </c>
      <c r="H555" s="590"/>
      <c r="I555" s="589">
        <f>IF($AK$6=0,0,$AK$6)</f>
        <v>0</v>
      </c>
      <c r="J555" s="590"/>
      <c r="K555" s="589">
        <f>IF($AL$6=0,0,$AL$6)</f>
        <v>0</v>
      </c>
      <c r="L555" s="590"/>
      <c r="M555" s="589">
        <f>IF($AM$6=0,0,$AM$6)</f>
        <v>0</v>
      </c>
      <c r="N555" s="590"/>
      <c r="O555" s="589">
        <f>IF($AN$6=0,0,$AN$6)</f>
        <v>0</v>
      </c>
      <c r="P555" s="590"/>
      <c r="Q555" s="589">
        <f>IF($AO$6=0,0,$AO$6)</f>
        <v>0</v>
      </c>
      <c r="R555" s="590"/>
      <c r="S555" s="589">
        <f>IF($AP$6=0,0,$AP$6)</f>
        <v>0</v>
      </c>
      <c r="T555" s="590"/>
      <c r="U555" s="589">
        <f>IF($AQ$6=0,0,$AQ$6)</f>
        <v>0</v>
      </c>
      <c r="V555" s="590"/>
      <c r="W555" s="723">
        <f>IF($AR$6=0,0,$AR$6)</f>
        <v>0</v>
      </c>
      <c r="X555" s="588"/>
      <c r="Y555" s="589">
        <f>IF($AS$6=0,0,$AS$6)</f>
        <v>0</v>
      </c>
      <c r="Z555" s="590"/>
      <c r="AA555" s="589">
        <f>IF($AT$6=0,0,$AT$6)</f>
        <v>0</v>
      </c>
      <c r="AB555" s="590"/>
      <c r="AC555" s="589">
        <f>IF($AU$6=0,0,$AU$6)</f>
        <v>0</v>
      </c>
      <c r="AD555" s="590"/>
      <c r="AE555" s="599">
        <f>IF($AV$6=0,0,$AV$6)</f>
        <v>0</v>
      </c>
      <c r="AF555" s="600"/>
      <c r="AG555" s="137"/>
      <c r="AH555" s="62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46"/>
      <c r="AT555" s="46"/>
    </row>
    <row r="556" spans="1:46" ht="12" customHeight="1" x14ac:dyDescent="0.2">
      <c r="A556" s="601" t="str">
        <f>$A$52</f>
        <v xml:space="preserve">   Schwangerschaft/Mutterschaft Art. 15 GAV</v>
      </c>
      <c r="B556" s="602"/>
      <c r="C556" s="602"/>
      <c r="D556" s="602"/>
      <c r="E556" s="602"/>
      <c r="F556" s="167" t="str">
        <f>$F$52</f>
        <v>s</v>
      </c>
      <c r="G556" s="589">
        <f>IF($AJ$7=0,0,$AJ$7)</f>
        <v>0</v>
      </c>
      <c r="H556" s="590"/>
      <c r="I556" s="589">
        <f>IF($AK$7=0,0,$AK$7)</f>
        <v>0</v>
      </c>
      <c r="J556" s="590"/>
      <c r="K556" s="589">
        <f>IF($AL$7=0,0,$AL$7)</f>
        <v>0</v>
      </c>
      <c r="L556" s="590"/>
      <c r="M556" s="589">
        <f>IF($AM$7=0,0,$AM$7)</f>
        <v>0</v>
      </c>
      <c r="N556" s="590"/>
      <c r="O556" s="589">
        <f>IF($AN$7=0,0,$AN$7)</f>
        <v>0</v>
      </c>
      <c r="P556" s="590"/>
      <c r="Q556" s="589">
        <f>IF($AO$7=0,0,$AO$7)</f>
        <v>0</v>
      </c>
      <c r="R556" s="590"/>
      <c r="S556" s="589">
        <f>IF($AP$7=0,0,$AP$7)</f>
        <v>0</v>
      </c>
      <c r="T556" s="590"/>
      <c r="U556" s="589">
        <f>IF($AQ$7=0,0,$AQ$7)</f>
        <v>0</v>
      </c>
      <c r="V556" s="590"/>
      <c r="W556" s="723">
        <f>IF($AR$7=0,0,$AR$7)</f>
        <v>0</v>
      </c>
      <c r="X556" s="588"/>
      <c r="Y556" s="589">
        <f>IF($AS$7=0,0,$AS$7)</f>
        <v>0</v>
      </c>
      <c r="Z556" s="590"/>
      <c r="AA556" s="589">
        <f>IF($AT$7=0,0,$AT$7)</f>
        <v>0</v>
      </c>
      <c r="AB556" s="590"/>
      <c r="AC556" s="589">
        <f>IF($AU$7=0,0,$AU$7)</f>
        <v>0</v>
      </c>
      <c r="AD556" s="590"/>
      <c r="AE556" s="599">
        <f>IF($AV$7=0,0,$AV$7)</f>
        <v>0</v>
      </c>
      <c r="AF556" s="600"/>
      <c r="AG556" s="137"/>
      <c r="AH556" s="62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46"/>
      <c r="AT556" s="46"/>
    </row>
    <row r="557" spans="1:46" ht="12" customHeight="1" x14ac:dyDescent="0.2">
      <c r="A557" s="601" t="str">
        <f>$A$53</f>
        <v xml:space="preserve">   Militär/Beförderung/Zivilschutz Art. 16 GAV</v>
      </c>
      <c r="B557" s="602"/>
      <c r="C557" s="602"/>
      <c r="D557" s="602"/>
      <c r="E557" s="602"/>
      <c r="F557" s="167" t="str">
        <f>$F$53</f>
        <v>m</v>
      </c>
      <c r="G557" s="589">
        <f>IF($AJ$8=0,0,$AJ$8)</f>
        <v>0</v>
      </c>
      <c r="H557" s="590"/>
      <c r="I557" s="589">
        <f>IF($AK$8=0,0,$AK$8)</f>
        <v>0</v>
      </c>
      <c r="J557" s="590"/>
      <c r="K557" s="589">
        <f>IF($AL$8=0,0,$AL$8)</f>
        <v>0</v>
      </c>
      <c r="L557" s="590"/>
      <c r="M557" s="589">
        <f>IF($AM$8=0,0,$AM$8)</f>
        <v>0</v>
      </c>
      <c r="N557" s="590"/>
      <c r="O557" s="589">
        <f>IF($AN$8=0,0,$AN$8)</f>
        <v>0</v>
      </c>
      <c r="P557" s="590"/>
      <c r="Q557" s="589">
        <f>IF($AO$8=0,0,$AO$8)</f>
        <v>0</v>
      </c>
      <c r="R557" s="590"/>
      <c r="S557" s="589">
        <f>IF($AP$8=0,0,$AP$8)</f>
        <v>0</v>
      </c>
      <c r="T557" s="590"/>
      <c r="U557" s="589">
        <f>IF($AQ$8=0,0,$AQ$8)</f>
        <v>0</v>
      </c>
      <c r="V557" s="590"/>
      <c r="W557" s="723">
        <f>IF($AR$8=0,0,$AR$8)</f>
        <v>0</v>
      </c>
      <c r="X557" s="588"/>
      <c r="Y557" s="589">
        <f>IF($AS$8=0,0,$AS$8)</f>
        <v>0</v>
      </c>
      <c r="Z557" s="590"/>
      <c r="AA557" s="589">
        <f>IF($AT$8=0,0,$AT$8)</f>
        <v>0</v>
      </c>
      <c r="AB557" s="590"/>
      <c r="AC557" s="589">
        <f>IF($AU$8=0,0,$AU$8)</f>
        <v>0</v>
      </c>
      <c r="AD557" s="590"/>
      <c r="AE557" s="599">
        <f>IF($AV$8=0,0,$AV$8)</f>
        <v>0</v>
      </c>
      <c r="AF557" s="600"/>
      <c r="AG557" s="137"/>
      <c r="AH557" s="62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46"/>
      <c r="AT557" s="46"/>
    </row>
    <row r="558" spans="1:46" ht="12" customHeight="1" x14ac:dyDescent="0.2">
      <c r="A558" s="601" t="str">
        <f>$A$54</f>
        <v xml:space="preserve">   Kurzarbeit und Schlechtwetterausfälle</v>
      </c>
      <c r="B558" s="602"/>
      <c r="C558" s="602"/>
      <c r="D558" s="602"/>
      <c r="E558" s="602"/>
      <c r="F558" s="167" t="str">
        <f>$F$54</f>
        <v>ka</v>
      </c>
      <c r="G558" s="589">
        <f>IF($AJ$11=0,0,$AJ$11)</f>
        <v>0</v>
      </c>
      <c r="H558" s="590"/>
      <c r="I558" s="589">
        <f>IF($AK$11=0,0,$AK$11)</f>
        <v>0</v>
      </c>
      <c r="J558" s="590"/>
      <c r="K558" s="589">
        <f>IF($AL$11=0,0,$AL$11)</f>
        <v>0</v>
      </c>
      <c r="L558" s="590"/>
      <c r="M558" s="589">
        <f>IF($AM$11=0,0,$AM$11)</f>
        <v>0</v>
      </c>
      <c r="N558" s="590"/>
      <c r="O558" s="589">
        <f>IF($AN$11=0,0,$AN$11)</f>
        <v>0</v>
      </c>
      <c r="P558" s="590"/>
      <c r="Q558" s="589">
        <f>IF($AO$11=0,0,$AO$11)</f>
        <v>0</v>
      </c>
      <c r="R558" s="590"/>
      <c r="S558" s="589">
        <f>IF($AP$11=0,0,$AP$11)</f>
        <v>0</v>
      </c>
      <c r="T558" s="590"/>
      <c r="U558" s="589">
        <f>IF($AQ$11=0,0,$AQ$11)</f>
        <v>0</v>
      </c>
      <c r="V558" s="590"/>
      <c r="W558" s="723">
        <f>IF($AR$11=0,0,$AR$11)</f>
        <v>0</v>
      </c>
      <c r="X558" s="588"/>
      <c r="Y558" s="589">
        <f>IF($AS$11=0,0,$AS$11)</f>
        <v>0</v>
      </c>
      <c r="Z558" s="590"/>
      <c r="AA558" s="589">
        <f>IF($AT$11=0,0,$AT$11)</f>
        <v>0</v>
      </c>
      <c r="AB558" s="590"/>
      <c r="AC558" s="589">
        <f>IF($AU$11=0,0,$AU$11)</f>
        <v>0</v>
      </c>
      <c r="AD558" s="590"/>
      <c r="AE558" s="599">
        <f>IF($AV$11=0,0,$AV$11)</f>
        <v>0</v>
      </c>
      <c r="AF558" s="600"/>
      <c r="AG558" s="137"/>
      <c r="AH558" s="62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46"/>
      <c r="AT558" s="46"/>
    </row>
    <row r="559" spans="1:46" ht="12" customHeight="1" x14ac:dyDescent="0.2">
      <c r="A559" s="601" t="str">
        <f>$A$55</f>
        <v xml:space="preserve">   Berufsschule</v>
      </c>
      <c r="B559" s="602"/>
      <c r="C559" s="602"/>
      <c r="D559" s="602"/>
      <c r="E559" s="602"/>
      <c r="F559" s="168" t="str">
        <f>$F$55</f>
        <v>bs</v>
      </c>
      <c r="G559" s="589">
        <f>IF($AJ$9=0,0,$AJ$9)</f>
        <v>0</v>
      </c>
      <c r="H559" s="590"/>
      <c r="I559" s="589">
        <f>IF($AK$9=0,0,$AK$9)</f>
        <v>0</v>
      </c>
      <c r="J559" s="590"/>
      <c r="K559" s="589">
        <f>IF($AL$9=0,0,$AL$9)</f>
        <v>0</v>
      </c>
      <c r="L559" s="590"/>
      <c r="M559" s="589">
        <f>IF($AM$9=0,0,$AM$9)</f>
        <v>0</v>
      </c>
      <c r="N559" s="590"/>
      <c r="O559" s="589">
        <f>IF($AN$9=0,0,$AN$9)</f>
        <v>0</v>
      </c>
      <c r="P559" s="590"/>
      <c r="Q559" s="589">
        <f>IF($AO$9=0,0,$AO$9)</f>
        <v>0</v>
      </c>
      <c r="R559" s="590"/>
      <c r="S559" s="589">
        <f>IF($AP$9=0,0,$AP$9)</f>
        <v>0</v>
      </c>
      <c r="T559" s="590"/>
      <c r="U559" s="589">
        <f>IF($AQ$9=0,0,$AQ$9)</f>
        <v>0</v>
      </c>
      <c r="V559" s="590"/>
      <c r="W559" s="723">
        <f>IF($AR$9=0,0,$AR$9)</f>
        <v>0</v>
      </c>
      <c r="X559" s="588"/>
      <c r="Y559" s="589">
        <f>IF($AS$9=0,0,$AS$9)</f>
        <v>0</v>
      </c>
      <c r="Z559" s="590"/>
      <c r="AA559" s="589">
        <f>IF($AT$9=0,0,$AT$9)</f>
        <v>0</v>
      </c>
      <c r="AB559" s="590"/>
      <c r="AC559" s="589">
        <f>IF($AU$9=0,0,$AU$9)</f>
        <v>0</v>
      </c>
      <c r="AD559" s="590"/>
      <c r="AE559" s="599">
        <f>IF($AV$9=0,0,$AV$9)</f>
        <v>0</v>
      </c>
      <c r="AF559" s="600"/>
      <c r="AG559" s="137"/>
      <c r="AH559" s="62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46"/>
      <c r="AT559" s="46"/>
    </row>
    <row r="560" spans="1:46" ht="12" customHeight="1" x14ac:dyDescent="0.2">
      <c r="A560" s="615" t="str">
        <f>$A$56</f>
        <v xml:space="preserve">   Kurse</v>
      </c>
      <c r="B560" s="616"/>
      <c r="C560" s="616"/>
      <c r="D560" s="616"/>
      <c r="E560" s="616"/>
      <c r="F560" s="268" t="str">
        <f>$F$56</f>
        <v>ku</v>
      </c>
      <c r="G560" s="608">
        <f>IF($AJ$10=0,0,$AJ$10)</f>
        <v>0</v>
      </c>
      <c r="H560" s="609"/>
      <c r="I560" s="608">
        <f>IF($AK$10=0,0,$AK$10)</f>
        <v>0</v>
      </c>
      <c r="J560" s="609"/>
      <c r="K560" s="608">
        <f>IF($AL$10=0,0,$AL$10)</f>
        <v>0</v>
      </c>
      <c r="L560" s="609"/>
      <c r="M560" s="608">
        <f>IF($AM$10=0,0,$AM$10)</f>
        <v>0</v>
      </c>
      <c r="N560" s="609"/>
      <c r="O560" s="608">
        <f>IF($AN$10=0,0,$AN$10)</f>
        <v>0</v>
      </c>
      <c r="P560" s="609"/>
      <c r="Q560" s="608">
        <f>IF($AO$10=0,0,$AO$10)</f>
        <v>0</v>
      </c>
      <c r="R560" s="609"/>
      <c r="S560" s="608">
        <f>IF($AP$10=0,0,$AP$10)</f>
        <v>0</v>
      </c>
      <c r="T560" s="609"/>
      <c r="U560" s="608">
        <f>IF($AQ$10=0,0,$AQ$10)</f>
        <v>0</v>
      </c>
      <c r="V560" s="609"/>
      <c r="W560" s="725">
        <f>IF($AR$10=0,0,$AR$10)</f>
        <v>0</v>
      </c>
      <c r="X560" s="618"/>
      <c r="Y560" s="608">
        <f>IF($AS$10=0,0,$AS$10)</f>
        <v>0</v>
      </c>
      <c r="Z560" s="609"/>
      <c r="AA560" s="608">
        <f>IF($AT$10=0,0,$AT$10)</f>
        <v>0</v>
      </c>
      <c r="AB560" s="609"/>
      <c r="AC560" s="608">
        <f>IF($AU$10=0,0,$AU$10)</f>
        <v>0</v>
      </c>
      <c r="AD560" s="609"/>
      <c r="AE560" s="610">
        <f>IF($AV$10=0,0,$AV$10)</f>
        <v>0</v>
      </c>
      <c r="AF560" s="611"/>
      <c r="AG560" s="137"/>
      <c r="AH560" s="62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46"/>
      <c r="AT560" s="46"/>
    </row>
    <row r="561" spans="1:47" ht="12" customHeight="1" x14ac:dyDescent="0.2">
      <c r="A561" s="265" t="str">
        <f>$A$57</f>
        <v>Kompensations-Std</v>
      </c>
      <c r="B561" s="612" t="str">
        <f>$B$57</f>
        <v>aus Vorjahr</v>
      </c>
      <c r="C561" s="612"/>
      <c r="D561" s="612"/>
      <c r="E561" s="612"/>
      <c r="F561" s="266" t="str">
        <f>$F$57</f>
        <v>kv</v>
      </c>
      <c r="G561" s="604">
        <f>IF($AJ$12=0,0,$AJ$12)</f>
        <v>0</v>
      </c>
      <c r="H561" s="605"/>
      <c r="I561" s="604">
        <f>IF($AK$12=0,0,$AK$12)</f>
        <v>0</v>
      </c>
      <c r="J561" s="605"/>
      <c r="K561" s="604">
        <f>IF($AL$12=0,0,$AL$12)</f>
        <v>0</v>
      </c>
      <c r="L561" s="605"/>
      <c r="M561" s="604">
        <f>IF($AM$12=0,0,$AM$12)</f>
        <v>0</v>
      </c>
      <c r="N561" s="605"/>
      <c r="O561" s="604">
        <f>IF($AN$12=0,0,$AN$12)</f>
        <v>0</v>
      </c>
      <c r="P561" s="605"/>
      <c r="Q561" s="604">
        <f>IF($AO$12=0,0,$AO$12)</f>
        <v>0</v>
      </c>
      <c r="R561" s="605"/>
      <c r="S561" s="604">
        <f>IF($AP$12=0,0,$AP$12)</f>
        <v>0</v>
      </c>
      <c r="T561" s="605"/>
      <c r="U561" s="604">
        <f>IF($AQ$12=0,0,$AQ$12)</f>
        <v>0</v>
      </c>
      <c r="V561" s="605"/>
      <c r="W561" s="727">
        <f>IF($AR$12=0,0,$AR$12)</f>
        <v>0</v>
      </c>
      <c r="X561" s="614"/>
      <c r="Y561" s="604"/>
      <c r="Z561" s="605"/>
      <c r="AA561" s="604"/>
      <c r="AB561" s="605"/>
      <c r="AC561" s="604"/>
      <c r="AD561" s="605"/>
      <c r="AE561" s="606">
        <f>IF($AV$12=0,0,$AV$12)</f>
        <v>0</v>
      </c>
      <c r="AF561" s="607"/>
      <c r="AG561" s="137"/>
      <c r="AH561" s="62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46"/>
      <c r="AT561" s="46"/>
    </row>
    <row r="562" spans="1:47" ht="12" customHeight="1" x14ac:dyDescent="0.2">
      <c r="A562" s="269"/>
      <c r="B562" s="632" t="str">
        <f>$B$58</f>
        <v>aus laufendem Jahr (Kontrolle)</v>
      </c>
      <c r="C562" s="632"/>
      <c r="D562" s="632"/>
      <c r="E562" s="632"/>
      <c r="F562" s="270" t="str">
        <f>$F$58</f>
        <v>kj</v>
      </c>
      <c r="G562" s="627">
        <f>IF($AJ$14=0,0,$AJ$14)</f>
        <v>0</v>
      </c>
      <c r="H562" s="628"/>
      <c r="I562" s="627">
        <f>IF($AK$14=0,0,$AK$14)</f>
        <v>0</v>
      </c>
      <c r="J562" s="628"/>
      <c r="K562" s="627">
        <f>IF($AL$14=0,0,$AL$14)</f>
        <v>0</v>
      </c>
      <c r="L562" s="628"/>
      <c r="M562" s="627">
        <f>IF($AM$14=0,0,$AM$14)</f>
        <v>0</v>
      </c>
      <c r="N562" s="628"/>
      <c r="O562" s="627">
        <f>IF($AN$14=0,0,$AN$14)</f>
        <v>0</v>
      </c>
      <c r="P562" s="628"/>
      <c r="Q562" s="627">
        <f>IF($AO$14=0,0,$AO$14)</f>
        <v>0</v>
      </c>
      <c r="R562" s="628"/>
      <c r="S562" s="627">
        <f>IF($AP$14=0,0,$AP$14)</f>
        <v>0</v>
      </c>
      <c r="T562" s="628"/>
      <c r="U562" s="627">
        <f>IF($AQ$14=0,0,$AQ$14)</f>
        <v>0</v>
      </c>
      <c r="V562" s="628"/>
      <c r="W562" s="726">
        <f>IF($AR$14=0,0,$AR$14)</f>
        <v>0</v>
      </c>
      <c r="X562" s="634"/>
      <c r="Y562" s="627">
        <f>IF($AS$14=0,0,$AS$14)</f>
        <v>0</v>
      </c>
      <c r="Z562" s="628"/>
      <c r="AA562" s="627">
        <f>IF($AT$14=0,0,$AT$14)</f>
        <v>0</v>
      </c>
      <c r="AB562" s="628"/>
      <c r="AC562" s="627">
        <f>IF($AU$14=0,0,$AU$14)</f>
        <v>0</v>
      </c>
      <c r="AD562" s="628"/>
      <c r="AE562" s="629">
        <f>IF($AV$14=0,0,$AV$14)</f>
        <v>0</v>
      </c>
      <c r="AF562" s="630"/>
      <c r="AG562" s="137"/>
      <c r="AH562" s="62"/>
      <c r="AI562" s="39"/>
      <c r="AL562" s="39"/>
      <c r="AM562" s="39"/>
      <c r="AN562" s="39"/>
      <c r="AO562" s="39"/>
      <c r="AP562" s="39"/>
      <c r="AQ562" s="39"/>
      <c r="AR562" s="39"/>
      <c r="AS562" s="46"/>
      <c r="AT562" s="46"/>
    </row>
    <row r="563" spans="1:47" ht="12" customHeight="1" x14ac:dyDescent="0.2">
      <c r="A563" s="271" t="str">
        <f>$A$59</f>
        <v>Auszahlung</v>
      </c>
      <c r="B563" s="612" t="str">
        <f>$B$59</f>
        <v>Stunden Vorjahressaldo</v>
      </c>
      <c r="C563" s="612"/>
      <c r="D563" s="612"/>
      <c r="E563" s="612"/>
      <c r="F563" s="631"/>
      <c r="G563" s="604">
        <f>IF($AJ$18=0,0,$AJ$18)</f>
        <v>0</v>
      </c>
      <c r="H563" s="605"/>
      <c r="I563" s="604">
        <f>IF($AK$18=0,0,$AK$18)</f>
        <v>0</v>
      </c>
      <c r="J563" s="605"/>
      <c r="K563" s="604">
        <f>IF($AL$18=0,0,$AL$18)</f>
        <v>0</v>
      </c>
      <c r="L563" s="605"/>
      <c r="M563" s="604">
        <f>IF($AM$18=0,0,$AM$18)</f>
        <v>0</v>
      </c>
      <c r="N563" s="605"/>
      <c r="O563" s="604">
        <f>IF($AN$18=0,0,$AN$18)</f>
        <v>0</v>
      </c>
      <c r="P563" s="605"/>
      <c r="Q563" s="604">
        <f>IF($AO$18=0,0,$AO$18)</f>
        <v>0</v>
      </c>
      <c r="R563" s="605"/>
      <c r="S563" s="604">
        <f>IF($AP$18=0,0,$AP$18)</f>
        <v>0</v>
      </c>
      <c r="T563" s="605"/>
      <c r="U563" s="604">
        <f>IF($AQ$18=0,0,$AQ$18)</f>
        <v>0</v>
      </c>
      <c r="V563" s="605"/>
      <c r="W563" s="727">
        <f>IF($AR$18=0,0,$AR$18)</f>
        <v>0</v>
      </c>
      <c r="X563" s="614"/>
      <c r="Y563" s="619"/>
      <c r="Z563" s="620"/>
      <c r="AA563" s="620"/>
      <c r="AB563" s="620"/>
      <c r="AC563" s="620"/>
      <c r="AD563" s="621"/>
      <c r="AE563" s="606">
        <f>IF($AV$18=0,0,$AV$18)</f>
        <v>0</v>
      </c>
      <c r="AF563" s="607"/>
      <c r="AG563" s="137"/>
      <c r="AH563" s="62"/>
      <c r="AI563" s="39"/>
      <c r="AL563" s="39"/>
      <c r="AM563" s="39"/>
      <c r="AN563" s="39"/>
      <c r="AO563" s="39"/>
      <c r="AP563" s="39"/>
      <c r="AQ563" s="39"/>
      <c r="AR563" s="39"/>
      <c r="AS563" s="46"/>
      <c r="AT563" s="46"/>
    </row>
    <row r="564" spans="1:47" ht="12" customHeight="1" x14ac:dyDescent="0.2">
      <c r="A564" s="169" t="str">
        <f>$A$60</f>
        <v>Differenz</v>
      </c>
      <c r="B564" s="586" t="str">
        <f>$B$60</f>
        <v>nach Kompensation und Auszahlung</v>
      </c>
      <c r="C564" s="586"/>
      <c r="D564" s="586"/>
      <c r="E564" s="586"/>
      <c r="F564" s="622"/>
      <c r="G564" s="589">
        <f>IF(ROUND($P$4,3)=0,0,$P$4-SUM(G561+G563))</f>
        <v>0</v>
      </c>
      <c r="H564" s="590"/>
      <c r="I564" s="623">
        <f>IF(ROUND(G564,3)=0,0,G564-(SUM(I563+I561)))</f>
        <v>0</v>
      </c>
      <c r="J564" s="624"/>
      <c r="K564" s="623">
        <f>IF(ROUND(I564,3)=0,0,I564-(SUM(K563+K561)))</f>
        <v>0</v>
      </c>
      <c r="L564" s="624"/>
      <c r="M564" s="589">
        <f t="shared" ref="M564" si="176">IF(ROUND(K564,3)=0,0,K564-(SUM(M563+M561)))</f>
        <v>0</v>
      </c>
      <c r="N564" s="590"/>
      <c r="O564" s="589">
        <f t="shared" ref="O564" si="177">IF(ROUND(M564,3)=0,0,M564-(SUM(O563+O561)))</f>
        <v>0</v>
      </c>
      <c r="P564" s="590"/>
      <c r="Q564" s="589">
        <f t="shared" ref="Q564" si="178">IF(ROUND(O564,3)=0,0,O564-(SUM(Q563+Q561)))</f>
        <v>0</v>
      </c>
      <c r="R564" s="590"/>
      <c r="S564" s="623">
        <f t="shared" ref="S564" si="179">IF(ROUND(Q564,3)=0,0,Q564-(SUM(S563+S561)))</f>
        <v>0</v>
      </c>
      <c r="T564" s="624"/>
      <c r="U564" s="589">
        <f t="shared" ref="U564" si="180">IF(ROUND(S564,3)=0,0,S564-(SUM(U563+U561)))</f>
        <v>0</v>
      </c>
      <c r="V564" s="590"/>
      <c r="W564" s="723">
        <f>IF(U564=0,0,U564-(SUM(W563+W561)))</f>
        <v>0</v>
      </c>
      <c r="X564" s="588"/>
      <c r="Y564" s="636" t="str">
        <f>$Y$60</f>
        <v/>
      </c>
      <c r="Z564" s="637"/>
      <c r="AA564" s="637"/>
      <c r="AB564" s="637"/>
      <c r="AC564" s="637"/>
      <c r="AD564" s="637"/>
      <c r="AE564" s="637"/>
      <c r="AF564" s="638"/>
      <c r="AG564" s="137"/>
      <c r="AH564" s="62"/>
      <c r="AI564" s="39"/>
      <c r="AL564" s="39"/>
      <c r="AM564" s="39"/>
      <c r="AN564" s="39"/>
      <c r="AO564" s="39"/>
      <c r="AP564" s="39"/>
      <c r="AQ564" s="39"/>
      <c r="AR564" s="39"/>
      <c r="AS564" s="46"/>
      <c r="AT564" s="46"/>
    </row>
    <row r="565" spans="1:47" ht="12" customHeight="1" x14ac:dyDescent="0.2">
      <c r="A565" s="169" t="str">
        <f>$A$61</f>
        <v>Auszahlung</v>
      </c>
      <c r="B565" s="639" t="str">
        <f>$B$61</f>
        <v>Stunden laufendes Jahr</v>
      </c>
      <c r="C565" s="639"/>
      <c r="D565" s="639"/>
      <c r="E565" s="639"/>
      <c r="F565" s="640"/>
      <c r="G565" s="589">
        <f>IF($AJ$19=0,0,$AJ$19)</f>
        <v>0</v>
      </c>
      <c r="H565" s="590"/>
      <c r="I565" s="589">
        <f>IF($AK$19=0,0,$AK$19)</f>
        <v>0</v>
      </c>
      <c r="J565" s="590"/>
      <c r="K565" s="589">
        <f>IF($AL$19=0,0,$AL$19)</f>
        <v>0</v>
      </c>
      <c r="L565" s="590"/>
      <c r="M565" s="589">
        <f>IF($AM$19=0,0,$AM$19)</f>
        <v>0</v>
      </c>
      <c r="N565" s="590"/>
      <c r="O565" s="589">
        <f>IF($AN$19=0,0,$AN$19)</f>
        <v>0</v>
      </c>
      <c r="P565" s="590"/>
      <c r="Q565" s="589">
        <f>IF($AO$19=0,0,$AO$19)</f>
        <v>0</v>
      </c>
      <c r="R565" s="590"/>
      <c r="S565" s="589">
        <f>IF($AP$19=0,0,$AP$19)</f>
        <v>0</v>
      </c>
      <c r="T565" s="590"/>
      <c r="U565" s="589">
        <f>IF($AQ$19=0,0,$AQ$19)</f>
        <v>0</v>
      </c>
      <c r="V565" s="590"/>
      <c r="W565" s="723">
        <f>IF($AR$19=0,0,$AR$19)</f>
        <v>0</v>
      </c>
      <c r="X565" s="588"/>
      <c r="Y565" s="589">
        <f>IF($AS$19=0,0,$AS$19)</f>
        <v>0</v>
      </c>
      <c r="Z565" s="590"/>
      <c r="AA565" s="589">
        <f>IF($AT$19=0,0,$AT$19)</f>
        <v>0</v>
      </c>
      <c r="AB565" s="590"/>
      <c r="AC565" s="589">
        <f>IF($AU$19=0,0,$AU$19)</f>
        <v>0</v>
      </c>
      <c r="AD565" s="590"/>
      <c r="AE565" s="599">
        <f>IF($AV$19=0,0,$AV$19)</f>
        <v>0</v>
      </c>
      <c r="AF565" s="600"/>
      <c r="AG565" s="137"/>
      <c r="AH565" s="62"/>
      <c r="AI565" s="39"/>
      <c r="AL565" s="39"/>
      <c r="AM565" s="39"/>
      <c r="AN565" s="39"/>
      <c r="AO565" s="39"/>
      <c r="AP565" s="39"/>
      <c r="AQ565" s="39"/>
      <c r="AR565" s="39"/>
      <c r="AS565" s="46"/>
      <c r="AT565" s="46"/>
    </row>
    <row r="566" spans="1:47" ht="12" customHeight="1" x14ac:dyDescent="0.2">
      <c r="A566" s="170" t="str">
        <f>$A$62</f>
        <v>Fehlstunden</v>
      </c>
      <c r="B566" s="635" t="str">
        <f>$B$62</f>
        <v>laufendes Jahr (Kontrolle)</v>
      </c>
      <c r="C566" s="635"/>
      <c r="D566" s="635"/>
      <c r="E566" s="635"/>
      <c r="F566" s="267" t="str">
        <f>$F$62</f>
        <v>fe</v>
      </c>
      <c r="G566" s="627">
        <f>IF($AJ$13=0,0,$AJ$13)</f>
        <v>0</v>
      </c>
      <c r="H566" s="628"/>
      <c r="I566" s="627">
        <f>IF($AK$13=0,0,$AK$13)</f>
        <v>0</v>
      </c>
      <c r="J566" s="628"/>
      <c r="K566" s="627">
        <f>IF($AL$13=0,0,$AL$13)</f>
        <v>0</v>
      </c>
      <c r="L566" s="628"/>
      <c r="M566" s="627">
        <f>IF($AM$13=0,0,$AM$13)</f>
        <v>0</v>
      </c>
      <c r="N566" s="628"/>
      <c r="O566" s="627">
        <f>IF($AN$13=0,0,$AN$13)</f>
        <v>0</v>
      </c>
      <c r="P566" s="628"/>
      <c r="Q566" s="627">
        <f>IF($AO$13=0,0,$AO$13)</f>
        <v>0</v>
      </c>
      <c r="R566" s="628"/>
      <c r="S566" s="627">
        <f>IF($AP$13=0,0,$AP$13)</f>
        <v>0</v>
      </c>
      <c r="T566" s="628"/>
      <c r="U566" s="627">
        <f>IF($AQ$13=0,0,$AQ$13)</f>
        <v>0</v>
      </c>
      <c r="V566" s="628"/>
      <c r="W566" s="726">
        <f>IF($AR$13=0,0,$AR$13)</f>
        <v>0</v>
      </c>
      <c r="X566" s="634"/>
      <c r="Y566" s="627">
        <f>IF($AS$13=0,0,$AS$13)</f>
        <v>0</v>
      </c>
      <c r="Z566" s="628"/>
      <c r="AA566" s="627">
        <f>IF($AT$13=0,0,$AT$13)</f>
        <v>0</v>
      </c>
      <c r="AB566" s="628"/>
      <c r="AC566" s="627">
        <f>IF($AU$13=0,0,$AU$13)</f>
        <v>0</v>
      </c>
      <c r="AD566" s="628"/>
      <c r="AE566" s="629">
        <f>IF($AV$13=0,0,$AV$13)</f>
        <v>0</v>
      </c>
      <c r="AF566" s="630"/>
      <c r="AG566" s="137"/>
      <c r="AH566" s="62"/>
      <c r="AI566" s="39"/>
      <c r="AL566" s="39"/>
      <c r="AM566" s="39"/>
      <c r="AN566" s="39"/>
      <c r="AO566" s="39"/>
      <c r="AP566" s="39"/>
      <c r="AQ566" s="39"/>
      <c r="AR566" s="39"/>
      <c r="AS566" s="46"/>
      <c r="AT566" s="46"/>
    </row>
    <row r="567" spans="1:47" ht="12" customHeight="1" x14ac:dyDescent="0.2">
      <c r="A567" s="171" t="str">
        <f>$A$63</f>
        <v>Total inkl. Zeitzuschläge</v>
      </c>
      <c r="B567" s="651" t="str">
        <f>$B$63</f>
        <v>Stunden produktiv und unproduktiv</v>
      </c>
      <c r="C567" s="651"/>
      <c r="D567" s="651"/>
      <c r="E567" s="651"/>
      <c r="F567" s="731"/>
      <c r="G567" s="732">
        <f>IF($AG$36=0,0,$AG$36)</f>
        <v>0</v>
      </c>
      <c r="H567" s="657"/>
      <c r="I567" s="656">
        <f>IF($AG$99=0,0,$AG$99)</f>
        <v>0</v>
      </c>
      <c r="J567" s="657"/>
      <c r="K567" s="641">
        <f>IF($AG$162=0,0,$AG$162)</f>
        <v>0</v>
      </c>
      <c r="L567" s="642"/>
      <c r="M567" s="641">
        <f>IF($AG$225=0,0,$AG$225)</f>
        <v>0</v>
      </c>
      <c r="N567" s="642"/>
      <c r="O567" s="641">
        <f>IF($AG$288=0,0,$AG$288)</f>
        <v>0</v>
      </c>
      <c r="P567" s="642"/>
      <c r="Q567" s="641">
        <f>IF($AG$351=0,0,$AG$351)</f>
        <v>0</v>
      </c>
      <c r="R567" s="642"/>
      <c r="S567" s="641">
        <f>IF($AG$414=0,0,$AG$414)</f>
        <v>0</v>
      </c>
      <c r="T567" s="642"/>
      <c r="U567" s="641">
        <f>IF($AG$477=0,0,$AG$477)</f>
        <v>0</v>
      </c>
      <c r="V567" s="642"/>
      <c r="W567" s="733">
        <f>IF($AG$540=0,0,$AG$540)</f>
        <v>0</v>
      </c>
      <c r="X567" s="655"/>
      <c r="Y567" s="641">
        <f>IF($AG$603=0,0,$AG$603)</f>
        <v>0</v>
      </c>
      <c r="Z567" s="642"/>
      <c r="AA567" s="641">
        <f>IF($AG$666=0,0,$AG$666)</f>
        <v>0</v>
      </c>
      <c r="AB567" s="642"/>
      <c r="AC567" s="641">
        <f>IF($AG$729=0,0,$AG$729)</f>
        <v>0</v>
      </c>
      <c r="AD567" s="642"/>
      <c r="AE567" s="570">
        <f>SUM($G$63:$AD$63)</f>
        <v>0</v>
      </c>
      <c r="AF567" s="571"/>
      <c r="AG567" s="137"/>
      <c r="AH567" s="62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46"/>
      <c r="AT567" s="46"/>
    </row>
    <row r="568" spans="1:47" ht="24.95" customHeight="1" x14ac:dyDescent="0.2">
      <c r="A568" s="173" t="str">
        <f>$A$64</f>
        <v>Vergleich</v>
      </c>
      <c r="B568" s="643" t="str">
        <f>$B$64</f>
        <v>Stunden zu Soll-Stunden (inkl. allfälli-
ge Minusstunden Vorjahr)</v>
      </c>
      <c r="C568" s="643"/>
      <c r="D568" s="643"/>
      <c r="E568" s="643"/>
      <c r="F568" s="644"/>
      <c r="G568" s="728">
        <f>$G$64</f>
        <v>-172.82999999999998</v>
      </c>
      <c r="H568" s="650"/>
      <c r="I568" s="647">
        <f>$I$64</f>
        <v>-164.6</v>
      </c>
      <c r="J568" s="648"/>
      <c r="K568" s="649">
        <f>$K$64</f>
        <v>-189.28999999999996</v>
      </c>
      <c r="L568" s="650"/>
      <c r="M568" s="649">
        <f>$M$64</f>
        <v>-181.05999999999997</v>
      </c>
      <c r="N568" s="650"/>
      <c r="O568" s="649">
        <f>$O$64</f>
        <v>-172.82999999999998</v>
      </c>
      <c r="P568" s="650"/>
      <c r="Q568" s="649">
        <f>$Q$64</f>
        <v>-181.05999999999997</v>
      </c>
      <c r="R568" s="650"/>
      <c r="S568" s="649">
        <f>$S$64</f>
        <v>-181.05999999999997</v>
      </c>
      <c r="T568" s="650"/>
      <c r="U568" s="649">
        <f>$U$64</f>
        <v>-181.05999999999997</v>
      </c>
      <c r="V568" s="650"/>
      <c r="W568" s="748">
        <f>$W$64</f>
        <v>-181.05999999999997</v>
      </c>
      <c r="X568" s="646"/>
      <c r="Y568" s="649">
        <f>$Y$64</f>
        <v>-172.82999999999998</v>
      </c>
      <c r="Z568" s="650"/>
      <c r="AA568" s="649">
        <f>$AA$64</f>
        <v>-181.05999999999997</v>
      </c>
      <c r="AB568" s="650"/>
      <c r="AC568" s="649">
        <f>$AC$64</f>
        <v>-189.28999999999996</v>
      </c>
      <c r="AD568" s="650"/>
      <c r="AE568" s="683">
        <f>$AE$64</f>
        <v>-2148.0299999999997</v>
      </c>
      <c r="AF568" s="684"/>
      <c r="AG568" s="137"/>
      <c r="AH568" s="62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46"/>
      <c r="AT568" s="46"/>
    </row>
    <row r="569" spans="1:47" ht="12" customHeight="1" x14ac:dyDescent="0.2">
      <c r="A569" s="172"/>
      <c r="B569" s="685" t="str">
        <f>$B$65</f>
        <v>Stunden zu Soll-Stunden (kumuliert)</v>
      </c>
      <c r="C569" s="685"/>
      <c r="D569" s="685"/>
      <c r="E569" s="685"/>
      <c r="F569" s="686"/>
      <c r="G569" s="749">
        <f>$G$65</f>
        <v>-172.82999999999998</v>
      </c>
      <c r="H569" s="718"/>
      <c r="I569" s="566">
        <f>$I$65</f>
        <v>-337.42999999999995</v>
      </c>
      <c r="J569" s="567"/>
      <c r="K569" s="566">
        <f>$K$65</f>
        <v>-526.71999999999991</v>
      </c>
      <c r="L569" s="567"/>
      <c r="M569" s="566">
        <f>$M$65</f>
        <v>-707.77999999999986</v>
      </c>
      <c r="N569" s="567"/>
      <c r="O569" s="566">
        <f>$O$65</f>
        <v>-880.6099999999999</v>
      </c>
      <c r="P569" s="567"/>
      <c r="Q569" s="566">
        <f>$Q$65</f>
        <v>-1061.6699999999998</v>
      </c>
      <c r="R569" s="567"/>
      <c r="S569" s="566">
        <f>$S$65</f>
        <v>-1242.7299999999998</v>
      </c>
      <c r="T569" s="567"/>
      <c r="U569" s="566">
        <f>$U$65</f>
        <v>-1423.7899999999997</v>
      </c>
      <c r="V569" s="567"/>
      <c r="W569" s="719">
        <f>$W$65</f>
        <v>-1604.8499999999997</v>
      </c>
      <c r="X569" s="575"/>
      <c r="Y569" s="566">
        <f>$Y$65</f>
        <v>-1777.6799999999996</v>
      </c>
      <c r="Z569" s="567"/>
      <c r="AA569" s="566">
        <f>$AA$65</f>
        <v>-1958.7399999999996</v>
      </c>
      <c r="AB569" s="567"/>
      <c r="AC569" s="566">
        <f>$AC$65</f>
        <v>-2148.0299999999997</v>
      </c>
      <c r="AD569" s="567"/>
      <c r="AE569" s="568">
        <f>$AE$65</f>
        <v>0</v>
      </c>
      <c r="AF569" s="569"/>
      <c r="AG569" s="137"/>
      <c r="AH569" s="62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46"/>
      <c r="AT569" s="46"/>
    </row>
    <row r="570" spans="1:47" ht="12.75" customHeight="1" x14ac:dyDescent="0.2">
      <c r="A570" s="658" t="str">
        <f>$A$66</f>
        <v>Ferienkontrolle</v>
      </c>
      <c r="B570" s="660" t="str">
        <f>$B$66</f>
        <v>Ferienguthaben Vorjahr</v>
      </c>
      <c r="C570" s="660"/>
      <c r="D570" s="660"/>
      <c r="E570" s="660"/>
      <c r="F570" s="661"/>
      <c r="G570" s="681">
        <f>IF($AA$4=0,0,$AA$4)</f>
        <v>0</v>
      </c>
      <c r="H570" s="665"/>
      <c r="I570" s="576" t="str">
        <f>$I$66</f>
        <v>Ferienguthaben nach 
Art. 12.1 GAV</v>
      </c>
      <c r="J570" s="577"/>
      <c r="K570" s="577"/>
      <c r="L570" s="578"/>
      <c r="M570" s="671">
        <f>IF($AA$5=0,0,$AA$5)</f>
        <v>0</v>
      </c>
      <c r="N570" s="672"/>
      <c r="O570" s="675" t="str">
        <f>$O$66</f>
        <v>Ferienguthaben total</v>
      </c>
      <c r="P570" s="676"/>
      <c r="Q570" s="676"/>
      <c r="R570" s="677"/>
      <c r="S570" s="681">
        <f>SUM(G570+M570)</f>
        <v>0</v>
      </c>
      <c r="T570" s="665"/>
      <c r="U570" s="675" t="str">
        <f>$U$66</f>
        <v>Ferien bezogen</v>
      </c>
      <c r="V570" s="676"/>
      <c r="W570" s="676"/>
      <c r="X570" s="677"/>
      <c r="Y570" s="681">
        <f>IF($AV$4=0,0,$AV$4)</f>
        <v>0</v>
      </c>
      <c r="Z570" s="665"/>
      <c r="AA570" s="576" t="str">
        <f>$AA$66</f>
        <v>Aktuelles Ferienguthaben</v>
      </c>
      <c r="AB570" s="577"/>
      <c r="AC570" s="577"/>
      <c r="AD570" s="578"/>
      <c r="AE570" s="681">
        <f>IF(S570=0,0,S570-Y570)</f>
        <v>0</v>
      </c>
      <c r="AF570" s="665"/>
      <c r="AG570" s="137"/>
      <c r="AH570" s="62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46"/>
      <c r="AT570" s="46"/>
    </row>
    <row r="571" spans="1:47" ht="12.75" customHeight="1" x14ac:dyDescent="0.2">
      <c r="A571" s="659"/>
      <c r="B571" s="662"/>
      <c r="C571" s="662"/>
      <c r="D571" s="662"/>
      <c r="E571" s="662"/>
      <c r="F571" s="663"/>
      <c r="G571" s="682"/>
      <c r="H571" s="667"/>
      <c r="I571" s="668"/>
      <c r="J571" s="669"/>
      <c r="K571" s="669"/>
      <c r="L571" s="670"/>
      <c r="M571" s="673"/>
      <c r="N571" s="674"/>
      <c r="O571" s="678"/>
      <c r="P571" s="679"/>
      <c r="Q571" s="679"/>
      <c r="R571" s="680"/>
      <c r="S571" s="682"/>
      <c r="T571" s="667"/>
      <c r="U571" s="678"/>
      <c r="V571" s="679"/>
      <c r="W571" s="679"/>
      <c r="X571" s="680"/>
      <c r="Y571" s="682"/>
      <c r="Z571" s="667"/>
      <c r="AA571" s="668"/>
      <c r="AB571" s="669"/>
      <c r="AC571" s="669"/>
      <c r="AD571" s="670"/>
      <c r="AE571" s="682"/>
      <c r="AF571" s="667"/>
      <c r="AG571" s="137"/>
      <c r="AH571" s="62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46"/>
      <c r="AT571" s="46"/>
    </row>
    <row r="572" spans="1:47" ht="12" customHeight="1" x14ac:dyDescent="0.25">
      <c r="A572" s="76"/>
      <c r="B572" s="76"/>
      <c r="C572" s="76"/>
      <c r="D572" s="76"/>
      <c r="E572" s="77"/>
      <c r="F572" s="77"/>
      <c r="G572" s="76"/>
      <c r="H572" s="697"/>
      <c r="I572" s="697"/>
      <c r="J572" s="697"/>
      <c r="K572" s="697"/>
      <c r="L572" s="697"/>
      <c r="M572" s="697"/>
      <c r="N572" s="697"/>
      <c r="O572" s="697"/>
      <c r="P572" s="697"/>
      <c r="Q572" s="697"/>
      <c r="R572" s="697"/>
      <c r="S572" s="697"/>
      <c r="T572" s="697"/>
      <c r="U572" s="697"/>
      <c r="V572" s="697"/>
      <c r="W572" s="697"/>
      <c r="X572" s="697"/>
      <c r="Y572" s="697"/>
      <c r="Z572" s="697"/>
      <c r="AA572" s="697"/>
      <c r="AB572" s="697"/>
      <c r="AC572" s="697"/>
      <c r="AD572" s="697"/>
      <c r="AE572" s="697"/>
      <c r="AF572" s="697"/>
      <c r="AG572" s="137"/>
      <c r="AH572" s="62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46"/>
      <c r="AT572" s="46"/>
    </row>
    <row r="573" spans="1:47" ht="20.100000000000001" customHeight="1" x14ac:dyDescent="0.2">
      <c r="A573" s="212" t="str">
        <f>$A$3</f>
        <v>Mitarbeiter/In</v>
      </c>
      <c r="B573" s="734" t="str">
        <f>IF($B$3="","",$B$3)</f>
        <v>Muster Peter</v>
      </c>
      <c r="C573" s="735"/>
      <c r="D573" s="735"/>
      <c r="E573" s="735"/>
      <c r="F573" s="735"/>
      <c r="G573" s="736"/>
      <c r="H573" s="228"/>
      <c r="I573" s="228"/>
      <c r="J573" s="228"/>
      <c r="K573" s="228"/>
      <c r="L573" s="228"/>
      <c r="M573" s="228"/>
      <c r="N573" s="228"/>
      <c r="O573" s="228"/>
      <c r="P573" s="228"/>
      <c r="Q573" s="228"/>
      <c r="R573" s="228"/>
      <c r="S573" s="228"/>
      <c r="T573" s="228"/>
      <c r="U573" s="228"/>
      <c r="V573" s="228"/>
      <c r="W573" s="228"/>
      <c r="X573" s="228"/>
      <c r="Y573" s="228"/>
      <c r="Z573" s="228"/>
      <c r="AA573" s="228"/>
      <c r="AB573" s="228"/>
      <c r="AC573" s="228"/>
      <c r="AD573" s="228"/>
      <c r="AE573" s="228"/>
      <c r="AF573" s="461">
        <f>AF3</f>
        <v>0</v>
      </c>
      <c r="AG573" s="137"/>
      <c r="AH573" s="62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55"/>
      <c r="AT573" s="55"/>
      <c r="AU573" s="21"/>
    </row>
    <row r="574" spans="1:47" ht="12" customHeight="1" x14ac:dyDescent="0.2">
      <c r="A574" s="219" t="str">
        <f>$A$4</f>
        <v>Anstellung %</v>
      </c>
      <c r="B574" s="701">
        <v>100</v>
      </c>
      <c r="C574" s="702"/>
      <c r="D574" s="703" t="str">
        <f>Labels!B98</f>
        <v>im Oktober</v>
      </c>
      <c r="E574" s="704"/>
      <c r="F574" s="704"/>
      <c r="G574" s="705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8"/>
      <c r="T574" s="138"/>
      <c r="U574" s="138"/>
      <c r="V574" s="138"/>
      <c r="W574" s="138"/>
      <c r="X574" s="138"/>
      <c r="Y574" s="138"/>
      <c r="Z574" s="138"/>
      <c r="AA574" s="138"/>
      <c r="AB574" s="138"/>
      <c r="AC574" s="138"/>
      <c r="AD574" s="138"/>
      <c r="AE574" s="138"/>
      <c r="AF574" s="229"/>
      <c r="AG574" s="137"/>
      <c r="AH574" s="16"/>
      <c r="AI574" s="16"/>
      <c r="AJ574" s="16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6"/>
    </row>
    <row r="575" spans="1:47" ht="12" customHeight="1" x14ac:dyDescent="0.2">
      <c r="A575" s="220" t="str">
        <f>$A$5</f>
        <v>Saldo für das Jahr</v>
      </c>
      <c r="B575" s="134"/>
      <c r="C575" s="135"/>
      <c r="D575" s="501">
        <f>IF($AE$64=0,0,$AE$64)</f>
        <v>-2148.0299999999997</v>
      </c>
      <c r="E575" s="502"/>
      <c r="F575" s="502"/>
      <c r="G575" s="503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237"/>
      <c r="AG575" s="137"/>
      <c r="AH575" s="16"/>
      <c r="AI575" s="16"/>
      <c r="AJ575" s="16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6"/>
    </row>
    <row r="576" spans="1:47" s="22" customFormat="1" ht="21" customHeight="1" x14ac:dyDescent="0.25">
      <c r="A576" s="284" t="str">
        <f>TEXT(DATE(YEAR(AP28),MONTH(AP28)+9,1),"MMMM"&amp;Labels!B13)</f>
        <v>Oktober</v>
      </c>
      <c r="B576" s="506" t="str">
        <f>$B$9</f>
        <v>Saldo Monat + / -</v>
      </c>
      <c r="C576" s="507"/>
      <c r="D576" s="507"/>
      <c r="E576" s="508"/>
      <c r="F576" s="695">
        <f>(AG579-(SUM(AG580:AG594)-AE601))*-1</f>
        <v>-172.82999999999998</v>
      </c>
      <c r="G576" s="696"/>
      <c r="H576" s="78"/>
      <c r="I576" s="79"/>
      <c r="J576" s="13"/>
      <c r="K576" s="45" t="str">
        <f>$K$9</f>
        <v xml:space="preserve"> = </v>
      </c>
      <c r="L576" s="43" t="str">
        <f>$L$9</f>
        <v>Gelbe Felder müssen ausgefüllt werden (die übrigen werden automatisch berechnet)</v>
      </c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511"/>
      <c r="AC576" s="511"/>
      <c r="AD576" s="511"/>
      <c r="AE576" s="511"/>
      <c r="AF576" s="512"/>
      <c r="AG576" s="310"/>
      <c r="AH576" s="740"/>
      <c r="AI576" s="741"/>
      <c r="AJ576" s="16"/>
      <c r="AM576" s="19"/>
      <c r="AN576" s="19"/>
      <c r="AO576" s="19"/>
      <c r="AP576" s="19"/>
      <c r="AQ576" s="19"/>
      <c r="AR576" s="19"/>
      <c r="AS576" s="19"/>
      <c r="AT576" s="19"/>
      <c r="AU576" s="16"/>
    </row>
    <row r="577" spans="1:48" s="16" customFormat="1" ht="16.5" x14ac:dyDescent="0.3">
      <c r="A577" s="436" t="str">
        <f>$A$10</f>
        <v>Tag</v>
      </c>
      <c r="B577" s="217">
        <f>AE514+1</f>
        <v>44470</v>
      </c>
      <c r="C577" s="217">
        <f>B577+1</f>
        <v>44471</v>
      </c>
      <c r="D577" s="217">
        <f t="shared" ref="D577:AF577" si="181">C577+1</f>
        <v>44472</v>
      </c>
      <c r="E577" s="217">
        <f t="shared" si="181"/>
        <v>44473</v>
      </c>
      <c r="F577" s="217">
        <f t="shared" si="181"/>
        <v>44474</v>
      </c>
      <c r="G577" s="217">
        <f t="shared" si="181"/>
        <v>44475</v>
      </c>
      <c r="H577" s="217">
        <f t="shared" si="181"/>
        <v>44476</v>
      </c>
      <c r="I577" s="217">
        <f t="shared" si="181"/>
        <v>44477</v>
      </c>
      <c r="J577" s="217">
        <f t="shared" si="181"/>
        <v>44478</v>
      </c>
      <c r="K577" s="217">
        <f t="shared" si="181"/>
        <v>44479</v>
      </c>
      <c r="L577" s="217">
        <f t="shared" si="181"/>
        <v>44480</v>
      </c>
      <c r="M577" s="217">
        <f t="shared" si="181"/>
        <v>44481</v>
      </c>
      <c r="N577" s="217">
        <f t="shared" si="181"/>
        <v>44482</v>
      </c>
      <c r="O577" s="217">
        <f t="shared" si="181"/>
        <v>44483</v>
      </c>
      <c r="P577" s="217">
        <f t="shared" si="181"/>
        <v>44484</v>
      </c>
      <c r="Q577" s="217">
        <f t="shared" si="181"/>
        <v>44485</v>
      </c>
      <c r="R577" s="217">
        <f t="shared" si="181"/>
        <v>44486</v>
      </c>
      <c r="S577" s="217">
        <f t="shared" si="181"/>
        <v>44487</v>
      </c>
      <c r="T577" s="217">
        <f t="shared" si="181"/>
        <v>44488</v>
      </c>
      <c r="U577" s="217">
        <f t="shared" si="181"/>
        <v>44489</v>
      </c>
      <c r="V577" s="217">
        <f t="shared" si="181"/>
        <v>44490</v>
      </c>
      <c r="W577" s="217">
        <f t="shared" si="181"/>
        <v>44491</v>
      </c>
      <c r="X577" s="217">
        <f t="shared" si="181"/>
        <v>44492</v>
      </c>
      <c r="Y577" s="217">
        <f t="shared" si="181"/>
        <v>44493</v>
      </c>
      <c r="Z577" s="217">
        <f t="shared" si="181"/>
        <v>44494</v>
      </c>
      <c r="AA577" s="217">
        <f t="shared" si="181"/>
        <v>44495</v>
      </c>
      <c r="AB577" s="217">
        <f t="shared" si="181"/>
        <v>44496</v>
      </c>
      <c r="AC577" s="217">
        <f t="shared" si="181"/>
        <v>44497</v>
      </c>
      <c r="AD577" s="217">
        <f t="shared" si="181"/>
        <v>44498</v>
      </c>
      <c r="AE577" s="217">
        <f t="shared" si="181"/>
        <v>44499</v>
      </c>
      <c r="AF577" s="217">
        <f t="shared" si="181"/>
        <v>44500</v>
      </c>
      <c r="AG577" s="430" t="str">
        <f>COUNT(B579:AF579)&amp;" "&amp;Labels!$B$63</f>
        <v>21 Tage</v>
      </c>
      <c r="AJ577" s="118"/>
      <c r="AO577" s="116"/>
      <c r="AP577" s="117"/>
      <c r="AQ577" s="117"/>
      <c r="AR577" s="117"/>
      <c r="AS577" s="117"/>
      <c r="AT577" s="117"/>
      <c r="AU577" s="33"/>
    </row>
    <row r="578" spans="1:48" s="16" customFormat="1" hidden="1" x14ac:dyDescent="0.2">
      <c r="A578" s="177" t="str">
        <f>$A$11</f>
        <v>Kalenderwoche</v>
      </c>
      <c r="B578" s="309">
        <f t="shared" ref="B578:AF578" si="182">IF(B577="","",TRUNC((B577-DATE(YEAR(B577+3-MOD(B577-2,7)),1,MOD(B577-2,7)-9))/7))</f>
        <v>39</v>
      </c>
      <c r="C578" s="293">
        <f t="shared" si="182"/>
        <v>39</v>
      </c>
      <c r="D578" s="293">
        <f t="shared" si="182"/>
        <v>39</v>
      </c>
      <c r="E578" s="293">
        <f t="shared" si="182"/>
        <v>40</v>
      </c>
      <c r="F578" s="293">
        <f t="shared" si="182"/>
        <v>40</v>
      </c>
      <c r="G578" s="293">
        <f t="shared" si="182"/>
        <v>40</v>
      </c>
      <c r="H578" s="293">
        <f t="shared" si="182"/>
        <v>40</v>
      </c>
      <c r="I578" s="293">
        <f t="shared" si="182"/>
        <v>40</v>
      </c>
      <c r="J578" s="293">
        <f t="shared" si="182"/>
        <v>40</v>
      </c>
      <c r="K578" s="293">
        <f t="shared" si="182"/>
        <v>40</v>
      </c>
      <c r="L578" s="293">
        <f t="shared" si="182"/>
        <v>41</v>
      </c>
      <c r="M578" s="293">
        <f t="shared" si="182"/>
        <v>41</v>
      </c>
      <c r="N578" s="293">
        <f t="shared" si="182"/>
        <v>41</v>
      </c>
      <c r="O578" s="293">
        <f t="shared" si="182"/>
        <v>41</v>
      </c>
      <c r="P578" s="293">
        <f t="shared" si="182"/>
        <v>41</v>
      </c>
      <c r="Q578" s="293">
        <f t="shared" si="182"/>
        <v>41</v>
      </c>
      <c r="R578" s="293">
        <f t="shared" si="182"/>
        <v>41</v>
      </c>
      <c r="S578" s="293">
        <f t="shared" si="182"/>
        <v>42</v>
      </c>
      <c r="T578" s="293">
        <f t="shared" si="182"/>
        <v>42</v>
      </c>
      <c r="U578" s="293">
        <f t="shared" si="182"/>
        <v>42</v>
      </c>
      <c r="V578" s="293">
        <f t="shared" si="182"/>
        <v>42</v>
      </c>
      <c r="W578" s="293">
        <f t="shared" si="182"/>
        <v>42</v>
      </c>
      <c r="X578" s="293">
        <f t="shared" si="182"/>
        <v>42</v>
      </c>
      <c r="Y578" s="293">
        <f t="shared" si="182"/>
        <v>42</v>
      </c>
      <c r="Z578" s="293">
        <f t="shared" si="182"/>
        <v>43</v>
      </c>
      <c r="AA578" s="293">
        <f t="shared" si="182"/>
        <v>43</v>
      </c>
      <c r="AB578" s="293">
        <f t="shared" si="182"/>
        <v>43</v>
      </c>
      <c r="AC578" s="293">
        <f t="shared" si="182"/>
        <v>43</v>
      </c>
      <c r="AD578" s="293">
        <f t="shared" si="182"/>
        <v>43</v>
      </c>
      <c r="AE578" s="293">
        <f t="shared" si="182"/>
        <v>43</v>
      </c>
      <c r="AF578" s="293">
        <f t="shared" si="182"/>
        <v>43</v>
      </c>
      <c r="AG578" s="85"/>
      <c r="AH578" s="742"/>
      <c r="AI578" s="687"/>
      <c r="AM578" s="19"/>
      <c r="AN578" s="19"/>
      <c r="AO578" s="19"/>
      <c r="AP578" s="19"/>
      <c r="AQ578" s="19"/>
      <c r="AR578" s="19"/>
      <c r="AS578" s="19"/>
      <c r="AT578" s="19"/>
      <c r="AV578" s="38"/>
    </row>
    <row r="579" spans="1:48" s="16" customFormat="1" ht="12" customHeight="1" thickBot="1" x14ac:dyDescent="0.25">
      <c r="A579" s="177" t="str">
        <f>$A$12</f>
        <v>Sollstunden</v>
      </c>
      <c r="B579" s="210">
        <f t="shared" ref="B579:AF579" si="183">IF(MOD(B577,7)&gt;=2,$J$7*$B$574%,"")</f>
        <v>8.23</v>
      </c>
      <c r="C579" s="210" t="str">
        <f t="shared" si="183"/>
        <v/>
      </c>
      <c r="D579" s="210" t="str">
        <f t="shared" si="183"/>
        <v/>
      </c>
      <c r="E579" s="210">
        <f t="shared" si="183"/>
        <v>8.23</v>
      </c>
      <c r="F579" s="210">
        <f t="shared" si="183"/>
        <v>8.23</v>
      </c>
      <c r="G579" s="210">
        <f t="shared" si="183"/>
        <v>8.23</v>
      </c>
      <c r="H579" s="210">
        <f t="shared" si="183"/>
        <v>8.23</v>
      </c>
      <c r="I579" s="210">
        <f t="shared" si="183"/>
        <v>8.23</v>
      </c>
      <c r="J579" s="210" t="str">
        <f t="shared" si="183"/>
        <v/>
      </c>
      <c r="K579" s="210" t="str">
        <f t="shared" si="183"/>
        <v/>
      </c>
      <c r="L579" s="210">
        <f t="shared" si="183"/>
        <v>8.23</v>
      </c>
      <c r="M579" s="210">
        <f t="shared" si="183"/>
        <v>8.23</v>
      </c>
      <c r="N579" s="210">
        <f t="shared" si="183"/>
        <v>8.23</v>
      </c>
      <c r="O579" s="210">
        <f t="shared" si="183"/>
        <v>8.23</v>
      </c>
      <c r="P579" s="210">
        <f t="shared" si="183"/>
        <v>8.23</v>
      </c>
      <c r="Q579" s="210" t="str">
        <f t="shared" si="183"/>
        <v/>
      </c>
      <c r="R579" s="210" t="str">
        <f t="shared" si="183"/>
        <v/>
      </c>
      <c r="S579" s="210">
        <f t="shared" si="183"/>
        <v>8.23</v>
      </c>
      <c r="T579" s="210">
        <f t="shared" si="183"/>
        <v>8.23</v>
      </c>
      <c r="U579" s="210">
        <f t="shared" si="183"/>
        <v>8.23</v>
      </c>
      <c r="V579" s="210">
        <f t="shared" si="183"/>
        <v>8.23</v>
      </c>
      <c r="W579" s="210">
        <f t="shared" si="183"/>
        <v>8.23</v>
      </c>
      <c r="X579" s="210" t="str">
        <f t="shared" si="183"/>
        <v/>
      </c>
      <c r="Y579" s="210" t="str">
        <f t="shared" si="183"/>
        <v/>
      </c>
      <c r="Z579" s="210">
        <f t="shared" si="183"/>
        <v>8.23</v>
      </c>
      <c r="AA579" s="210">
        <f t="shared" si="183"/>
        <v>8.23</v>
      </c>
      <c r="AB579" s="210">
        <f t="shared" si="183"/>
        <v>8.23</v>
      </c>
      <c r="AC579" s="210">
        <f t="shared" si="183"/>
        <v>8.23</v>
      </c>
      <c r="AD579" s="210">
        <f t="shared" si="183"/>
        <v>8.23</v>
      </c>
      <c r="AE579" s="210" t="str">
        <f t="shared" si="183"/>
        <v/>
      </c>
      <c r="AF579" s="210" t="str">
        <f t="shared" si="183"/>
        <v/>
      </c>
      <c r="AG579" s="89">
        <f>SUM(B579:AF579)</f>
        <v>172.82999999999998</v>
      </c>
      <c r="AH579" s="468"/>
      <c r="AI579" s="467"/>
      <c r="AM579" s="19"/>
      <c r="AN579" s="19"/>
      <c r="AO579" s="19"/>
      <c r="AP579" s="19"/>
      <c r="AQ579" s="19"/>
      <c r="AR579" s="19"/>
      <c r="AS579" s="19"/>
      <c r="AT579" s="19"/>
    </row>
    <row r="580" spans="1:48" s="16" customFormat="1" ht="12" customHeight="1" x14ac:dyDescent="0.2">
      <c r="A580" s="177" t="str">
        <f>$A$13</f>
        <v>Absenz in Std</v>
      </c>
      <c r="B580" s="340">
        <f>B1026</f>
        <v>0</v>
      </c>
      <c r="C580" s="340">
        <f t="shared" ref="C580:AF580" si="184">C1026</f>
        <v>0</v>
      </c>
      <c r="D580" s="340">
        <f t="shared" si="184"/>
        <v>0</v>
      </c>
      <c r="E580" s="340">
        <f t="shared" si="184"/>
        <v>0</v>
      </c>
      <c r="F580" s="340">
        <f t="shared" si="184"/>
        <v>0</v>
      </c>
      <c r="G580" s="340">
        <f t="shared" si="184"/>
        <v>0</v>
      </c>
      <c r="H580" s="340">
        <f t="shared" si="184"/>
        <v>0</v>
      </c>
      <c r="I580" s="340">
        <f t="shared" si="184"/>
        <v>0</v>
      </c>
      <c r="J580" s="340">
        <f t="shared" si="184"/>
        <v>0</v>
      </c>
      <c r="K580" s="340">
        <f t="shared" si="184"/>
        <v>0</v>
      </c>
      <c r="L580" s="340">
        <f t="shared" si="184"/>
        <v>0</v>
      </c>
      <c r="M580" s="340">
        <f t="shared" si="184"/>
        <v>0</v>
      </c>
      <c r="N580" s="340">
        <f t="shared" si="184"/>
        <v>0</v>
      </c>
      <c r="O580" s="340">
        <f t="shared" si="184"/>
        <v>0</v>
      </c>
      <c r="P580" s="340">
        <f t="shared" si="184"/>
        <v>0</v>
      </c>
      <c r="Q580" s="340">
        <f t="shared" si="184"/>
        <v>0</v>
      </c>
      <c r="R580" s="340">
        <f t="shared" si="184"/>
        <v>0</v>
      </c>
      <c r="S580" s="340">
        <f t="shared" si="184"/>
        <v>0</v>
      </c>
      <c r="T580" s="340">
        <f t="shared" si="184"/>
        <v>0</v>
      </c>
      <c r="U580" s="340">
        <f t="shared" si="184"/>
        <v>0</v>
      </c>
      <c r="V580" s="340">
        <f t="shared" si="184"/>
        <v>0</v>
      </c>
      <c r="W580" s="340">
        <f t="shared" si="184"/>
        <v>0</v>
      </c>
      <c r="X580" s="340">
        <f t="shared" si="184"/>
        <v>0</v>
      </c>
      <c r="Y580" s="340">
        <f t="shared" si="184"/>
        <v>0</v>
      </c>
      <c r="Z580" s="340">
        <f t="shared" si="184"/>
        <v>0</v>
      </c>
      <c r="AA580" s="340">
        <f t="shared" si="184"/>
        <v>0</v>
      </c>
      <c r="AB580" s="340">
        <f t="shared" si="184"/>
        <v>0</v>
      </c>
      <c r="AC580" s="340">
        <f t="shared" si="184"/>
        <v>0</v>
      </c>
      <c r="AD580" s="340">
        <f t="shared" si="184"/>
        <v>0</v>
      </c>
      <c r="AE580" s="340">
        <f t="shared" si="184"/>
        <v>0</v>
      </c>
      <c r="AF580" s="340">
        <f t="shared" si="184"/>
        <v>0</v>
      </c>
      <c r="AG580" s="85">
        <f>SUM(AS3:AS12)</f>
        <v>0</v>
      </c>
      <c r="AH580" s="67"/>
      <c r="AI580" s="68"/>
      <c r="AM580" s="19"/>
      <c r="AN580" s="19"/>
      <c r="AO580" s="19"/>
      <c r="AP580" s="19"/>
      <c r="AQ580" s="19"/>
      <c r="AR580" s="19"/>
      <c r="AS580" s="19"/>
      <c r="AT580" s="19"/>
    </row>
    <row r="581" spans="1:48" s="16" customFormat="1" ht="12" customHeight="1" thickBot="1" x14ac:dyDescent="0.25">
      <c r="A581" s="178" t="str">
        <f>$A$14</f>
        <v>Code</v>
      </c>
      <c r="B581" s="324" t="str">
        <f>IF(B1026&lt;&gt;0,IF(MAX(B1013:B1025)&lt;B1026,Labels!$B$163,INDEX($AH$1013:$AH$1025,MATCH(MAX(B1013:B1025),B1013:B1025,0))),"")</f>
        <v/>
      </c>
      <c r="C581" s="324" t="str">
        <f>IF(C1026&lt;&gt;0,IF(MAX(C1013:C1025)&lt;C1026,Labels!$B$163,INDEX($AH$1013:$AH$1025,MATCH(MAX(C1013:C1025),C1013:C1025,0))),"")</f>
        <v/>
      </c>
      <c r="D581" s="324" t="str">
        <f>IF(D1026&lt;&gt;0,IF(MAX(D1013:D1025)&lt;D1026,Labels!$B$163,INDEX($AH$1013:$AH$1025,MATCH(MAX(D1013:D1025),D1013:D1025,0))),"")</f>
        <v/>
      </c>
      <c r="E581" s="324" t="str">
        <f>IF(E1026&lt;&gt;0,IF(MAX(E1013:E1025)&lt;E1026,Labels!$B$163,INDEX($AH$1013:$AH$1025,MATCH(MAX(E1013:E1025),E1013:E1025,0))),"")</f>
        <v/>
      </c>
      <c r="F581" s="324" t="str">
        <f>IF(F1026&lt;&gt;0,IF(MAX(F1013:F1025)&lt;F1026,Labels!$B$163,INDEX($AH$1013:$AH$1025,MATCH(MAX(F1013:F1025),F1013:F1025,0))),"")</f>
        <v/>
      </c>
      <c r="G581" s="324" t="str">
        <f>IF(G1026&lt;&gt;0,IF(MAX(G1013:G1025)&lt;G1026,Labels!$B$163,INDEX($AH$1013:$AH$1025,MATCH(MAX(G1013:G1025),G1013:G1025,0))),"")</f>
        <v/>
      </c>
      <c r="H581" s="324" t="str">
        <f>IF(H1026&lt;&gt;0,IF(MAX(H1013:H1025)&lt;H1026,Labels!$B$163,INDEX($AH$1013:$AH$1025,MATCH(MAX(H1013:H1025),H1013:H1025,0))),"")</f>
        <v/>
      </c>
      <c r="I581" s="324" t="str">
        <f>IF(I1026&lt;&gt;0,IF(MAX(I1013:I1025)&lt;I1026,Labels!$B$163,INDEX($AH$1013:$AH$1025,MATCH(MAX(I1013:I1025),I1013:I1025,0))),"")</f>
        <v/>
      </c>
      <c r="J581" s="324" t="str">
        <f>IF(J1026&lt;&gt;0,IF(MAX(J1013:J1025)&lt;J1026,Labels!$B$163,INDEX($AH$1013:$AH$1025,MATCH(MAX(J1013:J1025),J1013:J1025,0))),"")</f>
        <v/>
      </c>
      <c r="K581" s="324" t="str">
        <f>IF(K1026&lt;&gt;0,IF(MAX(K1013:K1025)&lt;K1026,Labels!$B$163,INDEX($AH$1013:$AH$1025,MATCH(MAX(K1013:K1025),K1013:K1025,0))),"")</f>
        <v/>
      </c>
      <c r="L581" s="324" t="str">
        <f>IF(L1026&lt;&gt;0,IF(MAX(L1013:L1025)&lt;L1026,Labels!$B$163,INDEX($AH$1013:$AH$1025,MATCH(MAX(L1013:L1025),L1013:L1025,0))),"")</f>
        <v/>
      </c>
      <c r="M581" s="324" t="str">
        <f>IF(M1026&lt;&gt;0,IF(MAX(M1013:M1025)&lt;M1026,Labels!$B$163,INDEX($AH$1013:$AH$1025,MATCH(MAX(M1013:M1025),M1013:M1025,0))),"")</f>
        <v/>
      </c>
      <c r="N581" s="324" t="str">
        <f>IF(N1026&lt;&gt;0,IF(MAX(N1013:N1025)&lt;N1026,Labels!$B$163,INDEX($AH$1013:$AH$1025,MATCH(MAX(N1013:N1025),N1013:N1025,0))),"")</f>
        <v/>
      </c>
      <c r="O581" s="324" t="str">
        <f>IF(O1026&lt;&gt;0,IF(MAX(O1013:O1025)&lt;O1026,Labels!$B$163,INDEX($AH$1013:$AH$1025,MATCH(MAX(O1013:O1025),O1013:O1025,0))),"")</f>
        <v/>
      </c>
      <c r="P581" s="324" t="str">
        <f>IF(P1026&lt;&gt;0,IF(MAX(P1013:P1025)&lt;P1026,Labels!$B$163,INDEX($AH$1013:$AH$1025,MATCH(MAX(P1013:P1025),P1013:P1025,0))),"")</f>
        <v/>
      </c>
      <c r="Q581" s="324" t="str">
        <f>IF(Q1026&lt;&gt;0,IF(MAX(Q1013:Q1025)&lt;Q1026,Labels!$B$163,INDEX($AH$1013:$AH$1025,MATCH(MAX(Q1013:Q1025),Q1013:Q1025,0))),"")</f>
        <v/>
      </c>
      <c r="R581" s="324" t="str">
        <f>IF(R1026&lt;&gt;0,IF(MAX(R1013:R1025)&lt;R1026,Labels!$B$163,INDEX($AH$1013:$AH$1025,MATCH(MAX(R1013:R1025),R1013:R1025,0))),"")</f>
        <v/>
      </c>
      <c r="S581" s="324" t="str">
        <f>IF(S1026&lt;&gt;0,IF(MAX(S1013:S1025)&lt;S1026,Labels!$B$163,INDEX($AH$1013:$AH$1025,MATCH(MAX(S1013:S1025),S1013:S1025,0))),"")</f>
        <v/>
      </c>
      <c r="T581" s="324" t="str">
        <f>IF(T1026&lt;&gt;0,IF(MAX(T1013:T1025)&lt;T1026,Labels!$B$163,INDEX($AH$1013:$AH$1025,MATCH(MAX(T1013:T1025),T1013:T1025,0))),"")</f>
        <v/>
      </c>
      <c r="U581" s="324" t="str">
        <f>IF(U1026&lt;&gt;0,IF(MAX(U1013:U1025)&lt;U1026,Labels!$B$163,INDEX($AH$1013:$AH$1025,MATCH(MAX(U1013:U1025),U1013:U1025,0))),"")</f>
        <v/>
      </c>
      <c r="V581" s="324" t="str">
        <f>IF(V1026&lt;&gt;0,IF(MAX(V1013:V1025)&lt;V1026,Labels!$B$163,INDEX($AH$1013:$AH$1025,MATCH(MAX(V1013:V1025),V1013:V1025,0))),"")</f>
        <v/>
      </c>
      <c r="W581" s="324" t="str">
        <f>IF(W1026&lt;&gt;0,IF(MAX(W1013:W1025)&lt;W1026,Labels!$B$163,INDEX($AH$1013:$AH$1025,MATCH(MAX(W1013:W1025),W1013:W1025,0))),"")</f>
        <v/>
      </c>
      <c r="X581" s="324" t="str">
        <f>IF(X1026&lt;&gt;0,IF(MAX(X1013:X1025)&lt;X1026,Labels!$B$163,INDEX($AH$1013:$AH$1025,MATCH(MAX(X1013:X1025),X1013:X1025,0))),"")</f>
        <v/>
      </c>
      <c r="Y581" s="324" t="str">
        <f>IF(Y1026&lt;&gt;0,IF(MAX(Y1013:Y1025)&lt;Y1026,Labels!$B$163,INDEX($AH$1013:$AH$1025,MATCH(MAX(Y1013:Y1025),Y1013:Y1025,0))),"")</f>
        <v/>
      </c>
      <c r="Z581" s="324" t="str">
        <f>IF(Z1026&lt;&gt;0,IF(MAX(Z1013:Z1025)&lt;Z1026,Labels!$B$163,INDEX($AH$1013:$AH$1025,MATCH(MAX(Z1013:Z1025),Z1013:Z1025,0))),"")</f>
        <v/>
      </c>
      <c r="AA581" s="324" t="str">
        <f>IF(AA1026&lt;&gt;0,IF(MAX(AA1013:AA1025)&lt;AA1026,Labels!$B$163,INDEX($AH$1013:$AH$1025,MATCH(MAX(AA1013:AA1025),AA1013:AA1025,0))),"")</f>
        <v/>
      </c>
      <c r="AB581" s="324" t="str">
        <f>IF(AB1026&lt;&gt;0,IF(MAX(AB1013:AB1025)&lt;AB1026,Labels!$B$163,INDEX($AH$1013:$AH$1025,MATCH(MAX(AB1013:AB1025),AB1013:AB1025,0))),"")</f>
        <v/>
      </c>
      <c r="AC581" s="324" t="str">
        <f>IF(AC1026&lt;&gt;0,IF(MAX(AC1013:AC1025)&lt;AC1026,Labels!$B$163,INDEX($AH$1013:$AH$1025,MATCH(MAX(AC1013:AC1025),AC1013:AC1025,0))),"")</f>
        <v/>
      </c>
      <c r="AD581" s="324" t="str">
        <f>IF(AD1026&lt;&gt;0,IF(MAX(AD1013:AD1025)&lt;AD1026,Labels!$B$163,INDEX($AH$1013:$AH$1025,MATCH(MAX(AD1013:AD1025),AD1013:AD1025,0))),"")</f>
        <v/>
      </c>
      <c r="AE581" s="324" t="str">
        <f>IF(AE1026&lt;&gt;0,IF(MAX(AE1013:AE1025)&lt;AE1026,Labels!$B$163,INDEX($AH$1013:$AH$1025,MATCH(MAX(AE1013:AE1025),AE1013:AE1025,0))),"")</f>
        <v/>
      </c>
      <c r="AF581" s="324" t="str">
        <f>IF(AF1026&lt;&gt;0,IF(MAX(AF1013:AF1025)&lt;AF1026,Labels!$B$163,INDEX($AH$1013:$AH$1025,MATCH(MAX(AF1013:AF1025),AF1013:AF1025,0))),"")</f>
        <v/>
      </c>
      <c r="AG581" s="103"/>
      <c r="AH581" s="67"/>
      <c r="AI581" s="68"/>
      <c r="AJ581" s="17"/>
      <c r="AK581" s="50"/>
      <c r="AL581" s="50"/>
      <c r="AM581" s="50"/>
      <c r="AN581" s="50"/>
      <c r="AO581" s="50"/>
      <c r="AP581" s="50"/>
      <c r="AQ581" s="50"/>
      <c r="AR581" s="50"/>
      <c r="AS581" s="50"/>
      <c r="AT581" s="50"/>
      <c r="AU581" s="17"/>
    </row>
    <row r="582" spans="1:48" s="16" customFormat="1" ht="12" customHeight="1" x14ac:dyDescent="0.2">
      <c r="A582" s="179" t="str">
        <f>$A$15</f>
        <v>00.00-06.00h</v>
      </c>
      <c r="B582" s="175"/>
      <c r="C582" s="175"/>
      <c r="D582" s="175"/>
      <c r="E582" s="175"/>
      <c r="F582" s="175"/>
      <c r="G582" s="175"/>
      <c r="H582" s="175"/>
      <c r="I582" s="175"/>
      <c r="J582" s="175"/>
      <c r="K582" s="175"/>
      <c r="L582" s="175"/>
      <c r="M582" s="175"/>
      <c r="N582" s="175"/>
      <c r="O582" s="175"/>
      <c r="P582" s="175"/>
      <c r="Q582" s="175"/>
      <c r="R582" s="175"/>
      <c r="S582" s="175"/>
      <c r="T582" s="175"/>
      <c r="U582" s="175"/>
      <c r="V582" s="175"/>
      <c r="W582" s="175"/>
      <c r="X582" s="175"/>
      <c r="Y582" s="175"/>
      <c r="Z582" s="175"/>
      <c r="AA582" s="175"/>
      <c r="AB582" s="175"/>
      <c r="AC582" s="175"/>
      <c r="AD582" s="175"/>
      <c r="AE582" s="175"/>
      <c r="AF582" s="175"/>
      <c r="AG582" s="87">
        <f>SUM(B582:AF582)</f>
        <v>0</v>
      </c>
      <c r="AH582" s="67"/>
      <c r="AI582" s="68"/>
      <c r="AJ582" s="17"/>
      <c r="AK582" s="50"/>
      <c r="AL582" s="50"/>
      <c r="AM582" s="50"/>
      <c r="AN582" s="50"/>
      <c r="AO582" s="50"/>
      <c r="AP582" s="50"/>
      <c r="AQ582" s="50"/>
      <c r="AR582" s="50"/>
      <c r="AS582" s="50"/>
      <c r="AT582" s="50"/>
      <c r="AU582" s="17"/>
    </row>
    <row r="583" spans="1:48" s="16" customFormat="1" ht="12" customHeight="1" x14ac:dyDescent="0.2">
      <c r="A583" s="180" t="str">
        <f>$A$16</f>
        <v>06.00-20.00h</v>
      </c>
      <c r="B583" s="175"/>
      <c r="C583" s="175"/>
      <c r="D583" s="175"/>
      <c r="E583" s="175"/>
      <c r="F583" s="175"/>
      <c r="G583" s="175"/>
      <c r="H583" s="175"/>
      <c r="I583" s="175"/>
      <c r="J583" s="175"/>
      <c r="K583" s="175"/>
      <c r="L583" s="175"/>
      <c r="M583" s="175"/>
      <c r="N583" s="175"/>
      <c r="O583" s="175"/>
      <c r="P583" s="175"/>
      <c r="Q583" s="175"/>
      <c r="R583" s="175"/>
      <c r="S583" s="175"/>
      <c r="T583" s="175"/>
      <c r="U583" s="175"/>
      <c r="V583" s="175"/>
      <c r="W583" s="175"/>
      <c r="X583" s="175"/>
      <c r="Y583" s="175"/>
      <c r="Z583" s="175"/>
      <c r="AA583" s="175"/>
      <c r="AB583" s="175"/>
      <c r="AC583" s="175"/>
      <c r="AD583" s="175"/>
      <c r="AE583" s="175"/>
      <c r="AF583" s="175"/>
      <c r="AG583" s="88">
        <f>SUM(B583:AF583)</f>
        <v>0</v>
      </c>
      <c r="AH583" s="67"/>
      <c r="AI583" s="68"/>
      <c r="AJ583" s="17"/>
      <c r="AK583" s="50"/>
      <c r="AL583" s="50"/>
      <c r="AM583" s="50"/>
      <c r="AN583" s="50"/>
      <c r="AO583" s="50"/>
      <c r="AP583" s="50"/>
      <c r="AQ583" s="50"/>
      <c r="AR583" s="50"/>
      <c r="AS583" s="50"/>
      <c r="AT583" s="50"/>
      <c r="AU583" s="17"/>
    </row>
    <row r="584" spans="1:48" s="16" customFormat="1" ht="12" customHeight="1" x14ac:dyDescent="0.2">
      <c r="A584" s="179" t="str">
        <f>$A$17</f>
        <v>20.00-24.00h</v>
      </c>
      <c r="B584" s="175"/>
      <c r="C584" s="175"/>
      <c r="D584" s="175"/>
      <c r="E584" s="175"/>
      <c r="F584" s="175"/>
      <c r="G584" s="175"/>
      <c r="H584" s="175"/>
      <c r="I584" s="175"/>
      <c r="J584" s="175"/>
      <c r="K584" s="175"/>
      <c r="L584" s="175"/>
      <c r="M584" s="175"/>
      <c r="N584" s="175"/>
      <c r="O584" s="175"/>
      <c r="P584" s="175"/>
      <c r="Q584" s="175"/>
      <c r="R584" s="175"/>
      <c r="S584" s="175"/>
      <c r="T584" s="175"/>
      <c r="U584" s="175"/>
      <c r="V584" s="175"/>
      <c r="W584" s="175"/>
      <c r="X584" s="175"/>
      <c r="Y584" s="175"/>
      <c r="Z584" s="175"/>
      <c r="AA584" s="175"/>
      <c r="AB584" s="175"/>
      <c r="AC584" s="175"/>
      <c r="AD584" s="175"/>
      <c r="AE584" s="175"/>
      <c r="AF584" s="175"/>
      <c r="AG584" s="86">
        <f>SUM(B584:AF584)</f>
        <v>0</v>
      </c>
      <c r="AH584" s="65" t="s">
        <v>414</v>
      </c>
      <c r="AI584" s="68"/>
      <c r="AJ584" s="17"/>
      <c r="AK584" s="50"/>
      <c r="AL584" s="50"/>
      <c r="AM584" s="50"/>
      <c r="AN584" s="50"/>
      <c r="AO584" s="50"/>
      <c r="AP584" s="50"/>
      <c r="AQ584" s="50"/>
      <c r="AR584" s="50"/>
      <c r="AS584" s="50"/>
      <c r="AT584" s="50"/>
      <c r="AU584" s="17"/>
    </row>
    <row r="585" spans="1:48" s="16" customFormat="1" ht="12" customHeight="1" x14ac:dyDescent="0.2">
      <c r="A585" s="180" t="str">
        <f>$A$18</f>
        <v>Feiertag "ft"</v>
      </c>
      <c r="B585" s="181" t="str">
        <f>IF(WEEKDAY(B577,2)&lt;=6,IF(KALENDER!E21="x",Labels!$B$118,""),"")</f>
        <v/>
      </c>
      <c r="C585" s="181" t="str">
        <f>IF(WEEKDAY(C577,2)&lt;=6,IF(KALENDER!F21="x",Labels!$B$118,""),"")</f>
        <v/>
      </c>
      <c r="D585" s="181" t="str">
        <f>IF(WEEKDAY(D577,2)&lt;=6,IF(KALENDER!G21="x",Labels!$B$118,""),"")</f>
        <v/>
      </c>
      <c r="E585" s="181" t="str">
        <f>IF(WEEKDAY(E577,2)&lt;=6,IF(KALENDER!H21="x",Labels!$B$118,""),"")</f>
        <v/>
      </c>
      <c r="F585" s="181" t="str">
        <f>IF(WEEKDAY(F577,2)&lt;=6,IF(KALENDER!I21="x",Labels!$B$118,""),"")</f>
        <v/>
      </c>
      <c r="G585" s="181" t="str">
        <f>IF(WEEKDAY(G577,2)&lt;=6,IF(KALENDER!J21="x",Labels!$B$118,""),"")</f>
        <v/>
      </c>
      <c r="H585" s="181" t="str">
        <f>IF(WEEKDAY(H577,2)&lt;=6,IF(KALENDER!K21="x",Labels!$B$118,""),"")</f>
        <v/>
      </c>
      <c r="I585" s="181" t="str">
        <f>IF(WEEKDAY(I577,2)&lt;=6,IF(KALENDER!L21="x",Labels!$B$118,""),"")</f>
        <v/>
      </c>
      <c r="J585" s="181" t="str">
        <f>IF(WEEKDAY(J577,2)&lt;=6,IF(KALENDER!M21="x",Labels!$B$118,""),"")</f>
        <v/>
      </c>
      <c r="K585" s="181" t="str">
        <f>IF(WEEKDAY(K577,2)&lt;=6,IF(KALENDER!N21="x",Labels!$B$118,""),"")</f>
        <v/>
      </c>
      <c r="L585" s="181" t="str">
        <f>IF(WEEKDAY(L577,2)&lt;=6,IF(KALENDER!O21="x",Labels!$B$118,""),"")</f>
        <v/>
      </c>
      <c r="M585" s="181" t="str">
        <f>IF(WEEKDAY(M577,2)&lt;=6,IF(KALENDER!P21="x",Labels!$B$118,""),"")</f>
        <v/>
      </c>
      <c r="N585" s="181" t="str">
        <f>IF(WEEKDAY(N577,2)&lt;=6,IF(KALENDER!Q21="x",Labels!$B$118,""),"")</f>
        <v/>
      </c>
      <c r="O585" s="181" t="str">
        <f>IF(WEEKDAY(O577,2)&lt;=6,IF(KALENDER!R21="x",Labels!$B$118,""),"")</f>
        <v/>
      </c>
      <c r="P585" s="181" t="str">
        <f>IF(WEEKDAY(P577,2)&lt;=6,IF(KALENDER!S21="x",Labels!$B$118,""),"")</f>
        <v/>
      </c>
      <c r="Q585" s="181" t="str">
        <f>IF(WEEKDAY(Q577,2)&lt;=6,IF(KALENDER!T21="x",Labels!$B$118,""),"")</f>
        <v/>
      </c>
      <c r="R585" s="181" t="str">
        <f>IF(WEEKDAY(R577,2)&lt;=6,IF(KALENDER!U21="x",Labels!$B$118,""),"")</f>
        <v/>
      </c>
      <c r="S585" s="181" t="str">
        <f>IF(WEEKDAY(S577,2)&lt;=6,IF(KALENDER!V21="x",Labels!$B$118,""),"")</f>
        <v/>
      </c>
      <c r="T585" s="181" t="str">
        <f>IF(WEEKDAY(T577,2)&lt;=6,IF(KALENDER!W21="x",Labels!$B$118,""),"")</f>
        <v/>
      </c>
      <c r="U585" s="181" t="str">
        <f>IF(WEEKDAY(U577,2)&lt;=6,IF(KALENDER!X21="x",Labels!$B$118,""),"")</f>
        <v/>
      </c>
      <c r="V585" s="181" t="str">
        <f>IF(WEEKDAY(V577,2)&lt;=6,IF(KALENDER!Y21="x",Labels!$B$118,""),"")</f>
        <v/>
      </c>
      <c r="W585" s="181" t="str">
        <f>IF(WEEKDAY(W577,2)&lt;=6,IF(KALENDER!Z21="x",Labels!$B$118,""),"")</f>
        <v/>
      </c>
      <c r="X585" s="181" t="str">
        <f>IF(WEEKDAY(X577,2)&lt;=6,IF(KALENDER!AA21="x",Labels!$B$118,""),"")</f>
        <v/>
      </c>
      <c r="Y585" s="181" t="str">
        <f>IF(WEEKDAY(Y577,2)&lt;=6,IF(KALENDER!AB21="x",Labels!$B$118,""),"")</f>
        <v/>
      </c>
      <c r="Z585" s="181" t="str">
        <f>IF(WEEKDAY(Z577,2)&lt;=6,IF(KALENDER!AC21="x",Labels!$B$118,""),"")</f>
        <v/>
      </c>
      <c r="AA585" s="181" t="str">
        <f>IF(WEEKDAY(AA577,2)&lt;=6,IF(KALENDER!AD21="x",Labels!$B$118,""),"")</f>
        <v/>
      </c>
      <c r="AB585" s="181" t="str">
        <f>IF(WEEKDAY(AB577,2)&lt;=6,IF(KALENDER!AE21="x",Labels!$B$118,""),"")</f>
        <v/>
      </c>
      <c r="AC585" s="181" t="str">
        <f>IF(WEEKDAY(AC577,2)&lt;=6,IF(KALENDER!AF21="x",Labels!$B$118,""),"")</f>
        <v/>
      </c>
      <c r="AD585" s="181" t="str">
        <f>IF(WEEKDAY(AD577,2)&lt;=6,IF(KALENDER!AG21="x",Labels!$B$118,""),"")</f>
        <v/>
      </c>
      <c r="AE585" s="181" t="str">
        <f>IF(WEEKDAY(AE577,2)&lt;=6,IF(KALENDER!AH21="x",Labels!$B$118,""),"")</f>
        <v/>
      </c>
      <c r="AF585" s="181" t="str">
        <f>IF(WEEKDAY(AF577,2)&lt;=6,IF(KALENDER!AI21="x",Labels!$B$118,""),"")</f>
        <v/>
      </c>
      <c r="AG585" s="86"/>
      <c r="AH585" s="132"/>
      <c r="AI585" s="133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</row>
    <row r="586" spans="1:48" s="16" customFormat="1" ht="12" customHeight="1" x14ac:dyDescent="0.2">
      <c r="A586" s="182" t="str">
        <f>$A$19</f>
        <v>Gutschrift "ft"</v>
      </c>
      <c r="B586" s="184" t="str">
        <f>IF(AND(B585=Labels!$B$118,WEEKDAY(B577,2)&lt;6),$J$7*$B$574%,"")</f>
        <v/>
      </c>
      <c r="C586" s="184" t="str">
        <f>IF(AND(C585=Labels!$B$118,WEEKDAY(C577,2)&lt;6),$J$7*$B$574%,"")</f>
        <v/>
      </c>
      <c r="D586" s="184" t="str">
        <f>IF(AND(D585=Labels!$B$118,WEEKDAY(D577,2)&lt;6),$J$7*$B$574%,"")</f>
        <v/>
      </c>
      <c r="E586" s="184" t="str">
        <f>IF(AND(E585=Labels!$B$118,WEEKDAY(E577,2)&lt;6),$J$7*$B$574%,"")</f>
        <v/>
      </c>
      <c r="F586" s="184" t="str">
        <f>IF(AND(F585=Labels!$B$118,WEEKDAY(F577,2)&lt;6),$J$7*$B$574%,"")</f>
        <v/>
      </c>
      <c r="G586" s="184" t="str">
        <f>IF(AND(G585=Labels!$B$118,WEEKDAY(G577,2)&lt;6),$J$7*$B$574%,"")</f>
        <v/>
      </c>
      <c r="H586" s="184" t="str">
        <f>IF(AND(H585=Labels!$B$118,WEEKDAY(H577,2)&lt;6),$J$7*$B$574%,"")</f>
        <v/>
      </c>
      <c r="I586" s="184" t="str">
        <f>IF(AND(I585=Labels!$B$118,WEEKDAY(I577,2)&lt;6),$J$7*$B$574%,"")</f>
        <v/>
      </c>
      <c r="J586" s="184" t="str">
        <f>IF(AND(J585=Labels!$B$118,WEEKDAY(J577,2)&lt;6),$J$7*$B$574%,"")</f>
        <v/>
      </c>
      <c r="K586" s="184" t="str">
        <f>IF(AND(K585=Labels!$B$118,WEEKDAY(K577,2)&lt;6),$J$7*$B$574%,"")</f>
        <v/>
      </c>
      <c r="L586" s="184" t="str">
        <f>IF(AND(L585=Labels!$B$118,WEEKDAY(L577,2)&lt;6),$J$7*$B$574%,"")</f>
        <v/>
      </c>
      <c r="M586" s="184" t="str">
        <f>IF(AND(M585=Labels!$B$118,WEEKDAY(M577,2)&lt;6),$J$7*$B$574%,"")</f>
        <v/>
      </c>
      <c r="N586" s="184" t="str">
        <f>IF(AND(N585=Labels!$B$118,WEEKDAY(N577,2)&lt;6),$J$7*$B$574%,"")</f>
        <v/>
      </c>
      <c r="O586" s="184" t="str">
        <f>IF(AND(O585=Labels!$B$118,WEEKDAY(O577,2)&lt;6),$J$7*$B$574%,"")</f>
        <v/>
      </c>
      <c r="P586" s="184" t="str">
        <f>IF(AND(P585=Labels!$B$118,WEEKDAY(P577,2)&lt;6),$J$7*$B$574%,"")</f>
        <v/>
      </c>
      <c r="Q586" s="184" t="str">
        <f>IF(AND(Q585=Labels!$B$118,WEEKDAY(Q577,2)&lt;6),$J$7*$B$574%,"")</f>
        <v/>
      </c>
      <c r="R586" s="184" t="str">
        <f>IF(AND(R585=Labels!$B$118,WEEKDAY(R577,2)&lt;6),$J$7*$B$574%,"")</f>
        <v/>
      </c>
      <c r="S586" s="184" t="str">
        <f>IF(AND(S585=Labels!$B$118,WEEKDAY(S577,2)&lt;6),$J$7*$B$574%,"")</f>
        <v/>
      </c>
      <c r="T586" s="184" t="str">
        <f>IF(AND(T585=Labels!$B$118,WEEKDAY(T577,2)&lt;6),$J$7*$B$574%,"")</f>
        <v/>
      </c>
      <c r="U586" s="184" t="str">
        <f>IF(AND(U585=Labels!$B$118,WEEKDAY(U577,2)&lt;6),$J$7*$B$574%,"")</f>
        <v/>
      </c>
      <c r="V586" s="184" t="str">
        <f>IF(AND(V585=Labels!$B$118,WEEKDAY(V577,2)&lt;6),$J$7*$B$574%,"")</f>
        <v/>
      </c>
      <c r="W586" s="184" t="str">
        <f>IF(AND(W585=Labels!$B$118,WEEKDAY(W577,2)&lt;6),$J$7*$B$574%,"")</f>
        <v/>
      </c>
      <c r="X586" s="184" t="str">
        <f>IF(AND(X585=Labels!$B$118,WEEKDAY(X577,2)&lt;6),$J$7*$B$574%,"")</f>
        <v/>
      </c>
      <c r="Y586" s="184" t="str">
        <f>IF(AND(Y585=Labels!$B$118,WEEKDAY(Y577,2)&lt;6),$J$7*$B$574%,"")</f>
        <v/>
      </c>
      <c r="Z586" s="184" t="str">
        <f>IF(AND(Z585=Labels!$B$118,WEEKDAY(Z577,2)&lt;6),$J$7*$B$574%,"")</f>
        <v/>
      </c>
      <c r="AA586" s="184" t="str">
        <f>IF(AND(AA585=Labels!$B$118,WEEKDAY(AA577,2)&lt;6),$J$7*$B$574%,"")</f>
        <v/>
      </c>
      <c r="AB586" s="184" t="str">
        <f>IF(AND(AB585=Labels!$B$118,WEEKDAY(AB577,2)&lt;6),$J$7*$B$574%,"")</f>
        <v/>
      </c>
      <c r="AC586" s="184" t="str">
        <f>IF(AND(AC585=Labels!$B$118,WEEKDAY(AC577,2)&lt;6),$J$7*$B$574%,"")</f>
        <v/>
      </c>
      <c r="AD586" s="184" t="str">
        <f>IF(AND(AD585=Labels!$B$118,WEEKDAY(AD577,2)&lt;6),$J$7*$B$574%,"")</f>
        <v/>
      </c>
      <c r="AE586" s="184" t="str">
        <f>IF(AND(AE585=Labels!$B$118,WEEKDAY(AE577,2)&lt;6),$J$7*$B$574%,"")</f>
        <v/>
      </c>
      <c r="AF586" s="184" t="str">
        <f>IF(AND(AF585=Labels!$B$118,WEEKDAY(AF577,2)&lt;6),$J$7*$B$574%,"")</f>
        <v/>
      </c>
      <c r="AG586" s="86">
        <f>SUM(B586:AF586)</f>
        <v>0</v>
      </c>
      <c r="AH586" s="132"/>
      <c r="AI586" s="133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</row>
    <row r="587" spans="1:48" s="16" customFormat="1" ht="12" hidden="1" customHeight="1" x14ac:dyDescent="0.2">
      <c r="A587" s="182" t="str">
        <f>$A$20</f>
        <v>Tagestotal</v>
      </c>
      <c r="B587" s="183">
        <f>SUM(B582:B584)</f>
        <v>0</v>
      </c>
      <c r="C587" s="183">
        <f t="shared" ref="C587:AF587" si="185">SUM(C582:C584)</f>
        <v>0</v>
      </c>
      <c r="D587" s="183">
        <f t="shared" si="185"/>
        <v>0</v>
      </c>
      <c r="E587" s="183">
        <f t="shared" si="185"/>
        <v>0</v>
      </c>
      <c r="F587" s="183">
        <f t="shared" si="185"/>
        <v>0</v>
      </c>
      <c r="G587" s="183">
        <f t="shared" si="185"/>
        <v>0</v>
      </c>
      <c r="H587" s="183">
        <f t="shared" si="185"/>
        <v>0</v>
      </c>
      <c r="I587" s="183">
        <f t="shared" si="185"/>
        <v>0</v>
      </c>
      <c r="J587" s="183">
        <f t="shared" si="185"/>
        <v>0</v>
      </c>
      <c r="K587" s="183">
        <f t="shared" si="185"/>
        <v>0</v>
      </c>
      <c r="L587" s="183">
        <f t="shared" si="185"/>
        <v>0</v>
      </c>
      <c r="M587" s="183">
        <f t="shared" si="185"/>
        <v>0</v>
      </c>
      <c r="N587" s="183">
        <f t="shared" si="185"/>
        <v>0</v>
      </c>
      <c r="O587" s="183">
        <f t="shared" si="185"/>
        <v>0</v>
      </c>
      <c r="P587" s="183">
        <f t="shared" si="185"/>
        <v>0</v>
      </c>
      <c r="Q587" s="183">
        <f t="shared" si="185"/>
        <v>0</v>
      </c>
      <c r="R587" s="183">
        <f t="shared" si="185"/>
        <v>0</v>
      </c>
      <c r="S587" s="183">
        <f t="shared" si="185"/>
        <v>0</v>
      </c>
      <c r="T587" s="183">
        <f t="shared" si="185"/>
        <v>0</v>
      </c>
      <c r="U587" s="183">
        <f t="shared" si="185"/>
        <v>0</v>
      </c>
      <c r="V587" s="183">
        <f t="shared" si="185"/>
        <v>0</v>
      </c>
      <c r="W587" s="183">
        <f t="shared" si="185"/>
        <v>0</v>
      </c>
      <c r="X587" s="183">
        <f t="shared" si="185"/>
        <v>0</v>
      </c>
      <c r="Y587" s="183">
        <f t="shared" si="185"/>
        <v>0</v>
      </c>
      <c r="Z587" s="183">
        <f t="shared" si="185"/>
        <v>0</v>
      </c>
      <c r="AA587" s="183">
        <f t="shared" si="185"/>
        <v>0</v>
      </c>
      <c r="AB587" s="183">
        <f t="shared" si="185"/>
        <v>0</v>
      </c>
      <c r="AC587" s="183">
        <f t="shared" si="185"/>
        <v>0</v>
      </c>
      <c r="AD587" s="183">
        <f t="shared" si="185"/>
        <v>0</v>
      </c>
      <c r="AE587" s="183">
        <f t="shared" si="185"/>
        <v>0</v>
      </c>
      <c r="AF587" s="183">
        <f t="shared" si="185"/>
        <v>0</v>
      </c>
      <c r="AG587" s="86"/>
      <c r="AH587" s="132"/>
      <c r="AI587" s="133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</row>
    <row r="588" spans="1:48" s="16" customFormat="1" ht="12" hidden="1" customHeight="1" x14ac:dyDescent="0.2">
      <c r="A588" s="180" t="str">
        <f>$A$21</f>
        <v>.</v>
      </c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1"/>
      <c r="N588" s="181"/>
      <c r="O588" s="181"/>
      <c r="P588" s="181"/>
      <c r="Q588" s="181"/>
      <c r="R588" s="181"/>
      <c r="S588" s="181"/>
      <c r="T588" s="181"/>
      <c r="U588" s="181"/>
      <c r="V588" s="181"/>
      <c r="W588" s="181"/>
      <c r="X588" s="181"/>
      <c r="Y588" s="181"/>
      <c r="Z588" s="181"/>
      <c r="AA588" s="181"/>
      <c r="AB588" s="181"/>
      <c r="AC588" s="181"/>
      <c r="AD588" s="181"/>
      <c r="AE588" s="181"/>
      <c r="AF588" s="181"/>
      <c r="AG588" s="29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</row>
    <row r="589" spans="1:48" s="16" customFormat="1" ht="12" hidden="1" customHeight="1" x14ac:dyDescent="0.2">
      <c r="A589" s="180" t="str">
        <f>$A$22</f>
        <v>.</v>
      </c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1"/>
      <c r="N589" s="181"/>
      <c r="O589" s="181"/>
      <c r="P589" s="181"/>
      <c r="Q589" s="181"/>
      <c r="R589" s="181"/>
      <c r="S589" s="181"/>
      <c r="T589" s="181"/>
      <c r="U589" s="181"/>
      <c r="V589" s="181"/>
      <c r="W589" s="181"/>
      <c r="X589" s="181"/>
      <c r="Y589" s="181"/>
      <c r="Z589" s="181"/>
      <c r="AA589" s="181"/>
      <c r="AB589" s="181"/>
      <c r="AC589" s="181"/>
      <c r="AD589" s="181"/>
      <c r="AE589" s="181"/>
      <c r="AF589" s="181"/>
      <c r="AG589" s="29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</row>
    <row r="590" spans="1:48" s="16" customFormat="1" ht="12" hidden="1" customHeight="1" x14ac:dyDescent="0.2">
      <c r="A590" s="180" t="str">
        <f>$A$23</f>
        <v>Monatsübergang</v>
      </c>
      <c r="B590" s="181" t="str">
        <f>IF(WEEKDAY(B577)=1,TEXT(B577-1,"MMM"&amp;Labels!B13),"")</f>
        <v/>
      </c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1"/>
      <c r="N590" s="181"/>
      <c r="O590" s="181"/>
      <c r="P590" s="181"/>
      <c r="Q590" s="181"/>
      <c r="R590" s="181"/>
      <c r="S590" s="181"/>
      <c r="T590" s="181"/>
      <c r="U590" s="181"/>
      <c r="V590" s="181"/>
      <c r="W590" s="181"/>
      <c r="X590" s="181"/>
      <c r="Y590" s="181"/>
      <c r="Z590" s="181"/>
      <c r="AA590" s="181"/>
      <c r="AB590" s="181"/>
      <c r="AC590" s="181"/>
      <c r="AD590" s="181"/>
      <c r="AE590" s="181"/>
      <c r="AF590" s="198" t="str">
        <f>IF(AND(WEEKDAY(AF577)&gt;1,WEEKDAY(AF577)&lt;7),TEXT(DATE($B$5,MONTH(AF577)+1,1),"MMM"&amp;Labels!B13),"")</f>
        <v/>
      </c>
      <c r="AG590" s="29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</row>
    <row r="591" spans="1:48" s="16" customFormat="1" ht="12" customHeight="1" x14ac:dyDescent="0.2">
      <c r="A591" s="177" t="str">
        <f>$A$24</f>
        <v>Wochentotal</v>
      </c>
      <c r="B591" s="296" t="str">
        <f>IF(WEEKDAY(B577)=7,SUMIF($B515:$AF515,B578,$B524:$AF524)+SUMIF($B578:$AF578,B578,$B587:$AF587)+SUMIF($B641:$AF641,B578,$B650:$AF650),B590)</f>
        <v/>
      </c>
      <c r="C591" s="297">
        <f t="shared" ref="C591:AE591" si="186">IF(WEEKDAY(C577)=7,SUMIF($B515:$AF515,C578,$B524:$AF524)+SUMIF($B578:$AF578,C578,$B587:$AF587)+SUMIF($B641:$AF641,C578,$B650:$AF650),"")</f>
        <v>0</v>
      </c>
      <c r="D591" s="297" t="str">
        <f t="shared" si="186"/>
        <v/>
      </c>
      <c r="E591" s="297" t="str">
        <f t="shared" si="186"/>
        <v/>
      </c>
      <c r="F591" s="297" t="str">
        <f t="shared" si="186"/>
        <v/>
      </c>
      <c r="G591" s="297" t="str">
        <f t="shared" si="186"/>
        <v/>
      </c>
      <c r="H591" s="297" t="str">
        <f t="shared" si="186"/>
        <v/>
      </c>
      <c r="I591" s="297" t="str">
        <f t="shared" si="186"/>
        <v/>
      </c>
      <c r="J591" s="297">
        <f t="shared" si="186"/>
        <v>0</v>
      </c>
      <c r="K591" s="297" t="str">
        <f t="shared" si="186"/>
        <v/>
      </c>
      <c r="L591" s="297" t="str">
        <f t="shared" si="186"/>
        <v/>
      </c>
      <c r="M591" s="297" t="str">
        <f t="shared" si="186"/>
        <v/>
      </c>
      <c r="N591" s="297" t="str">
        <f t="shared" si="186"/>
        <v/>
      </c>
      <c r="O591" s="297" t="str">
        <f t="shared" si="186"/>
        <v/>
      </c>
      <c r="P591" s="297" t="str">
        <f t="shared" si="186"/>
        <v/>
      </c>
      <c r="Q591" s="297">
        <f t="shared" si="186"/>
        <v>0</v>
      </c>
      <c r="R591" s="297" t="str">
        <f t="shared" si="186"/>
        <v/>
      </c>
      <c r="S591" s="297" t="str">
        <f t="shared" si="186"/>
        <v/>
      </c>
      <c r="T591" s="297" t="str">
        <f t="shared" si="186"/>
        <v/>
      </c>
      <c r="U591" s="297" t="str">
        <f t="shared" si="186"/>
        <v/>
      </c>
      <c r="V591" s="297" t="str">
        <f t="shared" si="186"/>
        <v/>
      </c>
      <c r="W591" s="297" t="str">
        <f t="shared" si="186"/>
        <v/>
      </c>
      <c r="X591" s="297">
        <f t="shared" si="186"/>
        <v>0</v>
      </c>
      <c r="Y591" s="297" t="str">
        <f t="shared" si="186"/>
        <v/>
      </c>
      <c r="Z591" s="297" t="str">
        <f t="shared" si="186"/>
        <v/>
      </c>
      <c r="AA591" s="297" t="str">
        <f t="shared" si="186"/>
        <v/>
      </c>
      <c r="AB591" s="297" t="str">
        <f t="shared" si="186"/>
        <v/>
      </c>
      <c r="AC591" s="297" t="str">
        <f t="shared" si="186"/>
        <v/>
      </c>
      <c r="AD591" s="297" t="str">
        <f t="shared" si="186"/>
        <v/>
      </c>
      <c r="AE591" s="297">
        <f t="shared" si="186"/>
        <v>0</v>
      </c>
      <c r="AF591" s="298" t="str">
        <f>IF(WEEKDAY(AF577)=7,SUMIF($B515:$AF515,AF578,$B524:$AF524)+SUMIF($B578:$AF578,AF578,$B587:$AF587)+SUMIF($B641:$AF641,AF578,$B650:$AF650),AF590)</f>
        <v/>
      </c>
      <c r="AG591" s="86"/>
      <c r="AH591" s="742"/>
      <c r="AI591" s="687"/>
      <c r="AJ591" s="2"/>
      <c r="AK591" s="51"/>
      <c r="AL591" s="51"/>
      <c r="AM591" s="51"/>
      <c r="AN591" s="51"/>
      <c r="AO591" s="51"/>
      <c r="AP591" s="51"/>
      <c r="AQ591" s="51"/>
      <c r="AR591" s="51"/>
      <c r="AS591" s="51"/>
      <c r="AT591" s="51"/>
      <c r="AU591" s="2"/>
    </row>
    <row r="592" spans="1:48" s="16" customFormat="1" ht="12" customHeight="1" x14ac:dyDescent="0.25">
      <c r="A592" s="182" t="str">
        <f>$A$25</f>
        <v>Zeitzuschlag 1)</v>
      </c>
      <c r="B592" s="302" t="str">
        <f>IF(B599="FALSCH","",B599)</f>
        <v/>
      </c>
      <c r="C592" s="303" t="str">
        <f t="shared" ref="C592:AF592" si="187">IF(C599="FALSCH","",C599)</f>
        <v/>
      </c>
      <c r="D592" s="303" t="str">
        <f t="shared" si="187"/>
        <v/>
      </c>
      <c r="E592" s="303" t="str">
        <f t="shared" si="187"/>
        <v/>
      </c>
      <c r="F592" s="303" t="str">
        <f t="shared" si="187"/>
        <v/>
      </c>
      <c r="G592" s="303" t="str">
        <f t="shared" si="187"/>
        <v/>
      </c>
      <c r="H592" s="303" t="str">
        <f t="shared" si="187"/>
        <v/>
      </c>
      <c r="I592" s="303" t="str">
        <f t="shared" si="187"/>
        <v/>
      </c>
      <c r="J592" s="303" t="str">
        <f t="shared" si="187"/>
        <v/>
      </c>
      <c r="K592" s="303" t="str">
        <f t="shared" si="187"/>
        <v/>
      </c>
      <c r="L592" s="303" t="str">
        <f t="shared" si="187"/>
        <v/>
      </c>
      <c r="M592" s="303" t="str">
        <f t="shared" si="187"/>
        <v/>
      </c>
      <c r="N592" s="303" t="str">
        <f t="shared" si="187"/>
        <v/>
      </c>
      <c r="O592" s="303" t="str">
        <f t="shared" si="187"/>
        <v/>
      </c>
      <c r="P592" s="303" t="str">
        <f t="shared" si="187"/>
        <v/>
      </c>
      <c r="Q592" s="303" t="str">
        <f t="shared" si="187"/>
        <v/>
      </c>
      <c r="R592" s="303" t="str">
        <f t="shared" si="187"/>
        <v/>
      </c>
      <c r="S592" s="303" t="str">
        <f t="shared" si="187"/>
        <v/>
      </c>
      <c r="T592" s="303" t="str">
        <f t="shared" si="187"/>
        <v/>
      </c>
      <c r="U592" s="303" t="str">
        <f t="shared" si="187"/>
        <v/>
      </c>
      <c r="V592" s="303" t="str">
        <f t="shared" si="187"/>
        <v/>
      </c>
      <c r="W592" s="303" t="str">
        <f t="shared" si="187"/>
        <v/>
      </c>
      <c r="X592" s="303" t="str">
        <f t="shared" si="187"/>
        <v/>
      </c>
      <c r="Y592" s="303" t="str">
        <f t="shared" si="187"/>
        <v/>
      </c>
      <c r="Z592" s="303" t="str">
        <f t="shared" si="187"/>
        <v/>
      </c>
      <c r="AA592" s="303" t="str">
        <f t="shared" si="187"/>
        <v/>
      </c>
      <c r="AB592" s="303" t="str">
        <f t="shared" si="187"/>
        <v/>
      </c>
      <c r="AC592" s="303" t="str">
        <f t="shared" si="187"/>
        <v/>
      </c>
      <c r="AD592" s="303" t="str">
        <f t="shared" si="187"/>
        <v/>
      </c>
      <c r="AE592" s="303" t="str">
        <f t="shared" si="187"/>
        <v/>
      </c>
      <c r="AF592" s="304" t="str">
        <f t="shared" si="187"/>
        <v/>
      </c>
      <c r="AG592" s="86">
        <f t="shared" ref="AG592:AG598" si="188">SUM(B592:AF592)</f>
        <v>0</v>
      </c>
      <c r="AH592" s="69"/>
      <c r="AI592" s="69"/>
      <c r="AJ592" s="12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12"/>
    </row>
    <row r="593" spans="1:47" s="16" customFormat="1" ht="12" customHeight="1" x14ac:dyDescent="0.2">
      <c r="A593" s="182" t="str">
        <f>$A$26</f>
        <v>Zeitzuschlag 2)</v>
      </c>
      <c r="B593" s="183" t="str">
        <f>IF((B582+B584)=0,"",SUM(B582,B584))</f>
        <v/>
      </c>
      <c r="C593" s="185" t="str">
        <f t="shared" ref="C593:AF593" si="189">IF((C582+C584)=0,"",SUM(C582,C584))</f>
        <v/>
      </c>
      <c r="D593" s="185" t="str">
        <f t="shared" si="189"/>
        <v/>
      </c>
      <c r="E593" s="185" t="str">
        <f t="shared" si="189"/>
        <v/>
      </c>
      <c r="F593" s="185" t="str">
        <f t="shared" si="189"/>
        <v/>
      </c>
      <c r="G593" s="185" t="str">
        <f t="shared" si="189"/>
        <v/>
      </c>
      <c r="H593" s="185" t="str">
        <f t="shared" si="189"/>
        <v/>
      </c>
      <c r="I593" s="185" t="str">
        <f t="shared" si="189"/>
        <v/>
      </c>
      <c r="J593" s="185" t="str">
        <f t="shared" si="189"/>
        <v/>
      </c>
      <c r="K593" s="185" t="str">
        <f t="shared" si="189"/>
        <v/>
      </c>
      <c r="L593" s="185" t="str">
        <f t="shared" si="189"/>
        <v/>
      </c>
      <c r="M593" s="185" t="str">
        <f t="shared" si="189"/>
        <v/>
      </c>
      <c r="N593" s="185" t="str">
        <f t="shared" si="189"/>
        <v/>
      </c>
      <c r="O593" s="185" t="str">
        <f t="shared" si="189"/>
        <v/>
      </c>
      <c r="P593" s="185" t="str">
        <f t="shared" si="189"/>
        <v/>
      </c>
      <c r="Q593" s="185" t="str">
        <f t="shared" si="189"/>
        <v/>
      </c>
      <c r="R593" s="185" t="str">
        <f t="shared" si="189"/>
        <v/>
      </c>
      <c r="S593" s="185" t="str">
        <f t="shared" si="189"/>
        <v/>
      </c>
      <c r="T593" s="185" t="str">
        <f t="shared" si="189"/>
        <v/>
      </c>
      <c r="U593" s="185" t="str">
        <f t="shared" si="189"/>
        <v/>
      </c>
      <c r="V593" s="185" t="str">
        <f t="shared" si="189"/>
        <v/>
      </c>
      <c r="W593" s="185" t="str">
        <f t="shared" si="189"/>
        <v/>
      </c>
      <c r="X593" s="185" t="str">
        <f t="shared" si="189"/>
        <v/>
      </c>
      <c r="Y593" s="185" t="str">
        <f t="shared" si="189"/>
        <v/>
      </c>
      <c r="Z593" s="185" t="str">
        <f t="shared" si="189"/>
        <v/>
      </c>
      <c r="AA593" s="185" t="str">
        <f t="shared" si="189"/>
        <v/>
      </c>
      <c r="AB593" s="185" t="str">
        <f t="shared" si="189"/>
        <v/>
      </c>
      <c r="AC593" s="185" t="str">
        <f t="shared" si="189"/>
        <v/>
      </c>
      <c r="AD593" s="185" t="str">
        <f t="shared" si="189"/>
        <v/>
      </c>
      <c r="AE593" s="185" t="str">
        <f t="shared" si="189"/>
        <v/>
      </c>
      <c r="AF593" s="185" t="str">
        <f t="shared" si="189"/>
        <v/>
      </c>
      <c r="AG593" s="86">
        <f t="shared" si="188"/>
        <v>0</v>
      </c>
      <c r="AH593" s="12" t="s">
        <v>403</v>
      </c>
      <c r="AI593" s="56"/>
      <c r="AJ593" s="2"/>
      <c r="AK593" s="2"/>
      <c r="AL593" s="2"/>
      <c r="AM593" s="2"/>
      <c r="AN593" s="2"/>
      <c r="AO593" s="2"/>
      <c r="AP593" s="46"/>
      <c r="AQ593" s="46"/>
      <c r="AR593" s="46"/>
      <c r="AS593" s="46"/>
      <c r="AT593" s="46"/>
      <c r="AU593" s="12"/>
    </row>
    <row r="594" spans="1:47" s="2" customFormat="1" ht="12" customHeight="1" x14ac:dyDescent="0.2">
      <c r="A594" s="182" t="str">
        <f>$A$27</f>
        <v>Zeitzuschlag 3)</v>
      </c>
      <c r="B594" s="183">
        <f>SUM(B595:B598)</f>
        <v>0</v>
      </c>
      <c r="C594" s="185">
        <f t="shared" ref="C594:AF594" si="190">SUM(C595:C598)</f>
        <v>0</v>
      </c>
      <c r="D594" s="185">
        <f t="shared" si="190"/>
        <v>0</v>
      </c>
      <c r="E594" s="185">
        <f t="shared" si="190"/>
        <v>0</v>
      </c>
      <c r="F594" s="185">
        <f t="shared" si="190"/>
        <v>0</v>
      </c>
      <c r="G594" s="185">
        <f t="shared" si="190"/>
        <v>0</v>
      </c>
      <c r="H594" s="185">
        <f t="shared" si="190"/>
        <v>0</v>
      </c>
      <c r="I594" s="185">
        <f t="shared" si="190"/>
        <v>0</v>
      </c>
      <c r="J594" s="185">
        <f t="shared" si="190"/>
        <v>0</v>
      </c>
      <c r="K594" s="185">
        <f t="shared" si="190"/>
        <v>0</v>
      </c>
      <c r="L594" s="185">
        <f t="shared" si="190"/>
        <v>0</v>
      </c>
      <c r="M594" s="185">
        <f t="shared" si="190"/>
        <v>0</v>
      </c>
      <c r="N594" s="185">
        <f t="shared" si="190"/>
        <v>0</v>
      </c>
      <c r="O594" s="185">
        <f t="shared" si="190"/>
        <v>0</v>
      </c>
      <c r="P594" s="185">
        <f t="shared" si="190"/>
        <v>0</v>
      </c>
      <c r="Q594" s="185">
        <f t="shared" si="190"/>
        <v>0</v>
      </c>
      <c r="R594" s="185">
        <f t="shared" si="190"/>
        <v>0</v>
      </c>
      <c r="S594" s="185">
        <f t="shared" si="190"/>
        <v>0</v>
      </c>
      <c r="T594" s="185">
        <f t="shared" si="190"/>
        <v>0</v>
      </c>
      <c r="U594" s="185">
        <f t="shared" si="190"/>
        <v>0</v>
      </c>
      <c r="V594" s="185">
        <f t="shared" si="190"/>
        <v>0</v>
      </c>
      <c r="W594" s="185">
        <f t="shared" si="190"/>
        <v>0</v>
      </c>
      <c r="X594" s="185">
        <f t="shared" si="190"/>
        <v>0</v>
      </c>
      <c r="Y594" s="185">
        <f t="shared" si="190"/>
        <v>0</v>
      </c>
      <c r="Z594" s="185">
        <f t="shared" si="190"/>
        <v>0</v>
      </c>
      <c r="AA594" s="185">
        <f t="shared" si="190"/>
        <v>0</v>
      </c>
      <c r="AB594" s="185">
        <f t="shared" si="190"/>
        <v>0</v>
      </c>
      <c r="AC594" s="185">
        <f t="shared" si="190"/>
        <v>0</v>
      </c>
      <c r="AD594" s="185">
        <f t="shared" si="190"/>
        <v>0</v>
      </c>
      <c r="AE594" s="185">
        <f t="shared" si="190"/>
        <v>0</v>
      </c>
      <c r="AF594" s="185">
        <f t="shared" si="190"/>
        <v>0</v>
      </c>
      <c r="AG594" s="86">
        <f>SUM(B594:AF594)</f>
        <v>0</v>
      </c>
      <c r="AH594" s="12" t="s">
        <v>404</v>
      </c>
      <c r="AI594" s="56"/>
      <c r="AP594" s="46"/>
      <c r="AQ594" s="46"/>
      <c r="AR594" s="46"/>
      <c r="AS594" s="46"/>
      <c r="AT594" s="46"/>
      <c r="AU594" s="12"/>
    </row>
    <row r="595" spans="1:47" s="2" customFormat="1" ht="12" hidden="1" customHeight="1" x14ac:dyDescent="0.2">
      <c r="A595" s="182" t="str">
        <f>$A$28</f>
        <v>Sonntag Tag</v>
      </c>
      <c r="B595" s="183" t="str">
        <f>IF(WEEKDAY(B577)=1,B583,"")</f>
        <v/>
      </c>
      <c r="C595" s="185" t="str">
        <f t="shared" ref="C595:AF595" si="191">IF(WEEKDAY(C577)=1,C583,"")</f>
        <v/>
      </c>
      <c r="D595" s="185">
        <f t="shared" si="191"/>
        <v>0</v>
      </c>
      <c r="E595" s="185" t="str">
        <f t="shared" si="191"/>
        <v/>
      </c>
      <c r="F595" s="185" t="str">
        <f t="shared" si="191"/>
        <v/>
      </c>
      <c r="G595" s="185" t="str">
        <f t="shared" si="191"/>
        <v/>
      </c>
      <c r="H595" s="185" t="str">
        <f t="shared" si="191"/>
        <v/>
      </c>
      <c r="I595" s="185" t="str">
        <f t="shared" si="191"/>
        <v/>
      </c>
      <c r="J595" s="185" t="str">
        <f t="shared" si="191"/>
        <v/>
      </c>
      <c r="K595" s="185">
        <f t="shared" si="191"/>
        <v>0</v>
      </c>
      <c r="L595" s="185" t="str">
        <f t="shared" si="191"/>
        <v/>
      </c>
      <c r="M595" s="185" t="str">
        <f t="shared" si="191"/>
        <v/>
      </c>
      <c r="N595" s="185" t="str">
        <f t="shared" si="191"/>
        <v/>
      </c>
      <c r="O595" s="185" t="str">
        <f t="shared" si="191"/>
        <v/>
      </c>
      <c r="P595" s="185" t="str">
        <f t="shared" si="191"/>
        <v/>
      </c>
      <c r="Q595" s="185" t="str">
        <f t="shared" si="191"/>
        <v/>
      </c>
      <c r="R595" s="185">
        <f t="shared" si="191"/>
        <v>0</v>
      </c>
      <c r="S595" s="185" t="str">
        <f t="shared" si="191"/>
        <v/>
      </c>
      <c r="T595" s="185" t="str">
        <f t="shared" si="191"/>
        <v/>
      </c>
      <c r="U595" s="185" t="str">
        <f t="shared" si="191"/>
        <v/>
      </c>
      <c r="V595" s="185" t="str">
        <f t="shared" si="191"/>
        <v/>
      </c>
      <c r="W595" s="185" t="str">
        <f t="shared" si="191"/>
        <v/>
      </c>
      <c r="X595" s="185" t="str">
        <f t="shared" si="191"/>
        <v/>
      </c>
      <c r="Y595" s="185">
        <f t="shared" si="191"/>
        <v>0</v>
      </c>
      <c r="Z595" s="185" t="str">
        <f t="shared" si="191"/>
        <v/>
      </c>
      <c r="AA595" s="185" t="str">
        <f t="shared" si="191"/>
        <v/>
      </c>
      <c r="AB595" s="185" t="str">
        <f t="shared" si="191"/>
        <v/>
      </c>
      <c r="AC595" s="185" t="str">
        <f t="shared" si="191"/>
        <v/>
      </c>
      <c r="AD595" s="185" t="str">
        <f t="shared" si="191"/>
        <v/>
      </c>
      <c r="AE595" s="185" t="str">
        <f t="shared" si="191"/>
        <v/>
      </c>
      <c r="AF595" s="185">
        <f t="shared" si="191"/>
        <v>0</v>
      </c>
      <c r="AG595" s="86">
        <f t="shared" si="188"/>
        <v>0</v>
      </c>
      <c r="AH595" s="12" t="s">
        <v>405</v>
      </c>
      <c r="AP595" s="46"/>
      <c r="AQ595" s="46"/>
      <c r="AR595" s="46"/>
      <c r="AS595" s="46"/>
      <c r="AT595" s="46"/>
      <c r="AU595" s="12"/>
    </row>
    <row r="596" spans="1:47" s="2" customFormat="1" ht="12" hidden="1" customHeight="1" x14ac:dyDescent="0.2">
      <c r="A596" s="182" t="str">
        <f>$A$29</f>
        <v>Sonntag Nacht</v>
      </c>
      <c r="B596" s="183" t="str">
        <f>IF(WEEKDAY(B577)=1,SUM(B582+B584),"")</f>
        <v/>
      </c>
      <c r="C596" s="185" t="str">
        <f t="shared" ref="C596:AF596" si="192">IF(WEEKDAY(C577)=1,SUM(C582+C584),"")</f>
        <v/>
      </c>
      <c r="D596" s="185">
        <f t="shared" si="192"/>
        <v>0</v>
      </c>
      <c r="E596" s="185" t="str">
        <f t="shared" si="192"/>
        <v/>
      </c>
      <c r="F596" s="185" t="str">
        <f t="shared" si="192"/>
        <v/>
      </c>
      <c r="G596" s="185" t="str">
        <f t="shared" si="192"/>
        <v/>
      </c>
      <c r="H596" s="185" t="str">
        <f t="shared" si="192"/>
        <v/>
      </c>
      <c r="I596" s="185" t="str">
        <f t="shared" si="192"/>
        <v/>
      </c>
      <c r="J596" s="185" t="str">
        <f t="shared" si="192"/>
        <v/>
      </c>
      <c r="K596" s="185">
        <f t="shared" si="192"/>
        <v>0</v>
      </c>
      <c r="L596" s="185" t="str">
        <f t="shared" si="192"/>
        <v/>
      </c>
      <c r="M596" s="185" t="str">
        <f t="shared" si="192"/>
        <v/>
      </c>
      <c r="N596" s="185" t="str">
        <f t="shared" si="192"/>
        <v/>
      </c>
      <c r="O596" s="185" t="str">
        <f t="shared" si="192"/>
        <v/>
      </c>
      <c r="P596" s="185" t="str">
        <f t="shared" si="192"/>
        <v/>
      </c>
      <c r="Q596" s="185" t="str">
        <f t="shared" si="192"/>
        <v/>
      </c>
      <c r="R596" s="185">
        <f t="shared" si="192"/>
        <v>0</v>
      </c>
      <c r="S596" s="185" t="str">
        <f t="shared" si="192"/>
        <v/>
      </c>
      <c r="T596" s="185" t="str">
        <f t="shared" si="192"/>
        <v/>
      </c>
      <c r="U596" s="185" t="str">
        <f t="shared" si="192"/>
        <v/>
      </c>
      <c r="V596" s="185" t="str">
        <f t="shared" si="192"/>
        <v/>
      </c>
      <c r="W596" s="185" t="str">
        <f t="shared" si="192"/>
        <v/>
      </c>
      <c r="X596" s="185" t="str">
        <f t="shared" si="192"/>
        <v/>
      </c>
      <c r="Y596" s="185">
        <f t="shared" si="192"/>
        <v>0</v>
      </c>
      <c r="Z596" s="185" t="str">
        <f t="shared" si="192"/>
        <v/>
      </c>
      <c r="AA596" s="185" t="str">
        <f t="shared" si="192"/>
        <v/>
      </c>
      <c r="AB596" s="185" t="str">
        <f t="shared" si="192"/>
        <v/>
      </c>
      <c r="AC596" s="185" t="str">
        <f t="shared" si="192"/>
        <v/>
      </c>
      <c r="AD596" s="185" t="str">
        <f t="shared" si="192"/>
        <v/>
      </c>
      <c r="AE596" s="185" t="str">
        <f t="shared" si="192"/>
        <v/>
      </c>
      <c r="AF596" s="185">
        <f t="shared" si="192"/>
        <v>0</v>
      </c>
      <c r="AG596" s="86">
        <f t="shared" si="188"/>
        <v>0</v>
      </c>
      <c r="AH596" s="12" t="s">
        <v>406</v>
      </c>
      <c r="AP596" s="46"/>
      <c r="AQ596" s="46"/>
      <c r="AR596" s="46"/>
      <c r="AS596" s="46"/>
      <c r="AT596" s="46"/>
      <c r="AU596" s="12"/>
    </row>
    <row r="597" spans="1:47" s="2" customFormat="1" ht="12" hidden="1" customHeight="1" x14ac:dyDescent="0.2">
      <c r="A597" s="182" t="str">
        <f>$A$30</f>
        <v>ft-Tazuschlag</v>
      </c>
      <c r="B597" s="183" t="str">
        <f>IF(B585=Labels!$B$118,B583,"")</f>
        <v/>
      </c>
      <c r="C597" s="185" t="str">
        <f>IF(C585=Labels!$B$118,C583,"")</f>
        <v/>
      </c>
      <c r="D597" s="185" t="str">
        <f>IF(D585=Labels!$B$118,D583,"")</f>
        <v/>
      </c>
      <c r="E597" s="185" t="str">
        <f>IF(E585=Labels!$B$118,E583,"")</f>
        <v/>
      </c>
      <c r="F597" s="185" t="str">
        <f>IF(F585=Labels!$B$118,F583,"")</f>
        <v/>
      </c>
      <c r="G597" s="185" t="str">
        <f>IF(G585=Labels!$B$118,G583,"")</f>
        <v/>
      </c>
      <c r="H597" s="185" t="str">
        <f>IF(H585=Labels!$B$118,H583,"")</f>
        <v/>
      </c>
      <c r="I597" s="185" t="str">
        <f>IF(I585=Labels!$B$118,I583,"")</f>
        <v/>
      </c>
      <c r="J597" s="185" t="str">
        <f>IF(J585=Labels!$B$118,J583,"")</f>
        <v/>
      </c>
      <c r="K597" s="185" t="str">
        <f>IF(K585=Labels!$B$118,K583,"")</f>
        <v/>
      </c>
      <c r="L597" s="185" t="str">
        <f>IF(L585=Labels!$B$118,L583,"")</f>
        <v/>
      </c>
      <c r="M597" s="185" t="str">
        <f>IF(M585=Labels!$B$118,M583,"")</f>
        <v/>
      </c>
      <c r="N597" s="185" t="str">
        <f>IF(N585=Labels!$B$118,N583,"")</f>
        <v/>
      </c>
      <c r="O597" s="185" t="str">
        <f>IF(O585=Labels!$B$118,O583,"")</f>
        <v/>
      </c>
      <c r="P597" s="185" t="str">
        <f>IF(P585=Labels!$B$118,P583,"")</f>
        <v/>
      </c>
      <c r="Q597" s="185" t="str">
        <f>IF(Q585=Labels!$B$118,Q583,"")</f>
        <v/>
      </c>
      <c r="R597" s="185" t="str">
        <f>IF(R585=Labels!$B$118,R583,"")</f>
        <v/>
      </c>
      <c r="S597" s="185" t="str">
        <f>IF(S585=Labels!$B$118,S583,"")</f>
        <v/>
      </c>
      <c r="T597" s="185" t="str">
        <f>IF(T585=Labels!$B$118,T583,"")</f>
        <v/>
      </c>
      <c r="U597" s="185" t="str">
        <f>IF(U585=Labels!$B$118,U583,"")</f>
        <v/>
      </c>
      <c r="V597" s="185" t="str">
        <f>IF(V585=Labels!$B$118,V583,"")</f>
        <v/>
      </c>
      <c r="W597" s="185" t="str">
        <f>IF(W585=Labels!$B$118,W583,"")</f>
        <v/>
      </c>
      <c r="X597" s="185" t="str">
        <f>IF(X585=Labels!$B$118,X583,"")</f>
        <v/>
      </c>
      <c r="Y597" s="185" t="str">
        <f>IF(Y585=Labels!$B$118,Y583,"")</f>
        <v/>
      </c>
      <c r="Z597" s="185" t="str">
        <f>IF(Z585=Labels!$B$118,Z583,"")</f>
        <v/>
      </c>
      <c r="AA597" s="185" t="str">
        <f>IF(AA585=Labels!$B$118,AA583,"")</f>
        <v/>
      </c>
      <c r="AB597" s="185" t="str">
        <f>IF(AB585=Labels!$B$118,AB583,"")</f>
        <v/>
      </c>
      <c r="AC597" s="185" t="str">
        <f>IF(AC585=Labels!$B$118,AC583,"")</f>
        <v/>
      </c>
      <c r="AD597" s="185" t="str">
        <f>IF(AD585=Labels!$B$118,AD583,"")</f>
        <v/>
      </c>
      <c r="AE597" s="185" t="str">
        <f>IF(AE585=Labels!$B$118,AE583,"")</f>
        <v/>
      </c>
      <c r="AF597" s="185" t="str">
        <f>IF(AF585=Labels!$B$118,AF583,"")</f>
        <v/>
      </c>
      <c r="AG597" s="86">
        <f t="shared" si="188"/>
        <v>0</v>
      </c>
      <c r="AH597" s="12" t="s">
        <v>407</v>
      </c>
      <c r="AP597" s="46"/>
      <c r="AQ597" s="46"/>
      <c r="AR597" s="46"/>
      <c r="AS597" s="46"/>
      <c r="AT597" s="46"/>
      <c r="AU597" s="12"/>
    </row>
    <row r="598" spans="1:47" s="2" customFormat="1" ht="12" hidden="1" customHeight="1" x14ac:dyDescent="0.2">
      <c r="A598" s="182" t="str">
        <f>$A$31</f>
        <v>ft-Nazuschlag</v>
      </c>
      <c r="B598" s="183" t="str">
        <f>IF(B585=Labels!$B$118,SUM(B582,B584),"")</f>
        <v/>
      </c>
      <c r="C598" s="185" t="str">
        <f>IF(C585=Labels!$B$118,SUM(C582,C584),"")</f>
        <v/>
      </c>
      <c r="D598" s="185" t="str">
        <f>IF(D585=Labels!$B$118,SUM(D582,D584),"")</f>
        <v/>
      </c>
      <c r="E598" s="185" t="str">
        <f>IF(E585=Labels!$B$118,SUM(E582,E584),"")</f>
        <v/>
      </c>
      <c r="F598" s="185" t="str">
        <f>IF(F585=Labels!$B$118,SUM(F582,F584),"")</f>
        <v/>
      </c>
      <c r="G598" s="185" t="str">
        <f>IF(G585=Labels!$B$118,SUM(G582,G584),"")</f>
        <v/>
      </c>
      <c r="H598" s="185" t="str">
        <f>IF(H585=Labels!$B$118,SUM(H582,H584),"")</f>
        <v/>
      </c>
      <c r="I598" s="185" t="str">
        <f>IF(I585=Labels!$B$118,SUM(I582,I584),"")</f>
        <v/>
      </c>
      <c r="J598" s="185" t="str">
        <f>IF(J585=Labels!$B$118,SUM(J582,J584),"")</f>
        <v/>
      </c>
      <c r="K598" s="185" t="str">
        <f>IF(K585=Labels!$B$118,SUM(K582,K584),"")</f>
        <v/>
      </c>
      <c r="L598" s="185" t="str">
        <f>IF(L585=Labels!$B$118,SUM(L582,L584),"")</f>
        <v/>
      </c>
      <c r="M598" s="185" t="str">
        <f>IF(M585=Labels!$B$118,SUM(M582,M584),"")</f>
        <v/>
      </c>
      <c r="N598" s="185" t="str">
        <f>IF(N585=Labels!$B$118,SUM(N582,N584),"")</f>
        <v/>
      </c>
      <c r="O598" s="185" t="str">
        <f>IF(O585=Labels!$B$118,SUM(O582,O584),"")</f>
        <v/>
      </c>
      <c r="P598" s="185" t="str">
        <f>IF(P585=Labels!$B$118,SUM(P582,P584),"")</f>
        <v/>
      </c>
      <c r="Q598" s="185" t="str">
        <f>IF(Q585=Labels!$B$118,SUM(Q582,Q584),"")</f>
        <v/>
      </c>
      <c r="R598" s="185" t="str">
        <f>IF(R585=Labels!$B$118,SUM(R582,R584),"")</f>
        <v/>
      </c>
      <c r="S598" s="185" t="str">
        <f>IF(S585=Labels!$B$118,SUM(S582,S584),"")</f>
        <v/>
      </c>
      <c r="T598" s="185" t="str">
        <f>IF(T585=Labels!$B$118,SUM(T582,T584),"")</f>
        <v/>
      </c>
      <c r="U598" s="185" t="str">
        <f>IF(U585=Labels!$B$118,SUM(U582,U584),"")</f>
        <v/>
      </c>
      <c r="V598" s="185" t="str">
        <f>IF(V585=Labels!$B$118,SUM(V582,V584),"")</f>
        <v/>
      </c>
      <c r="W598" s="185" t="str">
        <f>IF(W585=Labels!$B$118,SUM(W582,W584),"")</f>
        <v/>
      </c>
      <c r="X598" s="185" t="str">
        <f>IF(X585=Labels!$B$118,SUM(X582,X584),"")</f>
        <v/>
      </c>
      <c r="Y598" s="185" t="str">
        <f>IF(Y585=Labels!$B$118,SUM(Y582,Y584),"")</f>
        <v/>
      </c>
      <c r="Z598" s="185" t="str">
        <f>IF(Z585=Labels!$B$118,SUM(Z582,Z584),"")</f>
        <v/>
      </c>
      <c r="AA598" s="185" t="str">
        <f>IF(AA585=Labels!$B$118,SUM(AA582,AA584),"")</f>
        <v/>
      </c>
      <c r="AB598" s="185" t="str">
        <f>IF(AB585=Labels!$B$118,SUM(AB582,AB584),"")</f>
        <v/>
      </c>
      <c r="AC598" s="185" t="str">
        <f>IF(AC585=Labels!$B$118,SUM(AC582,AC584),"")</f>
        <v/>
      </c>
      <c r="AD598" s="185" t="str">
        <f>IF(AD585=Labels!$B$118,SUM(AD582,AD584),"")</f>
        <v/>
      </c>
      <c r="AE598" s="185" t="str">
        <f>IF(AE585=Labels!$B$118,SUM(AE582,AE584),"")</f>
        <v/>
      </c>
      <c r="AF598" s="185" t="str">
        <f>IF(AF585=Labels!$B$118,SUM(AF582,AF584),"")</f>
        <v/>
      </c>
      <c r="AG598" s="86">
        <f t="shared" si="188"/>
        <v>0</v>
      </c>
      <c r="AH598" s="12" t="s">
        <v>408</v>
      </c>
      <c r="AI598" s="39"/>
      <c r="AJ598" s="39"/>
      <c r="AM598" s="39"/>
      <c r="AN598" s="39"/>
      <c r="AO598" s="39"/>
      <c r="AP598" s="39"/>
      <c r="AQ598" s="39"/>
      <c r="AR598" s="39"/>
      <c r="AS598" s="46"/>
      <c r="AT598" s="46"/>
      <c r="AU598" s="12"/>
    </row>
    <row r="599" spans="1:47" s="2" customFormat="1" ht="12" hidden="1" customHeight="1" x14ac:dyDescent="0.2">
      <c r="A599" s="182" t="str">
        <f>$A$32</f>
        <v>Zuschlag  blind (Wochentotal)</v>
      </c>
      <c r="B599" s="302" t="str">
        <f>IF(OR(ISTEXT(B591),B591="",B591&lt;$B$7),"",ROUND(((B591-$B$7)*25%)/25,4)*25)</f>
        <v/>
      </c>
      <c r="C599" s="305" t="str">
        <f t="shared" ref="C599:AF599" si="193">IF(OR(ISTEXT(C591),C591="",C591&lt;$B$7),"",ROUND(((C591-$B$7)*25%)/25,4)*25)</f>
        <v/>
      </c>
      <c r="D599" s="305" t="str">
        <f t="shared" si="193"/>
        <v/>
      </c>
      <c r="E599" s="305" t="str">
        <f t="shared" si="193"/>
        <v/>
      </c>
      <c r="F599" s="305" t="str">
        <f t="shared" si="193"/>
        <v/>
      </c>
      <c r="G599" s="305" t="str">
        <f t="shared" si="193"/>
        <v/>
      </c>
      <c r="H599" s="305" t="str">
        <f t="shared" si="193"/>
        <v/>
      </c>
      <c r="I599" s="305" t="str">
        <f t="shared" si="193"/>
        <v/>
      </c>
      <c r="J599" s="305" t="str">
        <f t="shared" si="193"/>
        <v/>
      </c>
      <c r="K599" s="305" t="str">
        <f t="shared" si="193"/>
        <v/>
      </c>
      <c r="L599" s="305" t="str">
        <f t="shared" si="193"/>
        <v/>
      </c>
      <c r="M599" s="305" t="str">
        <f t="shared" si="193"/>
        <v/>
      </c>
      <c r="N599" s="305" t="str">
        <f t="shared" si="193"/>
        <v/>
      </c>
      <c r="O599" s="305" t="str">
        <f t="shared" si="193"/>
        <v/>
      </c>
      <c r="P599" s="305" t="str">
        <f t="shared" si="193"/>
        <v/>
      </c>
      <c r="Q599" s="305" t="str">
        <f t="shared" si="193"/>
        <v/>
      </c>
      <c r="R599" s="305" t="str">
        <f t="shared" si="193"/>
        <v/>
      </c>
      <c r="S599" s="305" t="str">
        <f t="shared" si="193"/>
        <v/>
      </c>
      <c r="T599" s="305" t="str">
        <f t="shared" si="193"/>
        <v/>
      </c>
      <c r="U599" s="305" t="str">
        <f t="shared" si="193"/>
        <v/>
      </c>
      <c r="V599" s="305" t="str">
        <f t="shared" si="193"/>
        <v/>
      </c>
      <c r="W599" s="305" t="str">
        <f t="shared" si="193"/>
        <v/>
      </c>
      <c r="X599" s="305" t="str">
        <f t="shared" si="193"/>
        <v/>
      </c>
      <c r="Y599" s="305" t="str">
        <f t="shared" si="193"/>
        <v/>
      </c>
      <c r="Z599" s="305" t="str">
        <f t="shared" si="193"/>
        <v/>
      </c>
      <c r="AA599" s="305" t="str">
        <f t="shared" si="193"/>
        <v/>
      </c>
      <c r="AB599" s="305" t="str">
        <f t="shared" si="193"/>
        <v/>
      </c>
      <c r="AC599" s="305" t="str">
        <f t="shared" si="193"/>
        <v/>
      </c>
      <c r="AD599" s="305" t="str">
        <f t="shared" si="193"/>
        <v/>
      </c>
      <c r="AE599" s="305" t="str">
        <f t="shared" si="193"/>
        <v/>
      </c>
      <c r="AF599" s="306" t="str">
        <f t="shared" si="193"/>
        <v/>
      </c>
      <c r="AG599" s="86">
        <f>AG583</f>
        <v>0</v>
      </c>
      <c r="AH599" s="12" t="s">
        <v>409</v>
      </c>
      <c r="AI599" s="48"/>
      <c r="AJ599" s="48"/>
      <c r="AM599" s="48"/>
      <c r="AN599" s="48"/>
      <c r="AO599" s="39"/>
      <c r="AP599" s="39"/>
      <c r="AQ599" s="39"/>
      <c r="AR599" s="39"/>
      <c r="AS599" s="46"/>
      <c r="AT599" s="46"/>
      <c r="AU599" s="12"/>
    </row>
    <row r="600" spans="1:47" ht="12" customHeight="1" x14ac:dyDescent="0.25">
      <c r="A600" s="71"/>
      <c r="B600" s="187" t="str">
        <f>$B$33</f>
        <v>1)   25% Zeitzuschlag für Überschreitung Wochentotal</v>
      </c>
      <c r="C600" s="187"/>
      <c r="D600" s="187"/>
      <c r="E600" s="187"/>
      <c r="F600" s="187"/>
      <c r="G600" s="187"/>
      <c r="H600" s="187"/>
      <c r="I600" s="187"/>
      <c r="J600" s="187"/>
      <c r="K600" s="187"/>
      <c r="L600" s="188" t="str">
        <f>$L$33</f>
        <v>2) 100% Zeitzuschlag für Nachtarbeit</v>
      </c>
      <c r="M600" s="187"/>
      <c r="N600" s="187"/>
      <c r="O600" s="187"/>
      <c r="P600" s="187"/>
      <c r="Q600" s="58"/>
      <c r="R600" s="187"/>
      <c r="S600" s="58"/>
      <c r="T600" s="187"/>
      <c r="U600" s="187"/>
      <c r="V600" s="58"/>
      <c r="W600" s="189"/>
      <c r="X600" s="189"/>
      <c r="Y600" s="189"/>
      <c r="Z600" s="189"/>
      <c r="AA600" s="189"/>
      <c r="AB600" s="189"/>
      <c r="AC600" s="189"/>
      <c r="AD600" s="189"/>
      <c r="AE600" s="62"/>
      <c r="AF600" s="72"/>
      <c r="AG600" s="86">
        <f>SUM(AG582+AG584)</f>
        <v>0</v>
      </c>
      <c r="AH600" s="12" t="s">
        <v>410</v>
      </c>
      <c r="AO600" s="48"/>
      <c r="AP600" s="48"/>
      <c r="AQ600" s="48"/>
      <c r="AR600" s="48"/>
      <c r="AS600" s="46"/>
      <c r="AT600" s="46"/>
    </row>
    <row r="601" spans="1:47" ht="12" customHeight="1" x14ac:dyDescent="0.25">
      <c r="A601" s="73"/>
      <c r="B601" s="202" t="str">
        <f>$B$34</f>
        <v>3) 100% Zeitzuschlag für Sonn- und Feiertagsarbeit</v>
      </c>
      <c r="C601" s="202"/>
      <c r="D601" s="202"/>
      <c r="E601" s="202"/>
      <c r="F601" s="202"/>
      <c r="G601" s="202"/>
      <c r="H601" s="202"/>
      <c r="I601" s="202"/>
      <c r="J601" s="202"/>
      <c r="K601" s="202"/>
      <c r="L601" s="202"/>
      <c r="M601" s="202"/>
      <c r="N601" s="202"/>
      <c r="O601" s="58"/>
      <c r="P601" s="58"/>
      <c r="Q601" s="202"/>
      <c r="R601" s="202"/>
      <c r="S601" s="203"/>
      <c r="T601" s="202" t="str">
        <f>$T$34</f>
        <v>Eingabe der ausbezahlten Stunden laufendes Jahr (Überstunden)</v>
      </c>
      <c r="U601" s="58"/>
      <c r="V601" s="58"/>
      <c r="W601" s="202"/>
      <c r="X601" s="202"/>
      <c r="Y601" s="202"/>
      <c r="Z601" s="202"/>
      <c r="AA601" s="145"/>
      <c r="AB601" s="145"/>
      <c r="AC601" s="145"/>
      <c r="AD601" s="145"/>
      <c r="AE601" s="491"/>
      <c r="AF601" s="492"/>
      <c r="AG601" s="86">
        <f>SUM(AG582:AG584)</f>
        <v>0</v>
      </c>
      <c r="AH601" s="12" t="s">
        <v>411</v>
      </c>
      <c r="AI601" s="48"/>
      <c r="AJ601" s="48"/>
      <c r="AM601" s="48"/>
      <c r="AN601" s="48"/>
      <c r="AO601" s="48"/>
      <c r="AP601" s="48"/>
      <c r="AQ601" s="48"/>
      <c r="AR601" s="48"/>
      <c r="AS601" s="46"/>
      <c r="AT601" s="46"/>
    </row>
    <row r="602" spans="1:47" ht="12" customHeight="1" x14ac:dyDescent="0.2">
      <c r="A602" s="130" t="str">
        <f>$A$35</f>
        <v>Bemerkungen</v>
      </c>
      <c r="B602" s="756"/>
      <c r="C602" s="757"/>
      <c r="D602" s="757"/>
      <c r="E602" s="757"/>
      <c r="F602" s="757"/>
      <c r="G602" s="757"/>
      <c r="H602" s="757"/>
      <c r="I602" s="757"/>
      <c r="J602" s="757"/>
      <c r="K602" s="757"/>
      <c r="L602" s="757"/>
      <c r="M602" s="757"/>
      <c r="N602" s="757"/>
      <c r="O602" s="757"/>
      <c r="P602" s="757"/>
      <c r="Q602" s="757"/>
      <c r="R602" s="757"/>
      <c r="S602" s="757"/>
      <c r="T602" s="757"/>
      <c r="U602" s="757"/>
      <c r="V602" s="757"/>
      <c r="W602" s="757"/>
      <c r="X602" s="757"/>
      <c r="Y602" s="757"/>
      <c r="Z602" s="757"/>
      <c r="AA602" s="757"/>
      <c r="AB602" s="757"/>
      <c r="AC602" s="757"/>
      <c r="AD602" s="757"/>
      <c r="AE602" s="757"/>
      <c r="AF602" s="758"/>
      <c r="AG602" s="86">
        <f>SUM(AG580+AG586)</f>
        <v>0</v>
      </c>
      <c r="AH602" s="12" t="s">
        <v>412</v>
      </c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46"/>
      <c r="AT602" s="46"/>
    </row>
    <row r="603" spans="1:47" ht="12" customHeight="1" x14ac:dyDescent="0.2">
      <c r="A603" s="74"/>
      <c r="B603" s="759"/>
      <c r="C603" s="760"/>
      <c r="D603" s="760"/>
      <c r="E603" s="760"/>
      <c r="F603" s="760"/>
      <c r="G603" s="760"/>
      <c r="H603" s="760"/>
      <c r="I603" s="760"/>
      <c r="J603" s="760"/>
      <c r="K603" s="760"/>
      <c r="L603" s="760"/>
      <c r="M603" s="760"/>
      <c r="N603" s="760"/>
      <c r="O603" s="760"/>
      <c r="P603" s="760"/>
      <c r="Q603" s="760"/>
      <c r="R603" s="760"/>
      <c r="S603" s="760"/>
      <c r="T603" s="760"/>
      <c r="U603" s="760"/>
      <c r="V603" s="760"/>
      <c r="W603" s="760"/>
      <c r="X603" s="760"/>
      <c r="Y603" s="760"/>
      <c r="Z603" s="760"/>
      <c r="AA603" s="760"/>
      <c r="AB603" s="760"/>
      <c r="AC603" s="760"/>
      <c r="AD603" s="760"/>
      <c r="AE603" s="760"/>
      <c r="AF603" s="761"/>
      <c r="AG603" s="86">
        <f>SUM(AG580:AG594)</f>
        <v>0</v>
      </c>
      <c r="AH603" s="12" t="s">
        <v>413</v>
      </c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46"/>
      <c r="AT603" s="46"/>
    </row>
    <row r="604" spans="1:47" ht="12" customHeight="1" x14ac:dyDescent="0.2">
      <c r="A604" s="74"/>
      <c r="B604" s="762"/>
      <c r="C604" s="763"/>
      <c r="D604" s="763"/>
      <c r="E604" s="763"/>
      <c r="F604" s="763"/>
      <c r="G604" s="763"/>
      <c r="H604" s="763"/>
      <c r="I604" s="763"/>
      <c r="J604" s="763"/>
      <c r="K604" s="763"/>
      <c r="L604" s="763"/>
      <c r="M604" s="763"/>
      <c r="N604" s="763"/>
      <c r="O604" s="763"/>
      <c r="P604" s="763"/>
      <c r="Q604" s="763"/>
      <c r="R604" s="763"/>
      <c r="S604" s="763"/>
      <c r="T604" s="763"/>
      <c r="U604" s="763"/>
      <c r="V604" s="763"/>
      <c r="W604" s="763"/>
      <c r="X604" s="763"/>
      <c r="Y604" s="763"/>
      <c r="Z604" s="763"/>
      <c r="AA604" s="763"/>
      <c r="AB604" s="763"/>
      <c r="AC604" s="763"/>
      <c r="AD604" s="763"/>
      <c r="AE604" s="763"/>
      <c r="AF604" s="764"/>
      <c r="AG604" s="86">
        <f>AG579</f>
        <v>172.82999999999998</v>
      </c>
      <c r="AH604" s="62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46"/>
      <c r="AT604" s="46"/>
    </row>
    <row r="605" spans="1:47" ht="12" customHeight="1" x14ac:dyDescent="0.25">
      <c r="A605" s="226"/>
      <c r="B605" s="40"/>
      <c r="C605" s="40"/>
      <c r="D605" s="40"/>
      <c r="E605" s="40"/>
      <c r="F605" s="40"/>
      <c r="G605" s="40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2"/>
      <c r="U605" s="162"/>
      <c r="V605" s="162"/>
      <c r="W605" s="162"/>
      <c r="X605" s="162"/>
      <c r="Y605" s="162"/>
      <c r="Z605" s="162"/>
      <c r="AA605" s="162"/>
      <c r="AB605" s="162"/>
      <c r="AC605" s="162"/>
      <c r="AD605" s="162"/>
      <c r="AE605" s="162"/>
      <c r="AF605" s="241"/>
      <c r="AG605" s="160">
        <f>SUM(AG603-AG579)</f>
        <v>-172.82999999999998</v>
      </c>
      <c r="AH605" s="62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46"/>
      <c r="AT605" s="46"/>
    </row>
    <row r="606" spans="1:47" ht="15" customHeight="1" x14ac:dyDescent="0.2">
      <c r="A606" s="709" t="str">
        <f>$A$39</f>
        <v>Zusammenstellung</v>
      </c>
      <c r="B606" s="545"/>
      <c r="C606" s="545"/>
      <c r="D606" s="545"/>
      <c r="E606" s="545"/>
      <c r="F606" s="546"/>
      <c r="G606" s="710" t="str">
        <f>$G$39</f>
        <v>Jan</v>
      </c>
      <c r="H606" s="710"/>
      <c r="I606" s="531" t="str">
        <f>$I$39</f>
        <v>Feb</v>
      </c>
      <c r="J606" s="531"/>
      <c r="K606" s="531" t="str">
        <f>$K$39</f>
        <v>Mrz</v>
      </c>
      <c r="L606" s="531"/>
      <c r="M606" s="710" t="str">
        <f>$M$39</f>
        <v>Apr</v>
      </c>
      <c r="N606" s="710"/>
      <c r="O606" s="710" t="str">
        <f>$O$39</f>
        <v>Mai</v>
      </c>
      <c r="P606" s="710"/>
      <c r="Q606" s="710" t="str">
        <f>$Q$39</f>
        <v>Jun</v>
      </c>
      <c r="R606" s="710"/>
      <c r="S606" s="531" t="str">
        <f>$S$39</f>
        <v>Jul</v>
      </c>
      <c r="T606" s="531"/>
      <c r="U606" s="710" t="str">
        <f>$U$39</f>
        <v>Aug</v>
      </c>
      <c r="V606" s="710"/>
      <c r="W606" s="710" t="str">
        <f>$W$39</f>
        <v>Sep</v>
      </c>
      <c r="X606" s="710"/>
      <c r="Y606" s="548" t="str">
        <f>$Y$39</f>
        <v>Okt</v>
      </c>
      <c r="Z606" s="548"/>
      <c r="AA606" s="531" t="str">
        <f>$AA$39</f>
        <v>Nov</v>
      </c>
      <c r="AB606" s="531"/>
      <c r="AC606" s="531" t="str">
        <f>$AC$39</f>
        <v>Dez</v>
      </c>
      <c r="AD606" s="531"/>
      <c r="AE606" s="532" t="str">
        <f>$AE$39</f>
        <v>Jahr</v>
      </c>
      <c r="AF606" s="533"/>
      <c r="AG606" s="137"/>
      <c r="AH606" s="62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46"/>
      <c r="AT606" s="46"/>
    </row>
    <row r="607" spans="1:47" ht="12" customHeight="1" x14ac:dyDescent="0.2">
      <c r="A607" s="534" t="str">
        <f>$A$40</f>
        <v>Anstellung %</v>
      </c>
      <c r="B607" s="535"/>
      <c r="C607" s="535"/>
      <c r="D607" s="535"/>
      <c r="E607" s="535"/>
      <c r="F607" s="536"/>
      <c r="G607" s="706">
        <f>IF($B$4=0,0,$B$4)</f>
        <v>100</v>
      </c>
      <c r="H607" s="707"/>
      <c r="I607" s="539">
        <f>IF($B$70=0,0,$B$70)</f>
        <v>100</v>
      </c>
      <c r="J607" s="540"/>
      <c r="K607" s="539">
        <f>IF($B$133=0,0,$B$133)</f>
        <v>100</v>
      </c>
      <c r="L607" s="540"/>
      <c r="M607" s="706">
        <f>IF($B$196=0,0,$B$196)</f>
        <v>100</v>
      </c>
      <c r="N607" s="707"/>
      <c r="O607" s="706">
        <f>IF($B$259=0,0,$B$259)</f>
        <v>100</v>
      </c>
      <c r="P607" s="707"/>
      <c r="Q607" s="706">
        <f>IF($B$322=0,0,$B$322)</f>
        <v>100</v>
      </c>
      <c r="R607" s="707"/>
      <c r="S607" s="539">
        <f>IF($B$385=0,0,$B$385)</f>
        <v>100</v>
      </c>
      <c r="T607" s="540"/>
      <c r="U607" s="706">
        <f>IF($B$448=0,0,$B$448)</f>
        <v>100</v>
      </c>
      <c r="V607" s="707"/>
      <c r="W607" s="706">
        <f>IF($B$511=0,0,$B$511)</f>
        <v>100</v>
      </c>
      <c r="X607" s="707"/>
      <c r="Y607" s="708">
        <f>IF($B$574=0,0,$B$574)</f>
        <v>100</v>
      </c>
      <c r="Z607" s="538"/>
      <c r="AA607" s="539">
        <f>IF($B$637=0,0,$B$637)</f>
        <v>100</v>
      </c>
      <c r="AB607" s="540"/>
      <c r="AC607" s="539">
        <f>IF($B$700=0,0,$B$700)</f>
        <v>100</v>
      </c>
      <c r="AD607" s="540"/>
      <c r="AE607" s="559"/>
      <c r="AF607" s="560"/>
      <c r="AG607" s="137"/>
      <c r="AH607" s="62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46"/>
      <c r="AT607" s="46"/>
    </row>
    <row r="608" spans="1:47" ht="12" customHeight="1" x14ac:dyDescent="0.2">
      <c r="A608" s="561" t="str">
        <f>$A$41</f>
        <v>Sollstunden gemäss GAV</v>
      </c>
      <c r="B608" s="562"/>
      <c r="C608" s="562"/>
      <c r="D608" s="562"/>
      <c r="E608" s="562"/>
      <c r="F608" s="563"/>
      <c r="G608" s="714">
        <f>IF($AG$37=0,0,$AG$37)</f>
        <v>172.82999999999998</v>
      </c>
      <c r="H608" s="715"/>
      <c r="I608" s="557">
        <f>IF($AG$100=0,0,$AG$100)</f>
        <v>164.6</v>
      </c>
      <c r="J608" s="558"/>
      <c r="K608" s="557">
        <f>IF($AG$138=0,0,$AG$138)</f>
        <v>189.28999999999996</v>
      </c>
      <c r="L608" s="558"/>
      <c r="M608" s="714">
        <f>IF($AG$226=0,0,$AG$226)</f>
        <v>181.05999999999997</v>
      </c>
      <c r="N608" s="715"/>
      <c r="O608" s="714">
        <f>IF($AG$289=0,0,$AG$289)</f>
        <v>172.82999999999998</v>
      </c>
      <c r="P608" s="715"/>
      <c r="Q608" s="714">
        <f>IF($AG$352=0,0,$AG$352)</f>
        <v>181.05999999999997</v>
      </c>
      <c r="R608" s="715"/>
      <c r="S608" s="557">
        <f>IF($AG$415=0,0,$AG$415)</f>
        <v>181.05999999999997</v>
      </c>
      <c r="T608" s="558"/>
      <c r="U608" s="714">
        <f>IF($AG$478=0,0,$AG$478)</f>
        <v>181.05999999999997</v>
      </c>
      <c r="V608" s="715"/>
      <c r="W608" s="714">
        <f>IF($AG$541=0,0,$AG$541)</f>
        <v>181.05999999999997</v>
      </c>
      <c r="X608" s="715"/>
      <c r="Y608" s="716">
        <f>IF($AG$604=0,0,$AG$604)</f>
        <v>172.82999999999998</v>
      </c>
      <c r="Z608" s="565"/>
      <c r="AA608" s="557">
        <f>IF($AG$667=0,0,$AG$667)</f>
        <v>181.05999999999997</v>
      </c>
      <c r="AB608" s="558"/>
      <c r="AC608" s="557">
        <f>IF($AG$730=0,0,$AG$730)</f>
        <v>189.28999999999996</v>
      </c>
      <c r="AD608" s="558"/>
      <c r="AE608" s="549">
        <f>SUM(G608:AD608)</f>
        <v>2148.0299999999997</v>
      </c>
      <c r="AF608" s="550"/>
      <c r="AG608" s="137"/>
      <c r="AH608" s="62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46"/>
      <c r="AT608" s="46"/>
    </row>
    <row r="609" spans="1:46" ht="12" customHeight="1" x14ac:dyDescent="0.2">
      <c r="A609" s="163" t="str">
        <f>$A$42</f>
        <v>Produktive Stunden</v>
      </c>
      <c r="B609" s="551" t="str">
        <f>$B$42</f>
        <v>06.00 - 20.00 Uhr</v>
      </c>
      <c r="C609" s="551"/>
      <c r="D609" s="551"/>
      <c r="E609" s="551"/>
      <c r="F609" s="552"/>
      <c r="G609" s="711">
        <f>IF($AG$32=0,0,$AG$32)</f>
        <v>0</v>
      </c>
      <c r="H609" s="712"/>
      <c r="I609" s="555">
        <f>IF($AG$95=0,0,$AG$95)</f>
        <v>0</v>
      </c>
      <c r="J609" s="556"/>
      <c r="K609" s="555">
        <f>IF($AG$158=0,0,$AG$158)</f>
        <v>0</v>
      </c>
      <c r="L609" s="556"/>
      <c r="M609" s="711">
        <f>IF($AG$221=0,0,$AG$221)</f>
        <v>0</v>
      </c>
      <c r="N609" s="712"/>
      <c r="O609" s="711">
        <f>IF($AG$284=0,0,$AG$284)</f>
        <v>0</v>
      </c>
      <c r="P609" s="712"/>
      <c r="Q609" s="711">
        <f>IF($AG$347=0,0,$AG$347)</f>
        <v>0</v>
      </c>
      <c r="R609" s="712"/>
      <c r="S609" s="555">
        <f>IF($AG$410=0,0,$AG$410)</f>
        <v>0</v>
      </c>
      <c r="T609" s="556"/>
      <c r="U609" s="711">
        <f>IF($AG$473=0,0,$AG$473)</f>
        <v>0</v>
      </c>
      <c r="V609" s="712"/>
      <c r="W609" s="711">
        <f>IF($AG$536=0,0,$AG$536)</f>
        <v>0</v>
      </c>
      <c r="X609" s="712"/>
      <c r="Y609" s="713">
        <f>IF($AG$599=0,0,$AG$599)</f>
        <v>0</v>
      </c>
      <c r="Z609" s="554"/>
      <c r="AA609" s="555">
        <f>IF($AG$662=0,0,$AG$662)</f>
        <v>0</v>
      </c>
      <c r="AB609" s="556"/>
      <c r="AC609" s="555">
        <f>IF($AG$725=0,0,$AG$725)</f>
        <v>0</v>
      </c>
      <c r="AD609" s="556"/>
      <c r="AE609" s="570">
        <f>SUM(G609:AD609)</f>
        <v>0</v>
      </c>
      <c r="AF609" s="571"/>
      <c r="AG609" s="137"/>
      <c r="AH609" s="62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46"/>
      <c r="AT609" s="46"/>
    </row>
    <row r="610" spans="1:46" ht="12" customHeight="1" x14ac:dyDescent="0.2">
      <c r="A610" s="164"/>
      <c r="B610" s="572" t="str">
        <f>$B$43</f>
        <v>Nacht-, Sonn-, Feiertagsarbeit</v>
      </c>
      <c r="C610" s="572"/>
      <c r="D610" s="572"/>
      <c r="E610" s="572"/>
      <c r="F610" s="573"/>
      <c r="G610" s="717">
        <f>IF($AG$33=0,0,$AG$33)</f>
        <v>0</v>
      </c>
      <c r="H610" s="718"/>
      <c r="I610" s="566">
        <f>IF($AG$96=0,0,$AG$96)</f>
        <v>0</v>
      </c>
      <c r="J610" s="567"/>
      <c r="K610" s="566">
        <f>IF($AG$159=0,0,$AG$159)</f>
        <v>0</v>
      </c>
      <c r="L610" s="567"/>
      <c r="M610" s="717">
        <f>IF($AG$222=0,0,$AG$222)</f>
        <v>0</v>
      </c>
      <c r="N610" s="718"/>
      <c r="O610" s="717">
        <f>IF($AG$285=0,0,$AG$285)</f>
        <v>0</v>
      </c>
      <c r="P610" s="718"/>
      <c r="Q610" s="717">
        <f>IF($AG$348=0,0,$AG$348)</f>
        <v>0</v>
      </c>
      <c r="R610" s="718"/>
      <c r="S610" s="566">
        <f>IF($AG$411=0,0,$AG$411)</f>
        <v>0</v>
      </c>
      <c r="T610" s="567"/>
      <c r="U610" s="717">
        <f>IF($AG$474=0,0,$AG$474)</f>
        <v>0</v>
      </c>
      <c r="V610" s="718"/>
      <c r="W610" s="717">
        <f>IF($AG$537=0,0,$AG$537)</f>
        <v>0</v>
      </c>
      <c r="X610" s="718"/>
      <c r="Y610" s="719">
        <f>IF($AG$600=0,0,$AG$600)</f>
        <v>0</v>
      </c>
      <c r="Z610" s="575"/>
      <c r="AA610" s="566">
        <f>IF($AG$663=0,0,$AG$663)</f>
        <v>0</v>
      </c>
      <c r="AB610" s="567"/>
      <c r="AC610" s="566">
        <f>IF($AG$726=0,0,$AG$726)</f>
        <v>0</v>
      </c>
      <c r="AD610" s="567"/>
      <c r="AE610" s="568">
        <f>SUM(G610:AD610)</f>
        <v>0</v>
      </c>
      <c r="AF610" s="569"/>
      <c r="AG610" s="137"/>
      <c r="AH610" s="62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46"/>
      <c r="AT610" s="46"/>
    </row>
    <row r="611" spans="1:46" ht="12" customHeight="1" x14ac:dyDescent="0.2">
      <c r="A611" s="163" t="str">
        <f>$A$44</f>
        <v>Zeitzuschläge</v>
      </c>
      <c r="B611" s="551" t="str">
        <f>$B$44</f>
        <v>aus Wochentotal</v>
      </c>
      <c r="C611" s="551"/>
      <c r="D611" s="551"/>
      <c r="E611" s="551"/>
      <c r="F611" s="552"/>
      <c r="G611" s="711">
        <f>IF($AG$25=0,0,$AG$25)</f>
        <v>0</v>
      </c>
      <c r="H611" s="712"/>
      <c r="I611" s="555">
        <f>IF($AG$88=0,0,$AG$88)</f>
        <v>0</v>
      </c>
      <c r="J611" s="556"/>
      <c r="K611" s="555">
        <f>IF($AG$151=0,0,$AG$151)</f>
        <v>0</v>
      </c>
      <c r="L611" s="556"/>
      <c r="M611" s="711">
        <f>IF($AG$214=0,0,$AG$214)</f>
        <v>0</v>
      </c>
      <c r="N611" s="712"/>
      <c r="O611" s="711">
        <f>IF($AG$277=0,0,$AG$277)</f>
        <v>0</v>
      </c>
      <c r="P611" s="712"/>
      <c r="Q611" s="711">
        <f>IF($AG$340=0,0,$AG$340)</f>
        <v>0</v>
      </c>
      <c r="R611" s="712"/>
      <c r="S611" s="555">
        <f>IF($AG$403=0,0,$AG$403)</f>
        <v>0</v>
      </c>
      <c r="T611" s="556"/>
      <c r="U611" s="711">
        <f>IF($AG$466=0,0,$AG$466)</f>
        <v>0</v>
      </c>
      <c r="V611" s="712"/>
      <c r="W611" s="711">
        <f>IF($AG$529=0,0,$AG$529)</f>
        <v>0</v>
      </c>
      <c r="X611" s="712"/>
      <c r="Y611" s="713">
        <f>IF($AG$592=0,0,$AG$592)</f>
        <v>0</v>
      </c>
      <c r="Z611" s="554"/>
      <c r="AA611" s="555">
        <f>IF($AG$655=0,0,$AG$655)</f>
        <v>0</v>
      </c>
      <c r="AB611" s="556"/>
      <c r="AC611" s="555">
        <f>IF($AG$718=0,0,$AG$718)</f>
        <v>0</v>
      </c>
      <c r="AD611" s="556"/>
      <c r="AE611" s="570">
        <f>SUM(G611:AD611)</f>
        <v>0</v>
      </c>
      <c r="AF611" s="571"/>
      <c r="AG611" s="137"/>
      <c r="AH611" s="62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46"/>
      <c r="AT611" s="46"/>
    </row>
    <row r="612" spans="1:46" ht="12" customHeight="1" x14ac:dyDescent="0.2">
      <c r="A612" s="164"/>
      <c r="B612" s="572" t="str">
        <f>$B$45</f>
        <v>aus Nacht-, Sonn-, Feiertagsarbeiten</v>
      </c>
      <c r="C612" s="572"/>
      <c r="D612" s="572"/>
      <c r="E612" s="572"/>
      <c r="F612" s="573"/>
      <c r="G612" s="717">
        <f>IF($AJ$20=0,0,$AJ$20)</f>
        <v>0</v>
      </c>
      <c r="H612" s="718"/>
      <c r="I612" s="566">
        <f>IF($AK$20=0,0,$AK$20)</f>
        <v>0</v>
      </c>
      <c r="J612" s="567"/>
      <c r="K612" s="566">
        <f>IF($AL$20=0,0,$AL$20)</f>
        <v>0</v>
      </c>
      <c r="L612" s="567"/>
      <c r="M612" s="717">
        <f>IF($AM$20=0,0,$AM$20)</f>
        <v>0</v>
      </c>
      <c r="N612" s="718"/>
      <c r="O612" s="717">
        <f>IF($AN$20=0,0,$AN$20)</f>
        <v>0</v>
      </c>
      <c r="P612" s="718"/>
      <c r="Q612" s="717">
        <f>IF($AO$20=0,0,$AO$20)</f>
        <v>0</v>
      </c>
      <c r="R612" s="718"/>
      <c r="S612" s="566">
        <f>IF($AP$20=0,0,$AP$20)</f>
        <v>0</v>
      </c>
      <c r="T612" s="567"/>
      <c r="U612" s="717">
        <f>IF($AQ$20=0,0,$AQ$20)</f>
        <v>0</v>
      </c>
      <c r="V612" s="718"/>
      <c r="W612" s="717">
        <f>IF($AR$20=0,0,$AR$20)</f>
        <v>0</v>
      </c>
      <c r="X612" s="718"/>
      <c r="Y612" s="719">
        <f>IF($AS$20=0,0,$AS$20)</f>
        <v>0</v>
      </c>
      <c r="Z612" s="575"/>
      <c r="AA612" s="566">
        <f>IF($AT$20=0,0,$AT$20)</f>
        <v>0</v>
      </c>
      <c r="AB612" s="567"/>
      <c r="AC612" s="566">
        <f>IF($AU$20=0,0,$AU$20)</f>
        <v>0</v>
      </c>
      <c r="AD612" s="567"/>
      <c r="AE612" s="568">
        <f>SUM(G612:AD612)</f>
        <v>0</v>
      </c>
      <c r="AF612" s="569"/>
      <c r="AG612" s="137"/>
      <c r="AH612" s="62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46"/>
      <c r="AT612" s="46"/>
    </row>
    <row r="613" spans="1:46" ht="12" customHeight="1" x14ac:dyDescent="0.2">
      <c r="A613" s="576" t="str">
        <f>$A$46</f>
        <v>Unproduktive Stunden</v>
      </c>
      <c r="B613" s="577"/>
      <c r="C613" s="577"/>
      <c r="D613" s="577"/>
      <c r="E613" s="577"/>
      <c r="F613" s="578"/>
      <c r="G613" s="720"/>
      <c r="H613" s="721"/>
      <c r="I613" s="581"/>
      <c r="J613" s="582"/>
      <c r="K613" s="581"/>
      <c r="L613" s="582"/>
      <c r="M613" s="720"/>
      <c r="N613" s="721"/>
      <c r="O613" s="720"/>
      <c r="P613" s="721"/>
      <c r="Q613" s="720"/>
      <c r="R613" s="721"/>
      <c r="S613" s="581"/>
      <c r="T613" s="582"/>
      <c r="U613" s="720"/>
      <c r="V613" s="721"/>
      <c r="W613" s="720"/>
      <c r="X613" s="721"/>
      <c r="Y613" s="722"/>
      <c r="Z613" s="580"/>
      <c r="AA613" s="581"/>
      <c r="AB613" s="582"/>
      <c r="AC613" s="581"/>
      <c r="AD613" s="582"/>
      <c r="AE613" s="593"/>
      <c r="AF613" s="594"/>
      <c r="AG613" s="137"/>
      <c r="AH613" s="62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46"/>
      <c r="AT613" s="46"/>
    </row>
    <row r="614" spans="1:46" ht="12" customHeight="1" x14ac:dyDescent="0.2">
      <c r="A614" s="595" t="str">
        <f>$A$47</f>
        <v xml:space="preserve">   Absenzen, Kurzabsenzen Art. 11 GAV</v>
      </c>
      <c r="B614" s="596"/>
      <c r="C614" s="596"/>
      <c r="D614" s="596"/>
      <c r="E614" s="596"/>
      <c r="F614" s="165" t="str">
        <f>$F$47</f>
        <v>a</v>
      </c>
      <c r="G614" s="591">
        <f>IF($AJ$3=0,0,$AJ$3)</f>
        <v>0</v>
      </c>
      <c r="H614" s="592"/>
      <c r="I614" s="591">
        <f>IF($AK$3=0,0,$AK$3)</f>
        <v>0</v>
      </c>
      <c r="J614" s="592"/>
      <c r="K614" s="591">
        <f>IF($AL$3=0,0,$AL$3)</f>
        <v>0</v>
      </c>
      <c r="L614" s="592"/>
      <c r="M614" s="591">
        <f>IF($AM$3=0,0,$AM$3)</f>
        <v>0</v>
      </c>
      <c r="N614" s="592"/>
      <c r="O614" s="591">
        <f>IF($AN$3=0,0,$AN$3)</f>
        <v>0</v>
      </c>
      <c r="P614" s="592"/>
      <c r="Q614" s="591">
        <f>IF($AO$3=0,0,$AO$3)</f>
        <v>0</v>
      </c>
      <c r="R614" s="592"/>
      <c r="S614" s="591">
        <f>IF($AP$3=0,0,$AP$3)</f>
        <v>0</v>
      </c>
      <c r="T614" s="592"/>
      <c r="U614" s="591">
        <f>IF($AQ$3=0,0,$AQ$3)</f>
        <v>0</v>
      </c>
      <c r="V614" s="592"/>
      <c r="W614" s="591">
        <f>IF($AR$3=0,0,$AR$3)</f>
        <v>0</v>
      </c>
      <c r="X614" s="592"/>
      <c r="Y614" s="724">
        <f>IF($AS$3=0,0,$AS$3)</f>
        <v>0</v>
      </c>
      <c r="Z614" s="598"/>
      <c r="AA614" s="591">
        <f>IF(AT$3=0,0,$AT$3)</f>
        <v>0</v>
      </c>
      <c r="AB614" s="592"/>
      <c r="AC614" s="591">
        <f>IF($AU$3=0,0,$AU$3)</f>
        <v>0</v>
      </c>
      <c r="AD614" s="592"/>
      <c r="AE614" s="583">
        <f>IF($AV$3=0,0,$AV$3)</f>
        <v>0</v>
      </c>
      <c r="AF614" s="584"/>
      <c r="AG614" s="137"/>
      <c r="AH614" s="62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46"/>
      <c r="AT614" s="46"/>
    </row>
    <row r="615" spans="1:46" ht="12" customHeight="1" x14ac:dyDescent="0.2">
      <c r="A615" s="585" t="str">
        <f>$A$48</f>
        <v xml:space="preserve">   Ferien Art. 12.1 GAV</v>
      </c>
      <c r="B615" s="586"/>
      <c r="C615" s="586"/>
      <c r="D615" s="586"/>
      <c r="E615" s="586"/>
      <c r="F615" s="166" t="str">
        <f>$F$48</f>
        <v>f</v>
      </c>
      <c r="G615" s="589">
        <f>IF($AJ$4=0,0,$AJ$4)</f>
        <v>0</v>
      </c>
      <c r="H615" s="590"/>
      <c r="I615" s="589">
        <f>IF($AK$4=0,0,$AK$4)</f>
        <v>0</v>
      </c>
      <c r="J615" s="590"/>
      <c r="K615" s="589">
        <f>IF($AL$4=0,0,$AL$4)</f>
        <v>0</v>
      </c>
      <c r="L615" s="590"/>
      <c r="M615" s="589">
        <f>IF($AM$4=0,0,$AM$4)</f>
        <v>0</v>
      </c>
      <c r="N615" s="590"/>
      <c r="O615" s="589">
        <f>IF($AN$4=0,0,$AN$4)</f>
        <v>0</v>
      </c>
      <c r="P615" s="590"/>
      <c r="Q615" s="589">
        <f>IF($AO$4=0,0,$AO$4)</f>
        <v>0</v>
      </c>
      <c r="R615" s="590"/>
      <c r="S615" s="589">
        <f>IF($AP$4=0,0,$AP$4)</f>
        <v>0</v>
      </c>
      <c r="T615" s="590"/>
      <c r="U615" s="589">
        <f>IF($AQ$4=0,0,$AQ$4)</f>
        <v>0</v>
      </c>
      <c r="V615" s="590"/>
      <c r="W615" s="589">
        <f>IF($AR$4=0,0,$AR$4)</f>
        <v>0</v>
      </c>
      <c r="X615" s="590"/>
      <c r="Y615" s="723">
        <f>IF($AS$4=0,0,$AS$4)</f>
        <v>0</v>
      </c>
      <c r="Z615" s="588"/>
      <c r="AA615" s="589">
        <f>IF($AT$4=0,0,$AT$4)</f>
        <v>0</v>
      </c>
      <c r="AB615" s="590"/>
      <c r="AC615" s="589">
        <f>IF($AU$4=0,0,$AU$4)</f>
        <v>0</v>
      </c>
      <c r="AD615" s="590"/>
      <c r="AE615" s="599">
        <f>IF($AV$4=0,0,$AV$4)</f>
        <v>0</v>
      </c>
      <c r="AF615" s="600"/>
      <c r="AG615" s="137"/>
      <c r="AH615" s="62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46"/>
      <c r="AT615" s="46"/>
    </row>
    <row r="616" spans="1:46" ht="12" customHeight="1" x14ac:dyDescent="0.2">
      <c r="A616" s="601" t="str">
        <f>$A$49</f>
        <v xml:space="preserve">   Feiertage Art. 12.2 GAV</v>
      </c>
      <c r="B616" s="602"/>
      <c r="C616" s="222" t="str">
        <f>IF($AJ$17="","",$AJ$17)</f>
        <v/>
      </c>
      <c r="D616" s="221"/>
      <c r="E616" s="221"/>
      <c r="F616" s="167" t="str">
        <f>$F$49</f>
        <v>ft</v>
      </c>
      <c r="G616" s="589">
        <f>IF($AJ$15=0,0,$AJ$15)</f>
        <v>0</v>
      </c>
      <c r="H616" s="590"/>
      <c r="I616" s="589">
        <f>IF($AK$15=0,0,$AK$15)</f>
        <v>0</v>
      </c>
      <c r="J616" s="590"/>
      <c r="K616" s="589">
        <f>IF($AL$15=0,0,$AL$15)</f>
        <v>0</v>
      </c>
      <c r="L616" s="590"/>
      <c r="M616" s="589">
        <f>IF($AM$15=0,0,$AM$15)</f>
        <v>0</v>
      </c>
      <c r="N616" s="590"/>
      <c r="O616" s="589">
        <f>IF($AN$15=0,0,$AN$15)</f>
        <v>0</v>
      </c>
      <c r="P616" s="590"/>
      <c r="Q616" s="589">
        <f>IF($AO$15=0,0,$AO$15)</f>
        <v>0</v>
      </c>
      <c r="R616" s="590"/>
      <c r="S616" s="589">
        <f>IF($AP$15=0,0,$AP$15)</f>
        <v>0</v>
      </c>
      <c r="T616" s="590"/>
      <c r="U616" s="589">
        <f>IF($AQ$15=0,0,$AQ$15)</f>
        <v>0</v>
      </c>
      <c r="V616" s="590"/>
      <c r="W616" s="589">
        <f>IF($AR$15=0,0,$AR$15)</f>
        <v>0</v>
      </c>
      <c r="X616" s="590"/>
      <c r="Y616" s="723">
        <f>IF($AS$15=0,0,$AS$15)</f>
        <v>0</v>
      </c>
      <c r="Z616" s="588"/>
      <c r="AA616" s="589">
        <f>IF($AT$15=0,0,$AT$15)</f>
        <v>0</v>
      </c>
      <c r="AB616" s="590"/>
      <c r="AC616" s="589">
        <f>IF($AU$15=0,0,$AU$15)</f>
        <v>0</v>
      </c>
      <c r="AD616" s="590"/>
      <c r="AE616" s="599">
        <f>IF($AV$15=0,0,$AV$15)</f>
        <v>0</v>
      </c>
      <c r="AF616" s="600"/>
      <c r="AG616" s="137"/>
      <c r="AH616" s="62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46"/>
      <c r="AT616" s="46"/>
    </row>
    <row r="617" spans="1:46" ht="12" customHeight="1" x14ac:dyDescent="0.2">
      <c r="A617" s="601" t="str">
        <f>$A$50</f>
        <v xml:space="preserve">   Krankheit Art. 13 GAV</v>
      </c>
      <c r="B617" s="602"/>
      <c r="C617" s="602"/>
      <c r="D617" s="602"/>
      <c r="E617" s="602"/>
      <c r="F617" s="167" t="str">
        <f>$F$50</f>
        <v>k</v>
      </c>
      <c r="G617" s="589">
        <f>IF($AJ$5=0,0,$AJ$5)</f>
        <v>0</v>
      </c>
      <c r="H617" s="590"/>
      <c r="I617" s="589">
        <f>IF($AK$5=0,0,$AK$5)</f>
        <v>0</v>
      </c>
      <c r="J617" s="590"/>
      <c r="K617" s="589">
        <f>IF($AL$5=0,0,$AL$5)</f>
        <v>0</v>
      </c>
      <c r="L617" s="590"/>
      <c r="M617" s="589">
        <f>IF($AM$5=0,0,$AM$5)</f>
        <v>0</v>
      </c>
      <c r="N617" s="590"/>
      <c r="O617" s="589">
        <f>IF($AN$5=0,0,$AN$5)</f>
        <v>0</v>
      </c>
      <c r="P617" s="590"/>
      <c r="Q617" s="589">
        <f>IF($AO$5=0,0,$AO$5)</f>
        <v>0</v>
      </c>
      <c r="R617" s="590"/>
      <c r="S617" s="589">
        <f>IF($AP$5=0,0,$AP$5)</f>
        <v>0</v>
      </c>
      <c r="T617" s="590"/>
      <c r="U617" s="589">
        <f>IF($AQ$5=0,0,$AQ$5)</f>
        <v>0</v>
      </c>
      <c r="V617" s="590"/>
      <c r="W617" s="589">
        <f>IF($AR$5=0,0,$AR$5)</f>
        <v>0</v>
      </c>
      <c r="X617" s="590"/>
      <c r="Y617" s="723">
        <f>IF($AS$5=0,0,$AS$5)</f>
        <v>0</v>
      </c>
      <c r="Z617" s="588"/>
      <c r="AA617" s="589">
        <f>IF($AT$5=0,0,$AT$5)</f>
        <v>0</v>
      </c>
      <c r="AB617" s="590"/>
      <c r="AC617" s="589">
        <f>IF($AU$5=0,0,$AU$5)</f>
        <v>0</v>
      </c>
      <c r="AD617" s="590"/>
      <c r="AE617" s="599">
        <f>IF($AV$5=0,0,$AV$5)</f>
        <v>0</v>
      </c>
      <c r="AF617" s="600"/>
      <c r="AG617" s="137"/>
      <c r="AH617" s="62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46"/>
      <c r="AT617" s="46"/>
    </row>
    <row r="618" spans="1:46" ht="12" customHeight="1" x14ac:dyDescent="0.2">
      <c r="A618" s="601" t="str">
        <f>$A$51</f>
        <v xml:space="preserve">   Unfall Art. 14 GAV</v>
      </c>
      <c r="B618" s="602"/>
      <c r="C618" s="602"/>
      <c r="D618" s="602"/>
      <c r="E618" s="602"/>
      <c r="F618" s="167" t="str">
        <f>$F$51</f>
        <v>u</v>
      </c>
      <c r="G618" s="589">
        <f>IF($AJ$6=0,0,$AJ$6)</f>
        <v>0</v>
      </c>
      <c r="H618" s="590"/>
      <c r="I618" s="589">
        <f>IF($AK$6=0,0,$AK$6)</f>
        <v>0</v>
      </c>
      <c r="J618" s="590"/>
      <c r="K618" s="589">
        <f>IF($AL$6=0,0,$AL$6)</f>
        <v>0</v>
      </c>
      <c r="L618" s="590"/>
      <c r="M618" s="589">
        <f>IF($AM$6=0,0,$AM$6)</f>
        <v>0</v>
      </c>
      <c r="N618" s="590"/>
      <c r="O618" s="589">
        <f>IF($AN$6=0,0,$AN$6)</f>
        <v>0</v>
      </c>
      <c r="P618" s="590"/>
      <c r="Q618" s="589">
        <f>IF($AO$6=0,0,$AO$6)</f>
        <v>0</v>
      </c>
      <c r="R618" s="590"/>
      <c r="S618" s="589">
        <f>IF($AP$6=0,0,$AP$6)</f>
        <v>0</v>
      </c>
      <c r="T618" s="590"/>
      <c r="U618" s="589">
        <f>IF($AQ$6=0,0,$AQ$6)</f>
        <v>0</v>
      </c>
      <c r="V618" s="590"/>
      <c r="W618" s="589">
        <f>IF($AR$6=0,0,$AR$6)</f>
        <v>0</v>
      </c>
      <c r="X618" s="590"/>
      <c r="Y618" s="723">
        <f>IF($AS$6=0,0,$AS$6)</f>
        <v>0</v>
      </c>
      <c r="Z618" s="588"/>
      <c r="AA618" s="589">
        <f>IF($AT$6=0,0,$AT$6)</f>
        <v>0</v>
      </c>
      <c r="AB618" s="590"/>
      <c r="AC618" s="589">
        <f>IF($AU$6=0,0,$AU$6)</f>
        <v>0</v>
      </c>
      <c r="AD618" s="590"/>
      <c r="AE618" s="599">
        <f>IF($AV$6=0,0,$AV$6)</f>
        <v>0</v>
      </c>
      <c r="AF618" s="600"/>
      <c r="AG618" s="137"/>
      <c r="AH618" s="62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46"/>
      <c r="AT618" s="46"/>
    </row>
    <row r="619" spans="1:46" ht="12" customHeight="1" x14ac:dyDescent="0.2">
      <c r="A619" s="601" t="str">
        <f>$A$52</f>
        <v xml:space="preserve">   Schwangerschaft/Mutterschaft Art. 15 GAV</v>
      </c>
      <c r="B619" s="602"/>
      <c r="C619" s="602"/>
      <c r="D619" s="602"/>
      <c r="E619" s="602"/>
      <c r="F619" s="167" t="str">
        <f>$F$52</f>
        <v>s</v>
      </c>
      <c r="G619" s="589">
        <f>IF($AJ$7=0,0,$AJ$7)</f>
        <v>0</v>
      </c>
      <c r="H619" s="590"/>
      <c r="I619" s="589">
        <f>IF($AK$7=0,0,$AK$7)</f>
        <v>0</v>
      </c>
      <c r="J619" s="590"/>
      <c r="K619" s="589">
        <f>IF($AL$7=0,0,$AL$7)</f>
        <v>0</v>
      </c>
      <c r="L619" s="590"/>
      <c r="M619" s="589">
        <f>IF($AM$7=0,0,$AM$7)</f>
        <v>0</v>
      </c>
      <c r="N619" s="590"/>
      <c r="O619" s="589">
        <f>IF($AN$7=0,0,$AN$7)</f>
        <v>0</v>
      </c>
      <c r="P619" s="590"/>
      <c r="Q619" s="589">
        <f>IF($AO$7=0,0,$AO$7)</f>
        <v>0</v>
      </c>
      <c r="R619" s="590"/>
      <c r="S619" s="589">
        <f>IF($AP$7=0,0,$AP$7)</f>
        <v>0</v>
      </c>
      <c r="T619" s="590"/>
      <c r="U619" s="589">
        <f>IF($AQ$7=0,0,$AQ$7)</f>
        <v>0</v>
      </c>
      <c r="V619" s="590"/>
      <c r="W619" s="589">
        <f>IF($AR$7=0,0,$AR$7)</f>
        <v>0</v>
      </c>
      <c r="X619" s="590"/>
      <c r="Y619" s="723">
        <f>IF($AS$7=0,0,$AS$7)</f>
        <v>0</v>
      </c>
      <c r="Z619" s="588"/>
      <c r="AA619" s="589">
        <f>IF($AT$7=0,0,$AT$7)</f>
        <v>0</v>
      </c>
      <c r="AB619" s="590"/>
      <c r="AC619" s="589">
        <f>IF($AU$7=0,0,$AU$7)</f>
        <v>0</v>
      </c>
      <c r="AD619" s="590"/>
      <c r="AE619" s="599">
        <f>IF($AV$7=0,0,$AV$7)</f>
        <v>0</v>
      </c>
      <c r="AF619" s="600"/>
      <c r="AG619" s="137"/>
      <c r="AH619" s="62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46"/>
      <c r="AT619" s="46"/>
    </row>
    <row r="620" spans="1:46" ht="12" customHeight="1" x14ac:dyDescent="0.2">
      <c r="A620" s="601" t="str">
        <f>$A$53</f>
        <v xml:space="preserve">   Militär/Beförderung/Zivilschutz Art. 16 GAV</v>
      </c>
      <c r="B620" s="602"/>
      <c r="C620" s="602"/>
      <c r="D620" s="602"/>
      <c r="E620" s="602"/>
      <c r="F620" s="167" t="str">
        <f>$F$53</f>
        <v>m</v>
      </c>
      <c r="G620" s="589">
        <f>IF($AJ$8=0,0,$AJ$8)</f>
        <v>0</v>
      </c>
      <c r="H620" s="590"/>
      <c r="I620" s="589">
        <f>IF($AK$8=0,0,$AK$8)</f>
        <v>0</v>
      </c>
      <c r="J620" s="590"/>
      <c r="K620" s="589">
        <f>IF($AL$8=0,0,$AL$8)</f>
        <v>0</v>
      </c>
      <c r="L620" s="590"/>
      <c r="M620" s="589">
        <f>IF($AM$8=0,0,$AM$8)</f>
        <v>0</v>
      </c>
      <c r="N620" s="590"/>
      <c r="O620" s="589">
        <f>IF($AN$8=0,0,$AN$8)</f>
        <v>0</v>
      </c>
      <c r="P620" s="590"/>
      <c r="Q620" s="589">
        <f>IF($AO$8=0,0,$AO$8)</f>
        <v>0</v>
      </c>
      <c r="R620" s="590"/>
      <c r="S620" s="589">
        <f>IF($AP$8=0,0,$AP$8)</f>
        <v>0</v>
      </c>
      <c r="T620" s="590"/>
      <c r="U620" s="589">
        <f>IF($AQ$8=0,0,$AQ$8)</f>
        <v>0</v>
      </c>
      <c r="V620" s="590"/>
      <c r="W620" s="589">
        <f>IF($AR$8=0,0,$AR$8)</f>
        <v>0</v>
      </c>
      <c r="X620" s="590"/>
      <c r="Y620" s="723">
        <f>IF($AS$8=0,0,$AS$8)</f>
        <v>0</v>
      </c>
      <c r="Z620" s="588"/>
      <c r="AA620" s="589">
        <f>IF($AT$8=0,0,$AT$8)</f>
        <v>0</v>
      </c>
      <c r="AB620" s="590"/>
      <c r="AC620" s="589">
        <f>IF($AU$8=0,0,$AU$8)</f>
        <v>0</v>
      </c>
      <c r="AD620" s="590"/>
      <c r="AE620" s="599">
        <f>IF($AV$8=0,0,$AV$8)</f>
        <v>0</v>
      </c>
      <c r="AF620" s="600"/>
      <c r="AG620" s="137"/>
      <c r="AH620" s="62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46"/>
      <c r="AT620" s="46"/>
    </row>
    <row r="621" spans="1:46" ht="12" customHeight="1" x14ac:dyDescent="0.2">
      <c r="A621" s="601" t="str">
        <f>$A$54</f>
        <v xml:space="preserve">   Kurzarbeit und Schlechtwetterausfälle</v>
      </c>
      <c r="B621" s="602"/>
      <c r="C621" s="602"/>
      <c r="D621" s="602"/>
      <c r="E621" s="602"/>
      <c r="F621" s="167" t="str">
        <f>$F$54</f>
        <v>ka</v>
      </c>
      <c r="G621" s="589">
        <f>IF($AJ$11=0,0,$AJ$11)</f>
        <v>0</v>
      </c>
      <c r="H621" s="590"/>
      <c r="I621" s="589">
        <f>IF($AK$11=0,0,$AK$11)</f>
        <v>0</v>
      </c>
      <c r="J621" s="590"/>
      <c r="K621" s="589">
        <f>IF($AL$11=0,0,$AL$11)</f>
        <v>0</v>
      </c>
      <c r="L621" s="590"/>
      <c r="M621" s="589">
        <f>IF($AM$11=0,0,$AM$11)</f>
        <v>0</v>
      </c>
      <c r="N621" s="590"/>
      <c r="O621" s="589">
        <f>IF($AN$11=0,0,$AN$11)</f>
        <v>0</v>
      </c>
      <c r="P621" s="590"/>
      <c r="Q621" s="589">
        <f>IF($AO$11=0,0,$AO$11)</f>
        <v>0</v>
      </c>
      <c r="R621" s="590"/>
      <c r="S621" s="589">
        <f>IF($AP$11=0,0,$AP$11)</f>
        <v>0</v>
      </c>
      <c r="T621" s="590"/>
      <c r="U621" s="589">
        <f>IF($AQ$11=0,0,$AQ$11)</f>
        <v>0</v>
      </c>
      <c r="V621" s="590"/>
      <c r="W621" s="589">
        <f>IF($AR$11=0,0,$AR$11)</f>
        <v>0</v>
      </c>
      <c r="X621" s="590"/>
      <c r="Y621" s="723">
        <f>IF($AS$11=0,0,$AS$11)</f>
        <v>0</v>
      </c>
      <c r="Z621" s="588"/>
      <c r="AA621" s="589">
        <f>IF($AT$11=0,0,$AT$11)</f>
        <v>0</v>
      </c>
      <c r="AB621" s="590"/>
      <c r="AC621" s="589">
        <f>IF($AU$11=0,0,$AU$11)</f>
        <v>0</v>
      </c>
      <c r="AD621" s="590"/>
      <c r="AE621" s="599">
        <f>IF($AV$11=0,0,$AV$11)</f>
        <v>0</v>
      </c>
      <c r="AF621" s="600"/>
      <c r="AG621" s="137"/>
      <c r="AH621" s="62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46"/>
      <c r="AT621" s="46"/>
    </row>
    <row r="622" spans="1:46" ht="12" customHeight="1" x14ac:dyDescent="0.2">
      <c r="A622" s="601" t="str">
        <f>$A$55</f>
        <v xml:space="preserve">   Berufsschule</v>
      </c>
      <c r="B622" s="602"/>
      <c r="C622" s="602"/>
      <c r="D622" s="602"/>
      <c r="E622" s="602"/>
      <c r="F622" s="168" t="str">
        <f>$F$55</f>
        <v>bs</v>
      </c>
      <c r="G622" s="589">
        <f>IF($AJ$9=0,0,$AJ$9)</f>
        <v>0</v>
      </c>
      <c r="H622" s="590"/>
      <c r="I622" s="589">
        <f>IF($AK$9=0,0,$AK$9)</f>
        <v>0</v>
      </c>
      <c r="J622" s="590"/>
      <c r="K622" s="589">
        <f>IF($AL$9=0,0,$AL$9)</f>
        <v>0</v>
      </c>
      <c r="L622" s="590"/>
      <c r="M622" s="589">
        <f>IF($AM$9=0,0,$AM$9)</f>
        <v>0</v>
      </c>
      <c r="N622" s="590"/>
      <c r="O622" s="589">
        <f>IF($AN$9=0,0,$AN$9)</f>
        <v>0</v>
      </c>
      <c r="P622" s="590"/>
      <c r="Q622" s="589">
        <f>IF($AO$9=0,0,$AO$9)</f>
        <v>0</v>
      </c>
      <c r="R622" s="590"/>
      <c r="S622" s="589">
        <f>IF($AP$9=0,0,$AP$9)</f>
        <v>0</v>
      </c>
      <c r="T622" s="590"/>
      <c r="U622" s="589">
        <f>IF($AQ$9=0,0,$AQ$9)</f>
        <v>0</v>
      </c>
      <c r="V622" s="590"/>
      <c r="W622" s="589">
        <f>IF($AR$9=0,0,$AR$9)</f>
        <v>0</v>
      </c>
      <c r="X622" s="590"/>
      <c r="Y622" s="723">
        <f>IF($AS$9=0,0,$AS$9)</f>
        <v>0</v>
      </c>
      <c r="Z622" s="588"/>
      <c r="AA622" s="589">
        <f>IF($AT$9=0,0,$AT$9)</f>
        <v>0</v>
      </c>
      <c r="AB622" s="590"/>
      <c r="AC622" s="589">
        <f>IF($AU$9=0,0,$AU$9)</f>
        <v>0</v>
      </c>
      <c r="AD622" s="590"/>
      <c r="AE622" s="599">
        <f>IF($AV$9=0,0,$AV$9)</f>
        <v>0</v>
      </c>
      <c r="AF622" s="600"/>
      <c r="AG622" s="137"/>
      <c r="AH622" s="62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46"/>
      <c r="AT622" s="46"/>
    </row>
    <row r="623" spans="1:46" ht="12" customHeight="1" x14ac:dyDescent="0.2">
      <c r="A623" s="615" t="str">
        <f>$A$56</f>
        <v xml:space="preserve">   Kurse</v>
      </c>
      <c r="B623" s="616"/>
      <c r="C623" s="616"/>
      <c r="D623" s="616"/>
      <c r="E623" s="616"/>
      <c r="F623" s="268" t="str">
        <f>$F$56</f>
        <v>ku</v>
      </c>
      <c r="G623" s="608">
        <f>IF($AJ$10=0,0,$AJ$10)</f>
        <v>0</v>
      </c>
      <c r="H623" s="609"/>
      <c r="I623" s="608">
        <f>IF($AK$10=0,0,$AK$10)</f>
        <v>0</v>
      </c>
      <c r="J623" s="609"/>
      <c r="K623" s="608">
        <f>IF($AL$10=0,0,$AL$10)</f>
        <v>0</v>
      </c>
      <c r="L623" s="609"/>
      <c r="M623" s="608">
        <f>IF($AM$10=0,0,$AM$10)</f>
        <v>0</v>
      </c>
      <c r="N623" s="609"/>
      <c r="O623" s="608">
        <f>IF($AN$10=0,0,$AN$10)</f>
        <v>0</v>
      </c>
      <c r="P623" s="609"/>
      <c r="Q623" s="608">
        <f>IF($AO$10=0,0,$AO$10)</f>
        <v>0</v>
      </c>
      <c r="R623" s="609"/>
      <c r="S623" s="608">
        <f>IF($AP$10=0,0,$AP$10)</f>
        <v>0</v>
      </c>
      <c r="T623" s="609"/>
      <c r="U623" s="608">
        <f>IF($AQ$10=0,0,$AQ$10)</f>
        <v>0</v>
      </c>
      <c r="V623" s="609"/>
      <c r="W623" s="608">
        <f>IF($AR$10=0,0,$AR$10)</f>
        <v>0</v>
      </c>
      <c r="X623" s="609"/>
      <c r="Y623" s="725">
        <f>IF($AS$10=0,0,$AS$10)</f>
        <v>0</v>
      </c>
      <c r="Z623" s="618"/>
      <c r="AA623" s="608">
        <f>IF($AT$10=0,0,$AT$10)</f>
        <v>0</v>
      </c>
      <c r="AB623" s="609"/>
      <c r="AC623" s="608">
        <f>IF($AU$10=0,0,$AU$10)</f>
        <v>0</v>
      </c>
      <c r="AD623" s="609"/>
      <c r="AE623" s="610">
        <f>IF($AV$10=0,0,$AV$10)</f>
        <v>0</v>
      </c>
      <c r="AF623" s="611"/>
      <c r="AG623" s="137"/>
      <c r="AH623" s="62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46"/>
      <c r="AT623" s="46"/>
    </row>
    <row r="624" spans="1:46" ht="12" customHeight="1" x14ac:dyDescent="0.2">
      <c r="A624" s="265" t="str">
        <f>$A$57</f>
        <v>Kompensations-Std</v>
      </c>
      <c r="B624" s="612" t="str">
        <f>$B$57</f>
        <v>aus Vorjahr</v>
      </c>
      <c r="C624" s="612"/>
      <c r="D624" s="612"/>
      <c r="E624" s="612"/>
      <c r="F624" s="266" t="str">
        <f>$F$57</f>
        <v>kv</v>
      </c>
      <c r="G624" s="604">
        <f>IF($AJ$12=0,0,$AJ$12)</f>
        <v>0</v>
      </c>
      <c r="H624" s="605"/>
      <c r="I624" s="604">
        <f>IF($AK$12=0,0,$AK$12)</f>
        <v>0</v>
      </c>
      <c r="J624" s="605"/>
      <c r="K624" s="604">
        <f>IF($AL$12=0,0,$AL$12)</f>
        <v>0</v>
      </c>
      <c r="L624" s="605"/>
      <c r="M624" s="604">
        <f>IF($AM$12=0,0,$AM$12)</f>
        <v>0</v>
      </c>
      <c r="N624" s="605"/>
      <c r="O624" s="604">
        <f>IF($AN$12=0,0,$AN$12)</f>
        <v>0</v>
      </c>
      <c r="P624" s="605"/>
      <c r="Q624" s="604">
        <f>IF($AO$12=0,0,$AO$12)</f>
        <v>0</v>
      </c>
      <c r="R624" s="605"/>
      <c r="S624" s="604">
        <f>IF($AP$12=0,0,$AP$12)</f>
        <v>0</v>
      </c>
      <c r="T624" s="605"/>
      <c r="U624" s="604">
        <f>IF($AQ$12=0,0,$AQ$12)</f>
        <v>0</v>
      </c>
      <c r="V624" s="605"/>
      <c r="W624" s="604">
        <f>IF($AR$12=0,0,$AR$12)</f>
        <v>0</v>
      </c>
      <c r="X624" s="605"/>
      <c r="Y624" s="727"/>
      <c r="Z624" s="614"/>
      <c r="AA624" s="604"/>
      <c r="AB624" s="605"/>
      <c r="AC624" s="604"/>
      <c r="AD624" s="605"/>
      <c r="AE624" s="606">
        <f>IF($AV$12=0,0,$AV$12)</f>
        <v>0</v>
      </c>
      <c r="AF624" s="607"/>
      <c r="AG624" s="137"/>
      <c r="AH624" s="62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46"/>
      <c r="AT624" s="46"/>
    </row>
    <row r="625" spans="1:47" ht="12" customHeight="1" x14ac:dyDescent="0.2">
      <c r="A625" s="269"/>
      <c r="B625" s="632" t="str">
        <f>$B$58</f>
        <v>aus laufendem Jahr (Kontrolle)</v>
      </c>
      <c r="C625" s="632"/>
      <c r="D625" s="632"/>
      <c r="E625" s="632"/>
      <c r="F625" s="270" t="str">
        <f>$F$58</f>
        <v>kj</v>
      </c>
      <c r="G625" s="627">
        <f>IF($AJ$14=0,0,$AJ$14)</f>
        <v>0</v>
      </c>
      <c r="H625" s="628"/>
      <c r="I625" s="627">
        <f>IF($AK$14=0,0,$AK$14)</f>
        <v>0</v>
      </c>
      <c r="J625" s="628"/>
      <c r="K625" s="627">
        <f>IF($AL$14=0,0,$AL$14)</f>
        <v>0</v>
      </c>
      <c r="L625" s="628"/>
      <c r="M625" s="627">
        <f>IF($AM$14=0,0,$AM$14)</f>
        <v>0</v>
      </c>
      <c r="N625" s="628"/>
      <c r="O625" s="627">
        <f>IF($AN$14=0,0,$AN$14)</f>
        <v>0</v>
      </c>
      <c r="P625" s="628"/>
      <c r="Q625" s="627">
        <f>IF($AO$14=0,0,$AO$14)</f>
        <v>0</v>
      </c>
      <c r="R625" s="628"/>
      <c r="S625" s="627">
        <f>IF($AP$14=0,0,$AP$14)</f>
        <v>0</v>
      </c>
      <c r="T625" s="628"/>
      <c r="U625" s="627">
        <f>IF($AQ$14=0,0,$AQ$14)</f>
        <v>0</v>
      </c>
      <c r="V625" s="628"/>
      <c r="W625" s="627">
        <f>IF($AR$14=0,0,$AR$14)</f>
        <v>0</v>
      </c>
      <c r="X625" s="628"/>
      <c r="Y625" s="726">
        <f>IF($AS$14=0,0,$AS$14)</f>
        <v>0</v>
      </c>
      <c r="Z625" s="634"/>
      <c r="AA625" s="627">
        <f>IF($AT$14=0,0,$AT$14)</f>
        <v>0</v>
      </c>
      <c r="AB625" s="628"/>
      <c r="AC625" s="627">
        <f>IF($AU$14=0,0,$AU$14)</f>
        <v>0</v>
      </c>
      <c r="AD625" s="628"/>
      <c r="AE625" s="629">
        <f>IF($AV$14=0,0,$AV$14)</f>
        <v>0</v>
      </c>
      <c r="AF625" s="630"/>
      <c r="AG625" s="137"/>
      <c r="AH625" s="62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46"/>
      <c r="AT625" s="46"/>
    </row>
    <row r="626" spans="1:47" ht="12" customHeight="1" x14ac:dyDescent="0.2">
      <c r="A626" s="271" t="str">
        <f>$A$59</f>
        <v>Auszahlung</v>
      </c>
      <c r="B626" s="612" t="str">
        <f>$B$59</f>
        <v>Stunden Vorjahressaldo</v>
      </c>
      <c r="C626" s="612"/>
      <c r="D626" s="612"/>
      <c r="E626" s="612"/>
      <c r="F626" s="631"/>
      <c r="G626" s="604">
        <f>IF($AJ$18=0,0,$AJ$18)</f>
        <v>0</v>
      </c>
      <c r="H626" s="605"/>
      <c r="I626" s="604">
        <f>IF($AK$18=0,0,$AK$18)</f>
        <v>0</v>
      </c>
      <c r="J626" s="605"/>
      <c r="K626" s="604">
        <f>IF($AL$18=0,0,$AL$18)</f>
        <v>0</v>
      </c>
      <c r="L626" s="605"/>
      <c r="M626" s="604">
        <f>IF($AM$18=0,0,$AM$18)</f>
        <v>0</v>
      </c>
      <c r="N626" s="605"/>
      <c r="O626" s="604">
        <f>IF($AN$18=0,0,$AN$18)</f>
        <v>0</v>
      </c>
      <c r="P626" s="605"/>
      <c r="Q626" s="604">
        <f>IF($AO$18=0,0,$AO$18)</f>
        <v>0</v>
      </c>
      <c r="R626" s="605"/>
      <c r="S626" s="604">
        <f>IF($AP$18=0,0,$AP$18)</f>
        <v>0</v>
      </c>
      <c r="T626" s="605"/>
      <c r="U626" s="604">
        <f>IF($AQ$18=0,0,$AQ$18)</f>
        <v>0</v>
      </c>
      <c r="V626" s="605"/>
      <c r="W626" s="604">
        <f>IF($AR$18=0,0,$AR$18)</f>
        <v>0</v>
      </c>
      <c r="X626" s="605"/>
      <c r="Y626" s="619"/>
      <c r="Z626" s="620"/>
      <c r="AA626" s="620"/>
      <c r="AB626" s="620"/>
      <c r="AC626" s="620"/>
      <c r="AD626" s="621"/>
      <c r="AE626" s="606">
        <f>IF($AV$18=0,0,$AV$18)</f>
        <v>0</v>
      </c>
      <c r="AF626" s="607"/>
      <c r="AG626" s="137"/>
      <c r="AH626" s="62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46"/>
      <c r="AT626" s="46"/>
    </row>
    <row r="627" spans="1:47" ht="12" customHeight="1" x14ac:dyDescent="0.2">
      <c r="A627" s="169" t="str">
        <f>$A$60</f>
        <v>Differenz</v>
      </c>
      <c r="B627" s="586" t="str">
        <f>$B$60</f>
        <v>nach Kompensation und Auszahlung</v>
      </c>
      <c r="C627" s="586"/>
      <c r="D627" s="586"/>
      <c r="E627" s="586"/>
      <c r="F627" s="622"/>
      <c r="G627" s="589">
        <f>IF(ROUND($P$4,3)=0,0,$P$4-SUM(G624+G626))</f>
        <v>0</v>
      </c>
      <c r="H627" s="590"/>
      <c r="I627" s="623">
        <f>IF(ROUND(G627,3)=0,0,G627-(SUM(I626+I624)))</f>
        <v>0</v>
      </c>
      <c r="J627" s="624"/>
      <c r="K627" s="623">
        <f>IF(ROUND(I627,3)=0,0,I627-(SUM(K626+K624)))</f>
        <v>0</v>
      </c>
      <c r="L627" s="624"/>
      <c r="M627" s="589">
        <f t="shared" ref="M627" si="194">IF(ROUND(K627,3)=0,0,K627-(SUM(M626+M624)))</f>
        <v>0</v>
      </c>
      <c r="N627" s="590"/>
      <c r="O627" s="589">
        <f t="shared" ref="O627" si="195">IF(ROUND(M627,3)=0,0,M627-(SUM(O626+O624)))</f>
        <v>0</v>
      </c>
      <c r="P627" s="590"/>
      <c r="Q627" s="589">
        <f t="shared" ref="Q627" si="196">IF(ROUND(O627,3)=0,0,O627-(SUM(Q626+Q624)))</f>
        <v>0</v>
      </c>
      <c r="R627" s="590"/>
      <c r="S627" s="623">
        <f t="shared" ref="S627" si="197">IF(ROUND(Q627,3)=0,0,Q627-(SUM(S626+S624)))</f>
        <v>0</v>
      </c>
      <c r="T627" s="624"/>
      <c r="U627" s="589">
        <f t="shared" ref="U627" si="198">IF(ROUND(S627,3)=0,0,S627-(SUM(U626+U624)))</f>
        <v>0</v>
      </c>
      <c r="V627" s="590"/>
      <c r="W627" s="589">
        <f t="shared" ref="W627" si="199">IF(ROUND(U627,3)=0,0,U627-(SUM(W626+W624)))</f>
        <v>0</v>
      </c>
      <c r="X627" s="590"/>
      <c r="Y627" s="636" t="str">
        <f>$Y$60</f>
        <v/>
      </c>
      <c r="Z627" s="637"/>
      <c r="AA627" s="637"/>
      <c r="AB627" s="637"/>
      <c r="AC627" s="637"/>
      <c r="AD627" s="637"/>
      <c r="AE627" s="637"/>
      <c r="AF627" s="638"/>
      <c r="AG627" s="137"/>
      <c r="AH627" s="62"/>
      <c r="AI627" s="39"/>
      <c r="AJ627" s="39"/>
      <c r="AM627" s="39"/>
      <c r="AN627" s="39"/>
      <c r="AO627" s="39"/>
      <c r="AP627" s="39"/>
      <c r="AQ627" s="39"/>
      <c r="AR627" s="39"/>
      <c r="AS627" s="46"/>
      <c r="AT627" s="46"/>
    </row>
    <row r="628" spans="1:47" ht="12" customHeight="1" x14ac:dyDescent="0.2">
      <c r="A628" s="169" t="str">
        <f>$A$61</f>
        <v>Auszahlung</v>
      </c>
      <c r="B628" s="639" t="str">
        <f>$B$61</f>
        <v>Stunden laufendes Jahr</v>
      </c>
      <c r="C628" s="639"/>
      <c r="D628" s="639"/>
      <c r="E628" s="639"/>
      <c r="F628" s="640"/>
      <c r="G628" s="589">
        <f>IF($AJ$19=0,0,$AJ$19)</f>
        <v>0</v>
      </c>
      <c r="H628" s="590"/>
      <c r="I628" s="589">
        <f>IF($AK$19=0,0,$AK$19)</f>
        <v>0</v>
      </c>
      <c r="J628" s="590"/>
      <c r="K628" s="589">
        <f>IF($AL$19=0,0,$AL$19)</f>
        <v>0</v>
      </c>
      <c r="L628" s="590"/>
      <c r="M628" s="589">
        <f>IF($AM$19=0,0,$AM$19)</f>
        <v>0</v>
      </c>
      <c r="N628" s="590"/>
      <c r="O628" s="589">
        <f>IF($AN$19=0,0,$AN$19)</f>
        <v>0</v>
      </c>
      <c r="P628" s="590"/>
      <c r="Q628" s="589">
        <f>IF($AO$19=0,0,$AO$19)</f>
        <v>0</v>
      </c>
      <c r="R628" s="590"/>
      <c r="S628" s="589">
        <f>IF($AP$19=0,0,$AP$19)</f>
        <v>0</v>
      </c>
      <c r="T628" s="590"/>
      <c r="U628" s="589">
        <f>IF($AQ$19=0,0,$AQ$19)</f>
        <v>0</v>
      </c>
      <c r="V628" s="590"/>
      <c r="W628" s="589">
        <f>IF($AR$19=0,0,$AR$19)</f>
        <v>0</v>
      </c>
      <c r="X628" s="590"/>
      <c r="Y628" s="723">
        <f>IF($AS$19=0,0,$AS$19)</f>
        <v>0</v>
      </c>
      <c r="Z628" s="588"/>
      <c r="AA628" s="589">
        <f>IF($AT$19=0,0,$AT$19)</f>
        <v>0</v>
      </c>
      <c r="AB628" s="590"/>
      <c r="AC628" s="589">
        <f>IF($AU$19=0,0,$AU$19)</f>
        <v>0</v>
      </c>
      <c r="AD628" s="590"/>
      <c r="AE628" s="599">
        <f>IF($AV$19=0,0,$AV$19)</f>
        <v>0</v>
      </c>
      <c r="AF628" s="600"/>
      <c r="AG628" s="137"/>
      <c r="AH628" s="62"/>
      <c r="AI628" s="39"/>
      <c r="AJ628" s="39"/>
      <c r="AM628" s="39"/>
      <c r="AN628" s="39"/>
      <c r="AO628" s="39"/>
      <c r="AP628" s="39"/>
      <c r="AQ628" s="39"/>
      <c r="AR628" s="39"/>
      <c r="AS628" s="46"/>
      <c r="AT628" s="46"/>
    </row>
    <row r="629" spans="1:47" ht="12" customHeight="1" x14ac:dyDescent="0.2">
      <c r="A629" s="170" t="str">
        <f>$A$62</f>
        <v>Fehlstunden</v>
      </c>
      <c r="B629" s="635" t="str">
        <f>$B$62</f>
        <v>laufendes Jahr (Kontrolle)</v>
      </c>
      <c r="C629" s="635"/>
      <c r="D629" s="635"/>
      <c r="E629" s="635"/>
      <c r="F629" s="267" t="str">
        <f>$F$62</f>
        <v>fe</v>
      </c>
      <c r="G629" s="627">
        <f>IF($AJ$13=0,0,$AJ$13)</f>
        <v>0</v>
      </c>
      <c r="H629" s="628"/>
      <c r="I629" s="627">
        <f>IF($AK$13=0,0,$AK$13)</f>
        <v>0</v>
      </c>
      <c r="J629" s="628"/>
      <c r="K629" s="627">
        <f>IF($AL$13=0,0,$AL$13)</f>
        <v>0</v>
      </c>
      <c r="L629" s="628"/>
      <c r="M629" s="627">
        <f>IF($AM$13=0,0,$AM$13)</f>
        <v>0</v>
      </c>
      <c r="N629" s="628"/>
      <c r="O629" s="627">
        <f>IF($AN$13=0,0,$AN$13)</f>
        <v>0</v>
      </c>
      <c r="P629" s="628"/>
      <c r="Q629" s="627">
        <f>IF($AO$13=0,0,$AO$13)</f>
        <v>0</v>
      </c>
      <c r="R629" s="628"/>
      <c r="S629" s="627">
        <f>IF($AP$13=0,0,$AP$13)</f>
        <v>0</v>
      </c>
      <c r="T629" s="628"/>
      <c r="U629" s="627">
        <f>IF($AQ$13=0,0,$AQ$13)</f>
        <v>0</v>
      </c>
      <c r="V629" s="628"/>
      <c r="W629" s="627">
        <f>IF($AR$13=0,0,$AR$13)</f>
        <v>0</v>
      </c>
      <c r="X629" s="628"/>
      <c r="Y629" s="726">
        <f>IF($AS$13=0,0,$AS$13)</f>
        <v>0</v>
      </c>
      <c r="Z629" s="634"/>
      <c r="AA629" s="627">
        <f>IF($AT$13=0,0,$AT$13)</f>
        <v>0</v>
      </c>
      <c r="AB629" s="628"/>
      <c r="AC629" s="627">
        <f>IF($AU$13=0,0,$AU$13)</f>
        <v>0</v>
      </c>
      <c r="AD629" s="628"/>
      <c r="AE629" s="629">
        <f>IF($AV$13=0,0,$AV$13)</f>
        <v>0</v>
      </c>
      <c r="AF629" s="630"/>
      <c r="AG629" s="137"/>
      <c r="AH629" s="62"/>
      <c r="AI629" s="39"/>
      <c r="AJ629" s="39"/>
      <c r="AM629" s="39"/>
      <c r="AN629" s="39"/>
      <c r="AO629" s="39"/>
      <c r="AP629" s="39"/>
      <c r="AQ629" s="39"/>
      <c r="AR629" s="39"/>
      <c r="AS629" s="46"/>
      <c r="AT629" s="46"/>
    </row>
    <row r="630" spans="1:47" ht="12" customHeight="1" x14ac:dyDescent="0.2">
      <c r="A630" s="171" t="str">
        <f>$A$63</f>
        <v>Total inkl. Zeitzuschläge</v>
      </c>
      <c r="B630" s="651" t="str">
        <f>$B$63</f>
        <v>Stunden produktiv und unproduktiv</v>
      </c>
      <c r="C630" s="651"/>
      <c r="D630" s="651"/>
      <c r="E630" s="651"/>
      <c r="F630" s="731"/>
      <c r="G630" s="732">
        <f>IF($AG$36=0,0,$AG$36)</f>
        <v>0</v>
      </c>
      <c r="H630" s="657"/>
      <c r="I630" s="656">
        <f>IF($AG$99=0,0,$AG$99)</f>
        <v>0</v>
      </c>
      <c r="J630" s="657"/>
      <c r="K630" s="641">
        <f>IF($AG$162=0,0,$AG$162)</f>
        <v>0</v>
      </c>
      <c r="L630" s="642"/>
      <c r="M630" s="641">
        <f>IF($AG$225=0,0,$AG$225)</f>
        <v>0</v>
      </c>
      <c r="N630" s="642"/>
      <c r="O630" s="641">
        <f>IF($AG$288=0,0,$AG$288)</f>
        <v>0</v>
      </c>
      <c r="P630" s="642"/>
      <c r="Q630" s="641">
        <f>IF($AG$351=0,0,$AG$351)</f>
        <v>0</v>
      </c>
      <c r="R630" s="642"/>
      <c r="S630" s="641">
        <f>IF($AG$414=0,0,$AG$414)</f>
        <v>0</v>
      </c>
      <c r="T630" s="642"/>
      <c r="U630" s="641">
        <f>IF($AG$477=0,0,$AG$477)</f>
        <v>0</v>
      </c>
      <c r="V630" s="642"/>
      <c r="W630" s="641">
        <f>IF($AG$540=0,0,$AG$540)</f>
        <v>0</v>
      </c>
      <c r="X630" s="642"/>
      <c r="Y630" s="733">
        <f>IF($AG$603=0,0,$AG$603)</f>
        <v>0</v>
      </c>
      <c r="Z630" s="655"/>
      <c r="AA630" s="641">
        <f>IF($AG$666=0,0,$AG$666)</f>
        <v>0</v>
      </c>
      <c r="AB630" s="642"/>
      <c r="AC630" s="641">
        <f>IF($AG$729=0,0,$AG$729)</f>
        <v>0</v>
      </c>
      <c r="AD630" s="642"/>
      <c r="AE630" s="570">
        <f>SUM($G$63:$AD$63)</f>
        <v>0</v>
      </c>
      <c r="AF630" s="571"/>
      <c r="AG630" s="137"/>
      <c r="AH630" s="62"/>
      <c r="AI630" s="39"/>
      <c r="AJ630" s="39"/>
      <c r="AM630" s="39"/>
      <c r="AN630" s="39"/>
      <c r="AO630" s="39"/>
      <c r="AP630" s="39"/>
      <c r="AQ630" s="39"/>
      <c r="AR630" s="39"/>
      <c r="AS630" s="46"/>
      <c r="AT630" s="46"/>
    </row>
    <row r="631" spans="1:47" ht="24.95" customHeight="1" x14ac:dyDescent="0.2">
      <c r="A631" s="173" t="str">
        <f>$A$64</f>
        <v>Vergleich</v>
      </c>
      <c r="B631" s="643" t="str">
        <f>$B$64</f>
        <v>Stunden zu Soll-Stunden (inkl. allfälli-
ge Minusstunden Vorjahr)</v>
      </c>
      <c r="C631" s="643"/>
      <c r="D631" s="643"/>
      <c r="E631" s="643"/>
      <c r="F631" s="644"/>
      <c r="G631" s="728">
        <f>$G$64</f>
        <v>-172.82999999999998</v>
      </c>
      <c r="H631" s="650"/>
      <c r="I631" s="647">
        <f>$I$64</f>
        <v>-164.6</v>
      </c>
      <c r="J631" s="648"/>
      <c r="K631" s="649">
        <f>$K$64</f>
        <v>-189.28999999999996</v>
      </c>
      <c r="L631" s="650"/>
      <c r="M631" s="649">
        <f>$M$64</f>
        <v>-181.05999999999997</v>
      </c>
      <c r="N631" s="650"/>
      <c r="O631" s="649">
        <f>$O$64</f>
        <v>-172.82999999999998</v>
      </c>
      <c r="P631" s="650"/>
      <c r="Q631" s="649">
        <f>$Q$64</f>
        <v>-181.05999999999997</v>
      </c>
      <c r="R631" s="650"/>
      <c r="S631" s="649">
        <f>$S$64</f>
        <v>-181.05999999999997</v>
      </c>
      <c r="T631" s="650"/>
      <c r="U631" s="649">
        <f>$U$64</f>
        <v>-181.05999999999997</v>
      </c>
      <c r="V631" s="650"/>
      <c r="W631" s="649">
        <f>$W$64</f>
        <v>-181.05999999999997</v>
      </c>
      <c r="X631" s="650"/>
      <c r="Y631" s="748">
        <f>$Y$64</f>
        <v>-172.82999999999998</v>
      </c>
      <c r="Z631" s="646"/>
      <c r="AA631" s="649">
        <f>$AA$64</f>
        <v>-181.05999999999997</v>
      </c>
      <c r="AB631" s="650"/>
      <c r="AC631" s="649">
        <f>$AC$64</f>
        <v>-189.28999999999996</v>
      </c>
      <c r="AD631" s="650"/>
      <c r="AE631" s="683">
        <f>$AE$64</f>
        <v>-2148.0299999999997</v>
      </c>
      <c r="AF631" s="684"/>
      <c r="AG631" s="137"/>
      <c r="AH631" s="62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46"/>
      <c r="AT631" s="46"/>
    </row>
    <row r="632" spans="1:47" ht="12" customHeight="1" x14ac:dyDescent="0.2">
      <c r="A632" s="172"/>
      <c r="B632" s="685" t="str">
        <f>$B$65</f>
        <v>Stunden zu Soll-Stunden (kumuliert)</v>
      </c>
      <c r="C632" s="685"/>
      <c r="D632" s="685"/>
      <c r="E632" s="685"/>
      <c r="F632" s="686"/>
      <c r="G632" s="749">
        <f>$G$65</f>
        <v>-172.82999999999998</v>
      </c>
      <c r="H632" s="718"/>
      <c r="I632" s="566">
        <f>$I$65</f>
        <v>-337.42999999999995</v>
      </c>
      <c r="J632" s="567"/>
      <c r="K632" s="566">
        <f>$K$65</f>
        <v>-526.71999999999991</v>
      </c>
      <c r="L632" s="567"/>
      <c r="M632" s="566">
        <f>$M$65</f>
        <v>-707.77999999999986</v>
      </c>
      <c r="N632" s="567"/>
      <c r="O632" s="566">
        <f>$O$65</f>
        <v>-880.6099999999999</v>
      </c>
      <c r="P632" s="567"/>
      <c r="Q632" s="566">
        <f>$Q$65</f>
        <v>-1061.6699999999998</v>
      </c>
      <c r="R632" s="567"/>
      <c r="S632" s="566">
        <f>$S$65</f>
        <v>-1242.7299999999998</v>
      </c>
      <c r="T632" s="567"/>
      <c r="U632" s="566">
        <f>$U$65</f>
        <v>-1423.7899999999997</v>
      </c>
      <c r="V632" s="567"/>
      <c r="W632" s="566">
        <f>$W$65</f>
        <v>-1604.8499999999997</v>
      </c>
      <c r="X632" s="567"/>
      <c r="Y632" s="719">
        <f>$Y$65</f>
        <v>-1777.6799999999996</v>
      </c>
      <c r="Z632" s="575"/>
      <c r="AA632" s="566">
        <f>$AA$65</f>
        <v>-1958.7399999999996</v>
      </c>
      <c r="AB632" s="567"/>
      <c r="AC632" s="566">
        <f>$AC$65</f>
        <v>-2148.0299999999997</v>
      </c>
      <c r="AD632" s="567"/>
      <c r="AE632" s="568">
        <f>$AE$65</f>
        <v>0</v>
      </c>
      <c r="AF632" s="569"/>
      <c r="AG632" s="137"/>
      <c r="AH632" s="62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46"/>
      <c r="AT632" s="46"/>
    </row>
    <row r="633" spans="1:47" ht="12.75" customHeight="1" x14ac:dyDescent="0.2">
      <c r="A633" s="658" t="str">
        <f>$A$66</f>
        <v>Ferienkontrolle</v>
      </c>
      <c r="B633" s="660" t="str">
        <f>$B$66</f>
        <v>Ferienguthaben Vorjahr</v>
      </c>
      <c r="C633" s="660"/>
      <c r="D633" s="660"/>
      <c r="E633" s="660"/>
      <c r="F633" s="661"/>
      <c r="G633" s="681">
        <f>IF($AA$4=0,0,$AA$4)</f>
        <v>0</v>
      </c>
      <c r="H633" s="665"/>
      <c r="I633" s="576" t="str">
        <f>$I$66</f>
        <v>Ferienguthaben nach 
Art. 12.1 GAV</v>
      </c>
      <c r="J633" s="577"/>
      <c r="K633" s="577"/>
      <c r="L633" s="578"/>
      <c r="M633" s="671">
        <f>IF($AA$5=0,0,$AA$5)</f>
        <v>0</v>
      </c>
      <c r="N633" s="672"/>
      <c r="O633" s="675" t="str">
        <f>$O$66</f>
        <v>Ferienguthaben total</v>
      </c>
      <c r="P633" s="676"/>
      <c r="Q633" s="676"/>
      <c r="R633" s="677"/>
      <c r="S633" s="681">
        <f>SUM(G633+M633)</f>
        <v>0</v>
      </c>
      <c r="T633" s="665"/>
      <c r="U633" s="675" t="str">
        <f>$U$66</f>
        <v>Ferien bezogen</v>
      </c>
      <c r="V633" s="676"/>
      <c r="W633" s="676"/>
      <c r="X633" s="677"/>
      <c r="Y633" s="681">
        <f>IF($AV$4=0,0,$AV$4)</f>
        <v>0</v>
      </c>
      <c r="Z633" s="665"/>
      <c r="AA633" s="576" t="str">
        <f>$AA$66</f>
        <v>Aktuelles Ferienguthaben</v>
      </c>
      <c r="AB633" s="577"/>
      <c r="AC633" s="577"/>
      <c r="AD633" s="578"/>
      <c r="AE633" s="681">
        <f>IF(S633=0,0,S633-Y633)</f>
        <v>0</v>
      </c>
      <c r="AF633" s="665"/>
      <c r="AG633" s="137"/>
      <c r="AH633" s="46"/>
      <c r="AI633" s="46"/>
      <c r="AJ633" s="46"/>
      <c r="AK633" s="46"/>
      <c r="AL633" s="46"/>
      <c r="AM633" s="46"/>
      <c r="AN633" s="46"/>
      <c r="AO633" s="46"/>
      <c r="AP633" s="46"/>
      <c r="AQ633" s="46"/>
      <c r="AR633" s="46"/>
      <c r="AS633" s="46"/>
      <c r="AT633" s="46"/>
    </row>
    <row r="634" spans="1:47" ht="12.75" customHeight="1" x14ac:dyDescent="0.2">
      <c r="A634" s="659"/>
      <c r="B634" s="662"/>
      <c r="C634" s="662"/>
      <c r="D634" s="662"/>
      <c r="E634" s="662"/>
      <c r="F634" s="663"/>
      <c r="G634" s="682"/>
      <c r="H634" s="667"/>
      <c r="I634" s="668"/>
      <c r="J634" s="669"/>
      <c r="K634" s="669"/>
      <c r="L634" s="670"/>
      <c r="M634" s="673"/>
      <c r="N634" s="674"/>
      <c r="O634" s="678"/>
      <c r="P634" s="679"/>
      <c r="Q634" s="679"/>
      <c r="R634" s="680"/>
      <c r="S634" s="682"/>
      <c r="T634" s="667"/>
      <c r="U634" s="678"/>
      <c r="V634" s="679"/>
      <c r="W634" s="679"/>
      <c r="X634" s="680"/>
      <c r="Y634" s="682"/>
      <c r="Z634" s="667"/>
      <c r="AA634" s="668"/>
      <c r="AB634" s="669"/>
      <c r="AC634" s="669"/>
      <c r="AD634" s="670"/>
      <c r="AE634" s="682"/>
      <c r="AF634" s="667"/>
      <c r="AG634" s="137"/>
      <c r="AK634" s="46"/>
      <c r="AL634" s="46"/>
      <c r="AM634" s="46"/>
      <c r="AN634" s="46"/>
      <c r="AO634" s="46"/>
      <c r="AP634" s="46"/>
      <c r="AQ634" s="46"/>
      <c r="AR634" s="46"/>
      <c r="AS634" s="46"/>
      <c r="AT634" s="46"/>
    </row>
    <row r="635" spans="1:47" ht="12" customHeight="1" x14ac:dyDescent="0.25">
      <c r="A635" s="76"/>
      <c r="B635" s="76"/>
      <c r="C635" s="76"/>
      <c r="D635" s="76"/>
      <c r="E635" s="77"/>
      <c r="F635" s="77"/>
      <c r="G635" s="76"/>
      <c r="H635" s="697"/>
      <c r="I635" s="697"/>
      <c r="J635" s="697"/>
      <c r="K635" s="697"/>
      <c r="L635" s="697"/>
      <c r="M635" s="697"/>
      <c r="N635" s="697"/>
      <c r="O635" s="697"/>
      <c r="P635" s="697"/>
      <c r="Q635" s="697"/>
      <c r="R635" s="697"/>
      <c r="S635" s="697"/>
      <c r="T635" s="697"/>
      <c r="U635" s="697"/>
      <c r="V635" s="697"/>
      <c r="W635" s="697"/>
      <c r="X635" s="697"/>
      <c r="Y635" s="697"/>
      <c r="Z635" s="697"/>
      <c r="AA635" s="697"/>
      <c r="AB635" s="697"/>
      <c r="AC635" s="697"/>
      <c r="AD635" s="697"/>
      <c r="AE635" s="697"/>
      <c r="AF635" s="697"/>
      <c r="AG635" s="27"/>
      <c r="AK635" s="46"/>
      <c r="AL635" s="46"/>
      <c r="AM635" s="46"/>
      <c r="AN635" s="46"/>
      <c r="AO635" s="46"/>
      <c r="AP635" s="46"/>
      <c r="AQ635" s="46"/>
      <c r="AR635" s="46"/>
      <c r="AS635" s="46"/>
      <c r="AT635" s="46"/>
    </row>
    <row r="636" spans="1:47" ht="20.100000000000001" customHeight="1" x14ac:dyDescent="0.2">
      <c r="A636" s="212" t="str">
        <f>$A$3</f>
        <v>Mitarbeiter/In</v>
      </c>
      <c r="B636" s="734" t="str">
        <f>IF($B$3="","",$B$3)</f>
        <v>Muster Peter</v>
      </c>
      <c r="C636" s="735"/>
      <c r="D636" s="735"/>
      <c r="E636" s="735"/>
      <c r="F636" s="735"/>
      <c r="G636" s="736"/>
      <c r="H636" s="737"/>
      <c r="I636" s="231"/>
      <c r="J636" s="739"/>
      <c r="K636" s="739"/>
      <c r="L636" s="739"/>
      <c r="M636" s="739"/>
      <c r="N636" s="231"/>
      <c r="O636" s="739"/>
      <c r="P636" s="739"/>
      <c r="Q636" s="739"/>
      <c r="R636" s="739"/>
      <c r="S636" s="231"/>
      <c r="T636" s="276"/>
      <c r="U636" s="276"/>
      <c r="V636" s="276"/>
      <c r="W636" s="276"/>
      <c r="X636" s="231"/>
      <c r="Y636" s="462"/>
      <c r="Z636" s="462"/>
      <c r="AA636" s="462"/>
      <c r="AB636" s="462"/>
      <c r="AC636" s="231"/>
      <c r="AD636" s="462"/>
      <c r="AE636" s="462"/>
      <c r="AF636" s="461">
        <f>AF3</f>
        <v>0</v>
      </c>
      <c r="AG636" s="28"/>
      <c r="AH636" s="20"/>
      <c r="AI636" s="21"/>
      <c r="AJ636" s="21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21"/>
    </row>
    <row r="637" spans="1:47" ht="12" customHeight="1" x14ac:dyDescent="0.2">
      <c r="A637" s="212" t="str">
        <f>$A$4</f>
        <v>Anstellung %</v>
      </c>
      <c r="B637" s="701">
        <v>100</v>
      </c>
      <c r="C637" s="702"/>
      <c r="D637" s="703" t="str">
        <f>Labels!B99</f>
        <v>im November</v>
      </c>
      <c r="E637" s="704"/>
      <c r="F637" s="704"/>
      <c r="G637" s="705"/>
      <c r="H637" s="765"/>
      <c r="I637" s="146"/>
      <c r="J637" s="743"/>
      <c r="K637" s="743"/>
      <c r="L637" s="743"/>
      <c r="M637" s="743"/>
      <c r="N637" s="146"/>
      <c r="O637" s="743"/>
      <c r="P637" s="743"/>
      <c r="Q637" s="743"/>
      <c r="R637" s="743"/>
      <c r="S637" s="464"/>
      <c r="T637" s="744"/>
      <c r="U637" s="744"/>
      <c r="V637" s="744"/>
      <c r="W637" s="744"/>
      <c r="X637" s="146"/>
      <c r="Y637" s="745"/>
      <c r="Z637" s="745"/>
      <c r="AA637" s="745"/>
      <c r="AB637" s="745"/>
      <c r="AC637" s="745"/>
      <c r="AD637" s="745"/>
      <c r="AE637" s="745"/>
      <c r="AF637" s="746"/>
      <c r="AG637" s="27"/>
      <c r="AH637" s="16"/>
      <c r="AI637" s="16"/>
      <c r="AJ637" s="16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6"/>
    </row>
    <row r="638" spans="1:47" ht="12" customHeight="1" x14ac:dyDescent="0.25">
      <c r="A638" s="220" t="str">
        <f>$A$5</f>
        <v>Saldo für das Jahr</v>
      </c>
      <c r="B638" s="134"/>
      <c r="C638" s="135"/>
      <c r="D638" s="501">
        <f>IF($AE$64=0,0,$AE$64)</f>
        <v>-2148.0299999999997</v>
      </c>
      <c r="E638" s="502"/>
      <c r="F638" s="502"/>
      <c r="G638" s="503"/>
      <c r="H638" s="766"/>
      <c r="I638" s="154"/>
      <c r="J638" s="750"/>
      <c r="K638" s="750"/>
      <c r="L638" s="750"/>
      <c r="M638" s="750"/>
      <c r="N638" s="154"/>
      <c r="O638" s="751"/>
      <c r="P638" s="751"/>
      <c r="Q638" s="751"/>
      <c r="R638" s="751"/>
      <c r="S638" s="155"/>
      <c r="T638" s="750"/>
      <c r="U638" s="750"/>
      <c r="V638" s="750"/>
      <c r="W638" s="750"/>
      <c r="X638" s="154"/>
      <c r="Y638" s="750"/>
      <c r="Z638" s="750"/>
      <c r="AA638" s="750"/>
      <c r="AB638" s="750"/>
      <c r="AC638" s="750"/>
      <c r="AD638" s="750"/>
      <c r="AE638" s="750"/>
      <c r="AF638" s="752"/>
      <c r="AG638" s="28"/>
      <c r="AH638" s="16"/>
      <c r="AI638" s="16"/>
      <c r="AJ638" s="16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6"/>
    </row>
    <row r="639" spans="1:47" s="22" customFormat="1" ht="21" customHeight="1" x14ac:dyDescent="0.25">
      <c r="A639" s="284" t="str">
        <f>TEXT(DATE(YEAR(AP28),MONTH(AP28)+10,1),"MMMM"&amp;Labels!B13)</f>
        <v>November</v>
      </c>
      <c r="B639" s="506" t="str">
        <f>$B$9</f>
        <v>Saldo Monat + / -</v>
      </c>
      <c r="C639" s="507"/>
      <c r="D639" s="507"/>
      <c r="E639" s="508"/>
      <c r="F639" s="695">
        <f>(AG642-(SUM(AG643:AG657)-AE664))*-1</f>
        <v>-181.05999999999997</v>
      </c>
      <c r="G639" s="696"/>
      <c r="H639" s="78"/>
      <c r="I639" s="79"/>
      <c r="J639" s="13"/>
      <c r="K639" s="45" t="str">
        <f>$K$9</f>
        <v xml:space="preserve"> = </v>
      </c>
      <c r="L639" s="43" t="str">
        <f>$L$9</f>
        <v>Gelbe Felder müssen ausgefüllt werden (die übrigen werden automatisch berechnet)</v>
      </c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511"/>
      <c r="AC639" s="511"/>
      <c r="AD639" s="511"/>
      <c r="AE639" s="511"/>
      <c r="AF639" s="512"/>
      <c r="AG639" s="32"/>
      <c r="AH639" s="740"/>
      <c r="AI639" s="741"/>
      <c r="AJ639" s="16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6"/>
    </row>
    <row r="640" spans="1:47" s="16" customFormat="1" ht="16.5" x14ac:dyDescent="0.3">
      <c r="A640" s="436" t="str">
        <f>$A$10</f>
        <v>Tag</v>
      </c>
      <c r="B640" s="217">
        <f>AF577+1</f>
        <v>44501</v>
      </c>
      <c r="C640" s="217">
        <f>B640+1</f>
        <v>44502</v>
      </c>
      <c r="D640" s="217">
        <f t="shared" ref="D640:AE640" si="200">C640+1</f>
        <v>44503</v>
      </c>
      <c r="E640" s="217">
        <f t="shared" si="200"/>
        <v>44504</v>
      </c>
      <c r="F640" s="217">
        <f t="shared" si="200"/>
        <v>44505</v>
      </c>
      <c r="G640" s="217">
        <f t="shared" si="200"/>
        <v>44506</v>
      </c>
      <c r="H640" s="218">
        <f t="shared" si="200"/>
        <v>44507</v>
      </c>
      <c r="I640" s="218">
        <f t="shared" si="200"/>
        <v>44508</v>
      </c>
      <c r="J640" s="218">
        <f t="shared" si="200"/>
        <v>44509</v>
      </c>
      <c r="K640" s="218">
        <f t="shared" si="200"/>
        <v>44510</v>
      </c>
      <c r="L640" s="218">
        <f t="shared" si="200"/>
        <v>44511</v>
      </c>
      <c r="M640" s="218">
        <f t="shared" si="200"/>
        <v>44512</v>
      </c>
      <c r="N640" s="218">
        <f t="shared" si="200"/>
        <v>44513</v>
      </c>
      <c r="O640" s="218">
        <f t="shared" si="200"/>
        <v>44514</v>
      </c>
      <c r="P640" s="218">
        <f t="shared" si="200"/>
        <v>44515</v>
      </c>
      <c r="Q640" s="218">
        <f t="shared" si="200"/>
        <v>44516</v>
      </c>
      <c r="R640" s="218">
        <f t="shared" si="200"/>
        <v>44517</v>
      </c>
      <c r="S640" s="218">
        <f t="shared" si="200"/>
        <v>44518</v>
      </c>
      <c r="T640" s="218">
        <f t="shared" si="200"/>
        <v>44519</v>
      </c>
      <c r="U640" s="218">
        <f t="shared" si="200"/>
        <v>44520</v>
      </c>
      <c r="V640" s="218">
        <f t="shared" si="200"/>
        <v>44521</v>
      </c>
      <c r="W640" s="218">
        <f t="shared" si="200"/>
        <v>44522</v>
      </c>
      <c r="X640" s="218">
        <f t="shared" si="200"/>
        <v>44523</v>
      </c>
      <c r="Y640" s="218">
        <f t="shared" si="200"/>
        <v>44524</v>
      </c>
      <c r="Z640" s="218">
        <f t="shared" si="200"/>
        <v>44525</v>
      </c>
      <c r="AA640" s="218">
        <f t="shared" si="200"/>
        <v>44526</v>
      </c>
      <c r="AB640" s="218">
        <f t="shared" si="200"/>
        <v>44527</v>
      </c>
      <c r="AC640" s="218">
        <f t="shared" si="200"/>
        <v>44528</v>
      </c>
      <c r="AD640" s="218">
        <f t="shared" si="200"/>
        <v>44529</v>
      </c>
      <c r="AE640" s="218">
        <f t="shared" si="200"/>
        <v>44530</v>
      </c>
      <c r="AF640" s="244"/>
      <c r="AG640" s="430" t="str">
        <f>COUNT(B642:AF642)&amp;" "&amp;Labels!$B$63</f>
        <v>22 Tage</v>
      </c>
      <c r="AJ640" s="118"/>
      <c r="AK640" s="118"/>
      <c r="AL640" s="118"/>
      <c r="AO640" s="116"/>
      <c r="AP640" s="117"/>
      <c r="AQ640" s="117"/>
      <c r="AR640" s="117"/>
      <c r="AS640" s="117"/>
      <c r="AT640" s="117"/>
      <c r="AU640" s="33"/>
    </row>
    <row r="641" spans="1:48" s="16" customFormat="1" hidden="1" x14ac:dyDescent="0.2">
      <c r="A641" s="177" t="str">
        <f>$A$11</f>
        <v>Kalenderwoche</v>
      </c>
      <c r="B641" s="291">
        <f t="shared" ref="B641:AF641" si="201">IF(B640="","",TRUNC((B640-DATE(YEAR(B640+3-MOD(B640-2,7)),1,MOD(B640-2,7)-9))/7))</f>
        <v>44</v>
      </c>
      <c r="C641" s="292">
        <f t="shared" si="201"/>
        <v>44</v>
      </c>
      <c r="D641" s="292">
        <f t="shared" si="201"/>
        <v>44</v>
      </c>
      <c r="E641" s="292">
        <f t="shared" si="201"/>
        <v>44</v>
      </c>
      <c r="F641" s="292">
        <f t="shared" si="201"/>
        <v>44</v>
      </c>
      <c r="G641" s="292">
        <f t="shared" si="201"/>
        <v>44</v>
      </c>
      <c r="H641" s="292">
        <f t="shared" si="201"/>
        <v>44</v>
      </c>
      <c r="I641" s="292">
        <f t="shared" si="201"/>
        <v>45</v>
      </c>
      <c r="J641" s="292">
        <f t="shared" si="201"/>
        <v>45</v>
      </c>
      <c r="K641" s="292">
        <f t="shared" si="201"/>
        <v>45</v>
      </c>
      <c r="L641" s="292">
        <f t="shared" si="201"/>
        <v>45</v>
      </c>
      <c r="M641" s="292">
        <f t="shared" si="201"/>
        <v>45</v>
      </c>
      <c r="N641" s="292">
        <f t="shared" si="201"/>
        <v>45</v>
      </c>
      <c r="O641" s="292">
        <f t="shared" si="201"/>
        <v>45</v>
      </c>
      <c r="P641" s="292">
        <f t="shared" si="201"/>
        <v>46</v>
      </c>
      <c r="Q641" s="292">
        <f t="shared" si="201"/>
        <v>46</v>
      </c>
      <c r="R641" s="292">
        <f t="shared" si="201"/>
        <v>46</v>
      </c>
      <c r="S641" s="292">
        <f t="shared" si="201"/>
        <v>46</v>
      </c>
      <c r="T641" s="292">
        <f t="shared" si="201"/>
        <v>46</v>
      </c>
      <c r="U641" s="292">
        <f t="shared" si="201"/>
        <v>46</v>
      </c>
      <c r="V641" s="292">
        <f t="shared" si="201"/>
        <v>46</v>
      </c>
      <c r="W641" s="292">
        <f t="shared" si="201"/>
        <v>47</v>
      </c>
      <c r="X641" s="292">
        <f t="shared" si="201"/>
        <v>47</v>
      </c>
      <c r="Y641" s="292">
        <f t="shared" si="201"/>
        <v>47</v>
      </c>
      <c r="Z641" s="292">
        <f t="shared" si="201"/>
        <v>47</v>
      </c>
      <c r="AA641" s="292">
        <f t="shared" si="201"/>
        <v>47</v>
      </c>
      <c r="AB641" s="292">
        <f t="shared" si="201"/>
        <v>47</v>
      </c>
      <c r="AC641" s="292">
        <f t="shared" si="201"/>
        <v>47</v>
      </c>
      <c r="AD641" s="292">
        <f t="shared" si="201"/>
        <v>48</v>
      </c>
      <c r="AE641" s="293">
        <f t="shared" si="201"/>
        <v>48</v>
      </c>
      <c r="AF641" s="317" t="str">
        <f t="shared" si="201"/>
        <v/>
      </c>
      <c r="AG641" s="85"/>
      <c r="AH641" s="742"/>
      <c r="AI641" s="687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V641" s="38"/>
    </row>
    <row r="642" spans="1:48" s="16" customFormat="1" ht="12" customHeight="1" thickBot="1" x14ac:dyDescent="0.25">
      <c r="A642" s="177" t="str">
        <f>$A$12</f>
        <v>Sollstunden</v>
      </c>
      <c r="B642" s="210">
        <f t="shared" ref="B642:AE642" si="202">IF(MOD(B640,7)&gt;=2,$J$7*$B$637%,"")</f>
        <v>8.23</v>
      </c>
      <c r="C642" s="210">
        <f t="shared" si="202"/>
        <v>8.23</v>
      </c>
      <c r="D642" s="210">
        <f t="shared" si="202"/>
        <v>8.23</v>
      </c>
      <c r="E642" s="210">
        <f t="shared" si="202"/>
        <v>8.23</v>
      </c>
      <c r="F642" s="210">
        <f t="shared" si="202"/>
        <v>8.23</v>
      </c>
      <c r="G642" s="210" t="str">
        <f t="shared" si="202"/>
        <v/>
      </c>
      <c r="H642" s="210" t="str">
        <f t="shared" si="202"/>
        <v/>
      </c>
      <c r="I642" s="210">
        <f t="shared" si="202"/>
        <v>8.23</v>
      </c>
      <c r="J642" s="210">
        <f t="shared" si="202"/>
        <v>8.23</v>
      </c>
      <c r="K642" s="210">
        <f t="shared" si="202"/>
        <v>8.23</v>
      </c>
      <c r="L642" s="210">
        <f t="shared" si="202"/>
        <v>8.23</v>
      </c>
      <c r="M642" s="210">
        <f t="shared" si="202"/>
        <v>8.23</v>
      </c>
      <c r="N642" s="210" t="str">
        <f t="shared" si="202"/>
        <v/>
      </c>
      <c r="O642" s="210" t="str">
        <f t="shared" si="202"/>
        <v/>
      </c>
      <c r="P642" s="210">
        <f t="shared" si="202"/>
        <v>8.23</v>
      </c>
      <c r="Q642" s="210">
        <f t="shared" si="202"/>
        <v>8.23</v>
      </c>
      <c r="R642" s="210">
        <f t="shared" si="202"/>
        <v>8.23</v>
      </c>
      <c r="S642" s="210">
        <f t="shared" si="202"/>
        <v>8.23</v>
      </c>
      <c r="T642" s="210">
        <f t="shared" si="202"/>
        <v>8.23</v>
      </c>
      <c r="U642" s="210" t="str">
        <f t="shared" si="202"/>
        <v/>
      </c>
      <c r="V642" s="210" t="str">
        <f t="shared" si="202"/>
        <v/>
      </c>
      <c r="W642" s="210">
        <f t="shared" si="202"/>
        <v>8.23</v>
      </c>
      <c r="X642" s="210">
        <f t="shared" si="202"/>
        <v>8.23</v>
      </c>
      <c r="Y642" s="210">
        <f t="shared" si="202"/>
        <v>8.23</v>
      </c>
      <c r="Z642" s="210">
        <f t="shared" si="202"/>
        <v>8.23</v>
      </c>
      <c r="AA642" s="210">
        <f t="shared" si="202"/>
        <v>8.23</v>
      </c>
      <c r="AB642" s="210" t="str">
        <f t="shared" si="202"/>
        <v/>
      </c>
      <c r="AC642" s="210" t="str">
        <f t="shared" si="202"/>
        <v/>
      </c>
      <c r="AD642" s="210">
        <f t="shared" si="202"/>
        <v>8.23</v>
      </c>
      <c r="AE642" s="210">
        <f t="shared" si="202"/>
        <v>8.23</v>
      </c>
      <c r="AF642" s="196"/>
      <c r="AG642" s="89">
        <f>SUM(B642:AF642)</f>
        <v>181.05999999999997</v>
      </c>
      <c r="AH642" s="468"/>
      <c r="AI642" s="467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</row>
    <row r="643" spans="1:48" s="16" customFormat="1" ht="12" customHeight="1" x14ac:dyDescent="0.2">
      <c r="A643" s="177" t="str">
        <f>$A$13</f>
        <v>Absenz in Std</v>
      </c>
      <c r="B643" s="340">
        <f>B1049</f>
        <v>0</v>
      </c>
      <c r="C643" s="340">
        <f t="shared" ref="C643:AE643" si="203">C1049</f>
        <v>0</v>
      </c>
      <c r="D643" s="340">
        <f t="shared" si="203"/>
        <v>0</v>
      </c>
      <c r="E643" s="340">
        <f t="shared" si="203"/>
        <v>0</v>
      </c>
      <c r="F643" s="340">
        <f t="shared" si="203"/>
        <v>0</v>
      </c>
      <c r="G643" s="340">
        <f t="shared" si="203"/>
        <v>0</v>
      </c>
      <c r="H643" s="340">
        <f t="shared" si="203"/>
        <v>0</v>
      </c>
      <c r="I643" s="340">
        <f t="shared" si="203"/>
        <v>0</v>
      </c>
      <c r="J643" s="340">
        <f t="shared" si="203"/>
        <v>0</v>
      </c>
      <c r="K643" s="340">
        <f t="shared" si="203"/>
        <v>0</v>
      </c>
      <c r="L643" s="340">
        <f t="shared" si="203"/>
        <v>0</v>
      </c>
      <c r="M643" s="340">
        <f t="shared" si="203"/>
        <v>0</v>
      </c>
      <c r="N643" s="340">
        <f t="shared" si="203"/>
        <v>0</v>
      </c>
      <c r="O643" s="340">
        <f t="shared" si="203"/>
        <v>0</v>
      </c>
      <c r="P643" s="340">
        <f t="shared" si="203"/>
        <v>0</v>
      </c>
      <c r="Q643" s="340">
        <f t="shared" si="203"/>
        <v>0</v>
      </c>
      <c r="R643" s="340">
        <f t="shared" si="203"/>
        <v>0</v>
      </c>
      <c r="S643" s="340">
        <f t="shared" si="203"/>
        <v>0</v>
      </c>
      <c r="T643" s="340">
        <f t="shared" si="203"/>
        <v>0</v>
      </c>
      <c r="U643" s="340">
        <f t="shared" si="203"/>
        <v>0</v>
      </c>
      <c r="V643" s="340">
        <f t="shared" si="203"/>
        <v>0</v>
      </c>
      <c r="W643" s="340">
        <f t="shared" si="203"/>
        <v>0</v>
      </c>
      <c r="X643" s="340">
        <f t="shared" si="203"/>
        <v>0</v>
      </c>
      <c r="Y643" s="340">
        <f t="shared" si="203"/>
        <v>0</v>
      </c>
      <c r="Z643" s="340">
        <f t="shared" si="203"/>
        <v>0</v>
      </c>
      <c r="AA643" s="340">
        <f t="shared" si="203"/>
        <v>0</v>
      </c>
      <c r="AB643" s="340">
        <f t="shared" si="203"/>
        <v>0</v>
      </c>
      <c r="AC643" s="340">
        <f t="shared" si="203"/>
        <v>0</v>
      </c>
      <c r="AD643" s="340">
        <f t="shared" si="203"/>
        <v>0</v>
      </c>
      <c r="AE643" s="340">
        <f t="shared" si="203"/>
        <v>0</v>
      </c>
      <c r="AF643" s="198"/>
      <c r="AG643" s="85">
        <f>SUM(AT3:AT12)</f>
        <v>0</v>
      </c>
      <c r="AH643" s="67"/>
      <c r="AI643" s="68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</row>
    <row r="644" spans="1:48" s="16" customFormat="1" ht="12" customHeight="1" thickBot="1" x14ac:dyDescent="0.25">
      <c r="A644" s="178" t="str">
        <f>$A$14</f>
        <v>Code</v>
      </c>
      <c r="B644" s="324" t="str">
        <f>IF(B1049&lt;&gt;0,IF(MAX(B1036:B1048)&lt;B1049,Labels!$B$163,INDEX($AH$1036:$AH$1048,MATCH(MAX(B1036:B1048),B1036:B1048,0))),"")</f>
        <v/>
      </c>
      <c r="C644" s="324" t="str">
        <f>IF(C1049&lt;&gt;0,IF(MAX(C1036:C1048)&lt;C1049,Labels!$B$163,INDEX($AH$1036:$AH$1048,MATCH(MAX(C1036:C1048),C1036:C1048,0))),"")</f>
        <v/>
      </c>
      <c r="D644" s="324" t="str">
        <f>IF(D1049&lt;&gt;0,IF(MAX(D1036:D1048)&lt;D1049,Labels!$B$163,INDEX($AH$1036:$AH$1048,MATCH(MAX(D1036:D1048),D1036:D1048,0))),"")</f>
        <v/>
      </c>
      <c r="E644" s="324" t="str">
        <f>IF(E1049&lt;&gt;0,IF(MAX(E1036:E1048)&lt;E1049,Labels!$B$163,INDEX($AH$1036:$AH$1048,MATCH(MAX(E1036:E1048),E1036:E1048,0))),"")</f>
        <v/>
      </c>
      <c r="F644" s="324" t="str">
        <f>IF(F1049&lt;&gt;0,IF(MAX(F1036:F1048)&lt;F1049,Labels!$B$163,INDEX($AH$1036:$AH$1048,MATCH(MAX(F1036:F1048),F1036:F1048,0))),"")</f>
        <v/>
      </c>
      <c r="G644" s="324" t="str">
        <f>IF(G1049&lt;&gt;0,IF(MAX(G1036:G1048)&lt;G1049,Labels!$B$163,INDEX($AH$1036:$AH$1048,MATCH(MAX(G1036:G1048),G1036:G1048,0))),"")</f>
        <v/>
      </c>
      <c r="H644" s="324" t="str">
        <f>IF(H1049&lt;&gt;0,IF(MAX(H1036:H1048)&lt;H1049,Labels!$B$163,INDEX($AH$1036:$AH$1048,MATCH(MAX(H1036:H1048),H1036:H1048,0))),"")</f>
        <v/>
      </c>
      <c r="I644" s="324" t="str">
        <f>IF(I1049&lt;&gt;0,IF(MAX(I1036:I1048)&lt;I1049,Labels!$B$163,INDEX($AH$1036:$AH$1048,MATCH(MAX(I1036:I1048),I1036:I1048,0))),"")</f>
        <v/>
      </c>
      <c r="J644" s="324" t="str">
        <f>IF(J1049&lt;&gt;0,IF(MAX(J1036:J1048)&lt;J1049,Labels!$B$163,INDEX($AH$1036:$AH$1048,MATCH(MAX(J1036:J1048),J1036:J1048,0))),"")</f>
        <v/>
      </c>
      <c r="K644" s="324" t="str">
        <f>IF(K1049&lt;&gt;0,IF(MAX(K1036:K1048)&lt;K1049,Labels!$B$163,INDEX($AH$1036:$AH$1048,MATCH(MAX(K1036:K1048),K1036:K1048,0))),"")</f>
        <v/>
      </c>
      <c r="L644" s="324" t="str">
        <f>IF(L1049&lt;&gt;0,IF(MAX(L1036:L1048)&lt;L1049,Labels!$B$163,INDEX($AH$1036:$AH$1048,MATCH(MAX(L1036:L1048),L1036:L1048,0))),"")</f>
        <v/>
      </c>
      <c r="M644" s="324" t="str">
        <f>IF(M1049&lt;&gt;0,IF(MAX(M1036:M1048)&lt;M1049,Labels!$B$163,INDEX($AH$1036:$AH$1048,MATCH(MAX(M1036:M1048),M1036:M1048,0))),"")</f>
        <v/>
      </c>
      <c r="N644" s="324" t="str">
        <f>IF(N1049&lt;&gt;0,IF(MAX(N1036:N1048)&lt;N1049,Labels!$B$163,INDEX($AH$1036:$AH$1048,MATCH(MAX(N1036:N1048),N1036:N1048,0))),"")</f>
        <v/>
      </c>
      <c r="O644" s="324" t="str">
        <f>IF(O1049&lt;&gt;0,IF(MAX(O1036:O1048)&lt;O1049,Labels!$B$163,INDEX($AH$1036:$AH$1048,MATCH(MAX(O1036:O1048),O1036:O1048,0))),"")</f>
        <v/>
      </c>
      <c r="P644" s="324" t="str">
        <f>IF(P1049&lt;&gt;0,IF(MAX(P1036:P1048)&lt;P1049,Labels!$B$163,INDEX($AH$1036:$AH$1048,MATCH(MAX(P1036:P1048),P1036:P1048,0))),"")</f>
        <v/>
      </c>
      <c r="Q644" s="324" t="str">
        <f>IF(Q1049&lt;&gt;0,IF(MAX(Q1036:Q1048)&lt;Q1049,Labels!$B$163,INDEX($AH$1036:$AH$1048,MATCH(MAX(Q1036:Q1048),Q1036:Q1048,0))),"")</f>
        <v/>
      </c>
      <c r="R644" s="324" t="str">
        <f>IF(R1049&lt;&gt;0,IF(MAX(R1036:R1048)&lt;R1049,Labels!$B$163,INDEX($AH$1036:$AH$1048,MATCH(MAX(R1036:R1048),R1036:R1048,0))),"")</f>
        <v/>
      </c>
      <c r="S644" s="324" t="str">
        <f>IF(S1049&lt;&gt;0,IF(MAX(S1036:S1048)&lt;S1049,Labels!$B$163,INDEX($AH$1036:$AH$1048,MATCH(MAX(S1036:S1048),S1036:S1048,0))),"")</f>
        <v/>
      </c>
      <c r="T644" s="324" t="str">
        <f>IF(T1049&lt;&gt;0,IF(MAX(T1036:T1048)&lt;T1049,Labels!$B$163,INDEX($AH$1036:$AH$1048,MATCH(MAX(T1036:T1048),T1036:T1048,0))),"")</f>
        <v/>
      </c>
      <c r="U644" s="324" t="str">
        <f>IF(U1049&lt;&gt;0,IF(MAX(U1036:U1048)&lt;U1049,Labels!$B$163,INDEX($AH$1036:$AH$1048,MATCH(MAX(U1036:U1048),U1036:U1048,0))),"")</f>
        <v/>
      </c>
      <c r="V644" s="324" t="str">
        <f>IF(V1049&lt;&gt;0,IF(MAX(V1036:V1048)&lt;V1049,Labels!$B$163,INDEX($AH$1036:$AH$1048,MATCH(MAX(V1036:V1048),V1036:V1048,0))),"")</f>
        <v/>
      </c>
      <c r="W644" s="324" t="str">
        <f>IF(W1049&lt;&gt;0,IF(MAX(W1036:W1048)&lt;W1049,Labels!$B$163,INDEX($AH$1036:$AH$1048,MATCH(MAX(W1036:W1048),W1036:W1048,0))),"")</f>
        <v/>
      </c>
      <c r="X644" s="324" t="str">
        <f>IF(X1049&lt;&gt;0,IF(MAX(X1036:X1048)&lt;X1049,Labels!$B$163,INDEX($AH$1036:$AH$1048,MATCH(MAX(X1036:X1048),X1036:X1048,0))),"")</f>
        <v/>
      </c>
      <c r="Y644" s="324" t="str">
        <f>IF(Y1049&lt;&gt;0,IF(MAX(Y1036:Y1048)&lt;Y1049,Labels!$B$163,INDEX($AH$1036:$AH$1048,MATCH(MAX(Y1036:Y1048),Y1036:Y1048,0))),"")</f>
        <v/>
      </c>
      <c r="Z644" s="324" t="str">
        <f>IF(Z1049&lt;&gt;0,IF(MAX(Z1036:Z1048)&lt;Z1049,Labels!$B$163,INDEX($AH$1036:$AH$1048,MATCH(MAX(Z1036:Z1048),Z1036:Z1048,0))),"")</f>
        <v/>
      </c>
      <c r="AA644" s="324" t="str">
        <f>IF(AA1049&lt;&gt;0,IF(MAX(AA1036:AA1048)&lt;AA1049,Labels!$B$163,INDEX($AH$1036:$AH$1048,MATCH(MAX(AA1036:AA1048),AA1036:AA1048,0))),"")</f>
        <v/>
      </c>
      <c r="AB644" s="324" t="str">
        <f>IF(AB1049&lt;&gt;0,IF(MAX(AB1036:AB1048)&lt;AB1049,Labels!$B$163,INDEX($AH$1036:$AH$1048,MATCH(MAX(AB1036:AB1048),AB1036:AB1048,0))),"")</f>
        <v/>
      </c>
      <c r="AC644" s="324" t="str">
        <f>IF(AC1049&lt;&gt;0,IF(MAX(AC1036:AC1048)&lt;AC1049,Labels!$B$163,INDEX($AH$1036:$AH$1048,MATCH(MAX(AC1036:AC1048),AC1036:AC1048,0))),"")</f>
        <v/>
      </c>
      <c r="AD644" s="324" t="str">
        <f>IF(AD1049&lt;&gt;0,IF(MAX(AD1036:AD1048)&lt;AD1049,Labels!$B$163,INDEX($AH$1036:$AH$1048,MATCH(MAX(AD1036:AD1048),AD1036:AD1048,0))),"")</f>
        <v/>
      </c>
      <c r="AE644" s="324" t="str">
        <f>IF(AE1049&lt;&gt;0,IF(MAX(AE1036:AE1048)&lt;AE1049,Labels!$B$163,INDEX($AH$1036:$AH$1048,MATCH(MAX(AE1036:AE1048),AE1036:AE1048,0))),"")</f>
        <v/>
      </c>
      <c r="AF644" s="198"/>
      <c r="AG644" s="103"/>
      <c r="AH644" s="67"/>
      <c r="AI644" s="68"/>
      <c r="AJ644" s="17"/>
      <c r="AK644" s="50"/>
      <c r="AL644" s="50"/>
      <c r="AM644" s="50"/>
      <c r="AN644" s="50"/>
      <c r="AO644" s="50"/>
      <c r="AP644" s="50"/>
      <c r="AQ644" s="50"/>
      <c r="AR644" s="50"/>
      <c r="AS644" s="50"/>
      <c r="AT644" s="50"/>
      <c r="AU644" s="17"/>
    </row>
    <row r="645" spans="1:48" s="16" customFormat="1" ht="12" customHeight="1" x14ac:dyDescent="0.2">
      <c r="A645" s="179" t="str">
        <f>$A$15</f>
        <v>00.00-06.00h</v>
      </c>
      <c r="B645" s="175"/>
      <c r="C645" s="175"/>
      <c r="D645" s="175"/>
      <c r="E645" s="175"/>
      <c r="F645" s="175"/>
      <c r="G645" s="175"/>
      <c r="H645" s="175"/>
      <c r="I645" s="175"/>
      <c r="J645" s="175"/>
      <c r="K645" s="175"/>
      <c r="L645" s="175"/>
      <c r="M645" s="175"/>
      <c r="N645" s="175"/>
      <c r="O645" s="175"/>
      <c r="P645" s="175"/>
      <c r="Q645" s="175"/>
      <c r="R645" s="175"/>
      <c r="S645" s="175"/>
      <c r="T645" s="175"/>
      <c r="U645" s="175"/>
      <c r="V645" s="175"/>
      <c r="W645" s="175"/>
      <c r="X645" s="175"/>
      <c r="Y645" s="175"/>
      <c r="Z645" s="175"/>
      <c r="AA645" s="175"/>
      <c r="AB645" s="175"/>
      <c r="AC645" s="175"/>
      <c r="AD645" s="175"/>
      <c r="AE645" s="175"/>
      <c r="AF645" s="196"/>
      <c r="AG645" s="87">
        <f>SUM(B645:AF645)</f>
        <v>0</v>
      </c>
      <c r="AH645" s="67"/>
      <c r="AI645" s="68"/>
      <c r="AJ645" s="17"/>
      <c r="AK645" s="50"/>
      <c r="AL645" s="50"/>
      <c r="AM645" s="50"/>
      <c r="AN645" s="50"/>
      <c r="AO645" s="50"/>
      <c r="AP645" s="50"/>
      <c r="AQ645" s="50"/>
      <c r="AR645" s="50"/>
      <c r="AS645" s="50"/>
      <c r="AT645" s="50"/>
      <c r="AU645" s="17"/>
    </row>
    <row r="646" spans="1:48" s="16" customFormat="1" ht="12" customHeight="1" x14ac:dyDescent="0.2">
      <c r="A646" s="180" t="str">
        <f>$A$16</f>
        <v>06.00-20.00h</v>
      </c>
      <c r="B646" s="175"/>
      <c r="C646" s="175"/>
      <c r="D646" s="175"/>
      <c r="E646" s="175"/>
      <c r="F646" s="175"/>
      <c r="G646" s="175"/>
      <c r="H646" s="175"/>
      <c r="I646" s="175"/>
      <c r="J646" s="175"/>
      <c r="K646" s="175"/>
      <c r="L646" s="175"/>
      <c r="M646" s="175"/>
      <c r="N646" s="175"/>
      <c r="O646" s="175"/>
      <c r="P646" s="175"/>
      <c r="Q646" s="175"/>
      <c r="R646" s="175"/>
      <c r="S646" s="175"/>
      <c r="T646" s="175"/>
      <c r="U646" s="175"/>
      <c r="V646" s="175"/>
      <c r="W646" s="175"/>
      <c r="X646" s="175"/>
      <c r="Y646" s="175"/>
      <c r="Z646" s="175"/>
      <c r="AA646" s="175"/>
      <c r="AB646" s="175"/>
      <c r="AC646" s="175"/>
      <c r="AD646" s="175"/>
      <c r="AE646" s="175"/>
      <c r="AF646" s="196"/>
      <c r="AG646" s="88">
        <f>SUM(B646:AF646)</f>
        <v>0</v>
      </c>
      <c r="AH646" s="67"/>
      <c r="AI646" s="68"/>
      <c r="AJ646" s="17"/>
      <c r="AK646" s="50"/>
      <c r="AL646" s="50"/>
      <c r="AM646" s="50"/>
      <c r="AN646" s="50"/>
      <c r="AO646" s="50"/>
      <c r="AP646" s="50"/>
      <c r="AQ646" s="50"/>
      <c r="AR646" s="50"/>
      <c r="AS646" s="50"/>
      <c r="AT646" s="50"/>
      <c r="AU646" s="17"/>
    </row>
    <row r="647" spans="1:48" s="16" customFormat="1" ht="12" customHeight="1" x14ac:dyDescent="0.2">
      <c r="A647" s="179" t="str">
        <f>$A$17</f>
        <v>20.00-24.00h</v>
      </c>
      <c r="B647" s="175"/>
      <c r="C647" s="175"/>
      <c r="D647" s="175"/>
      <c r="E647" s="175"/>
      <c r="F647" s="175"/>
      <c r="G647" s="175"/>
      <c r="H647" s="175"/>
      <c r="I647" s="175"/>
      <c r="J647" s="175"/>
      <c r="K647" s="175"/>
      <c r="L647" s="175"/>
      <c r="M647" s="175"/>
      <c r="N647" s="175"/>
      <c r="O647" s="175"/>
      <c r="P647" s="175"/>
      <c r="Q647" s="175"/>
      <c r="R647" s="175"/>
      <c r="S647" s="175"/>
      <c r="T647" s="175"/>
      <c r="U647" s="175"/>
      <c r="V647" s="175"/>
      <c r="W647" s="175"/>
      <c r="X647" s="175"/>
      <c r="Y647" s="175"/>
      <c r="Z647" s="175"/>
      <c r="AA647" s="175"/>
      <c r="AB647" s="175"/>
      <c r="AC647" s="175"/>
      <c r="AD647" s="175"/>
      <c r="AE647" s="175"/>
      <c r="AF647" s="196"/>
      <c r="AG647" s="86">
        <f>SUM(B647:AF647)</f>
        <v>0</v>
      </c>
      <c r="AH647" s="65" t="s">
        <v>414</v>
      </c>
      <c r="AI647" s="68"/>
      <c r="AL647" s="50"/>
      <c r="AM647" s="50"/>
      <c r="AN647" s="50"/>
      <c r="AO647" s="50"/>
      <c r="AP647" s="50"/>
      <c r="AQ647" s="50"/>
      <c r="AR647" s="50"/>
      <c r="AS647" s="50"/>
      <c r="AT647" s="50"/>
      <c r="AU647" s="17"/>
    </row>
    <row r="648" spans="1:48" s="16" customFormat="1" ht="12" customHeight="1" x14ac:dyDescent="0.2">
      <c r="A648" s="180" t="str">
        <f>$A$18</f>
        <v>Feiertag "ft"</v>
      </c>
      <c r="B648" s="181" t="str">
        <f>IF(WEEKDAY(B640,2)&lt;=6,IF(KALENDER!E23="x",Labels!$B$118,""),"")</f>
        <v/>
      </c>
      <c r="C648" s="181" t="str">
        <f>IF(WEEKDAY(C640,2)&lt;=6,IF(KALENDER!F23="x",Labels!$B$118,""),"")</f>
        <v/>
      </c>
      <c r="D648" s="181" t="str">
        <f>IF(WEEKDAY(D640,2)&lt;=6,IF(KALENDER!G23="x",Labels!$B$118,""),"")</f>
        <v/>
      </c>
      <c r="E648" s="181" t="str">
        <f>IF(WEEKDAY(E640,2)&lt;=6,IF(KALENDER!H23="x",Labels!$B$118,""),"")</f>
        <v/>
      </c>
      <c r="F648" s="181" t="str">
        <f>IF(WEEKDAY(F640,2)&lt;=6,IF(KALENDER!I23="x",Labels!$B$118,""),"")</f>
        <v/>
      </c>
      <c r="G648" s="181" t="str">
        <f>IF(WEEKDAY(G640,2)&lt;=6,IF(KALENDER!J23="x",Labels!$B$118,""),"")</f>
        <v/>
      </c>
      <c r="H648" s="181" t="str">
        <f>IF(WEEKDAY(H640,2)&lt;=6,IF(KALENDER!K23="x",Labels!$B$118,""),"")</f>
        <v/>
      </c>
      <c r="I648" s="181" t="str">
        <f>IF(WEEKDAY(I640,2)&lt;=6,IF(KALENDER!L23="x",Labels!$B$118,""),"")</f>
        <v/>
      </c>
      <c r="J648" s="181" t="str">
        <f>IF(WEEKDAY(J640,2)&lt;=6,IF(KALENDER!M23="x",Labels!$B$118,""),"")</f>
        <v/>
      </c>
      <c r="K648" s="181" t="str">
        <f>IF(WEEKDAY(K640,2)&lt;=6,IF(KALENDER!N23="x",Labels!$B$118,""),"")</f>
        <v/>
      </c>
      <c r="L648" s="181" t="str">
        <f>IF(WEEKDAY(L640,2)&lt;=6,IF(KALENDER!O23="x",Labels!$B$118,""),"")</f>
        <v/>
      </c>
      <c r="M648" s="181" t="str">
        <f>IF(WEEKDAY(M640,2)&lt;=6,IF(KALENDER!P23="x",Labels!$B$118,""),"")</f>
        <v/>
      </c>
      <c r="N648" s="181" t="str">
        <f>IF(WEEKDAY(N640,2)&lt;=6,IF(KALENDER!Q23="x",Labels!$B$118,""),"")</f>
        <v/>
      </c>
      <c r="O648" s="181" t="str">
        <f>IF(WEEKDAY(O640,2)&lt;=6,IF(KALENDER!R23="x",Labels!$B$118,""),"")</f>
        <v/>
      </c>
      <c r="P648" s="181" t="str">
        <f>IF(WEEKDAY(P640,2)&lt;=6,IF(KALENDER!S23="x",Labels!$B$118,""),"")</f>
        <v/>
      </c>
      <c r="Q648" s="181" t="str">
        <f>IF(WEEKDAY(Q640,2)&lt;=6,IF(KALENDER!T23="x",Labels!$B$118,""),"")</f>
        <v/>
      </c>
      <c r="R648" s="181" t="str">
        <f>IF(WEEKDAY(R640,2)&lt;=6,IF(KALENDER!U23="x",Labels!$B$118,""),"")</f>
        <v/>
      </c>
      <c r="S648" s="181" t="str">
        <f>IF(WEEKDAY(S640,2)&lt;=6,IF(KALENDER!V23="x",Labels!$B$118,""),"")</f>
        <v/>
      </c>
      <c r="T648" s="181" t="str">
        <f>IF(WEEKDAY(T640,2)&lt;=6,IF(KALENDER!W23="x",Labels!$B$118,""),"")</f>
        <v/>
      </c>
      <c r="U648" s="181" t="str">
        <f>IF(WEEKDAY(U640,2)&lt;=6,IF(KALENDER!X23="x",Labels!$B$118,""),"")</f>
        <v/>
      </c>
      <c r="V648" s="181" t="str">
        <f>IF(WEEKDAY(V640,2)&lt;=6,IF(KALENDER!Y23="x",Labels!$B$118,""),"")</f>
        <v/>
      </c>
      <c r="W648" s="181" t="str">
        <f>IF(WEEKDAY(W640,2)&lt;=6,IF(KALENDER!Z23="x",Labels!$B$118,""),"")</f>
        <v/>
      </c>
      <c r="X648" s="181" t="str">
        <f>IF(WEEKDAY(X640,2)&lt;=6,IF(KALENDER!AA23="x",Labels!$B$118,""),"")</f>
        <v/>
      </c>
      <c r="Y648" s="181" t="str">
        <f>IF(WEEKDAY(Y640,2)&lt;=6,IF(KALENDER!AB23="x",Labels!$B$118,""),"")</f>
        <v/>
      </c>
      <c r="Z648" s="181" t="str">
        <f>IF(WEEKDAY(Z640,2)&lt;=6,IF(KALENDER!AC23="x",Labels!$B$118,""),"")</f>
        <v/>
      </c>
      <c r="AA648" s="181" t="str">
        <f>IF(WEEKDAY(AA640,2)&lt;=6,IF(KALENDER!AD23="x",Labels!$B$118,""),"")</f>
        <v/>
      </c>
      <c r="AB648" s="181" t="str">
        <f>IF(WEEKDAY(AB640,2)&lt;=6,IF(KALENDER!AE23="x",Labels!$B$118,""),"")</f>
        <v/>
      </c>
      <c r="AC648" s="181" t="str">
        <f>IF(WEEKDAY(AC640,2)&lt;=6,IF(KALENDER!AF23="x",Labels!$B$118,""),"")</f>
        <v/>
      </c>
      <c r="AD648" s="181" t="str">
        <f>IF(WEEKDAY(AD640,2)&lt;=6,IF(KALENDER!AG23="x",Labels!$B$118,""),"")</f>
        <v/>
      </c>
      <c r="AE648" s="181" t="str">
        <f>IF(WEEKDAY(AE640,2)&lt;=6,IF(KALENDER!AH23="x",Labels!$B$118,""),"")</f>
        <v/>
      </c>
      <c r="AF648" s="196" t="str">
        <f>IF(WEEKDAY(AF640,2)&lt;=6,IF(KALENDER!AI23="x",Labels!$B$118,""),"")</f>
        <v/>
      </c>
      <c r="AG648" s="86"/>
      <c r="AH648" s="132"/>
      <c r="AI648" s="133"/>
      <c r="AL648" s="19"/>
      <c r="AM648" s="19"/>
      <c r="AN648" s="19"/>
      <c r="AO648" s="19"/>
      <c r="AP648" s="19"/>
      <c r="AQ648" s="19"/>
      <c r="AR648" s="19"/>
      <c r="AS648" s="19"/>
      <c r="AT648" s="19"/>
    </row>
    <row r="649" spans="1:48" s="16" customFormat="1" ht="12" customHeight="1" x14ac:dyDescent="0.2">
      <c r="A649" s="182" t="str">
        <f>$A$19</f>
        <v>Gutschrift "ft"</v>
      </c>
      <c r="B649" s="184" t="str">
        <f>IF(AND(B648=Labels!$B$118,WEEKDAY(B640,2)&lt;6),$J$7*$B$637%,"")</f>
        <v/>
      </c>
      <c r="C649" s="184" t="str">
        <f>IF(AND(C648=Labels!$B$118,WEEKDAY(C640,2)&lt;6),$J$7*$B$637%,"")</f>
        <v/>
      </c>
      <c r="D649" s="184" t="str">
        <f>IF(AND(D648=Labels!$B$118,WEEKDAY(D640,2)&lt;6),$J$7*$B$637%,"")</f>
        <v/>
      </c>
      <c r="E649" s="184" t="str">
        <f>IF(AND(E648=Labels!$B$118,WEEKDAY(E640,2)&lt;6),$J$7*$B$637%,"")</f>
        <v/>
      </c>
      <c r="F649" s="184" t="str">
        <f>IF(AND(F648=Labels!$B$118,WEEKDAY(F640,2)&lt;6),$J$7*$B$637%,"")</f>
        <v/>
      </c>
      <c r="G649" s="184" t="str">
        <f>IF(AND(G648=Labels!$B$118,WEEKDAY(G640,2)&lt;6),$J$7*$B$637%,"")</f>
        <v/>
      </c>
      <c r="H649" s="184" t="str">
        <f>IF(AND(H648=Labels!$B$118,WEEKDAY(H640,2)&lt;6),$J$7*$B$637%,"")</f>
        <v/>
      </c>
      <c r="I649" s="184" t="str">
        <f>IF(AND(I648=Labels!$B$118,WEEKDAY(I640,2)&lt;6),$J$7*$B$637%,"")</f>
        <v/>
      </c>
      <c r="J649" s="184" t="str">
        <f>IF(AND(J648=Labels!$B$118,WEEKDAY(J640,2)&lt;6),$J$7*$B$637%,"")</f>
        <v/>
      </c>
      <c r="K649" s="184" t="str">
        <f>IF(AND(K648=Labels!$B$118,WEEKDAY(K640,2)&lt;6),$J$7*$B$637%,"")</f>
        <v/>
      </c>
      <c r="L649" s="184" t="str">
        <f>IF(AND(L648=Labels!$B$118,WEEKDAY(L640,2)&lt;6),$J$7*$B$637%,"")</f>
        <v/>
      </c>
      <c r="M649" s="184" t="str">
        <f>IF(AND(M648=Labels!$B$118,WEEKDAY(M640,2)&lt;6),$J$7*$B$637%,"")</f>
        <v/>
      </c>
      <c r="N649" s="184" t="str">
        <f>IF(AND(N648=Labels!$B$118,WEEKDAY(N640,2)&lt;6),$J$7*$B$637%,"")</f>
        <v/>
      </c>
      <c r="O649" s="184" t="str">
        <f>IF(AND(O648=Labels!$B$118,WEEKDAY(O640,2)&lt;6),$J$7*$B$637%,"")</f>
        <v/>
      </c>
      <c r="P649" s="184" t="str">
        <f>IF(AND(P648=Labels!$B$118,WEEKDAY(P640,2)&lt;6),$J$7*$B$637%,"")</f>
        <v/>
      </c>
      <c r="Q649" s="184" t="str">
        <f>IF(AND(Q648=Labels!$B$118,WEEKDAY(Q640,2)&lt;6),$J$7*$B$637%,"")</f>
        <v/>
      </c>
      <c r="R649" s="184" t="str">
        <f>IF(AND(R648=Labels!$B$118,WEEKDAY(R640,2)&lt;6),$J$7*$B$637%,"")</f>
        <v/>
      </c>
      <c r="S649" s="184" t="str">
        <f>IF(AND(S648=Labels!$B$118,WEEKDAY(S640,2)&lt;6),$J$7*$B$637%,"")</f>
        <v/>
      </c>
      <c r="T649" s="184" t="str">
        <f>IF(AND(T648=Labels!$B$118,WEEKDAY(T640,2)&lt;6),$J$7*$B$637%,"")</f>
        <v/>
      </c>
      <c r="U649" s="184" t="str">
        <f>IF(AND(U648=Labels!$B$118,WEEKDAY(U640,2)&lt;6),$J$7*$B$637%,"")</f>
        <v/>
      </c>
      <c r="V649" s="184" t="str">
        <f>IF(AND(V648=Labels!$B$118,WEEKDAY(V640,2)&lt;6),$J$7*$B$637%,"")</f>
        <v/>
      </c>
      <c r="W649" s="184" t="str">
        <f>IF(AND(W648=Labels!$B$118,WEEKDAY(W640,2)&lt;6),$J$7*$B$637%,"")</f>
        <v/>
      </c>
      <c r="X649" s="184" t="str">
        <f>IF(AND(X648=Labels!$B$118,WEEKDAY(X640,2)&lt;6),$J$7*$B$637%,"")</f>
        <v/>
      </c>
      <c r="Y649" s="184" t="str">
        <f>IF(AND(Y648=Labels!$B$118,WEEKDAY(Y640,2)&lt;6),$J$7*$B$637%,"")</f>
        <v/>
      </c>
      <c r="Z649" s="184" t="str">
        <f>IF(AND(Z648=Labels!$B$118,WEEKDAY(Z640,2)&lt;6),$J$7*$B$637%,"")</f>
        <v/>
      </c>
      <c r="AA649" s="184" t="str">
        <f>IF(AND(AA648=Labels!$B$118,WEEKDAY(AA640,2)&lt;6),$J$7*$B$637%,"")</f>
        <v/>
      </c>
      <c r="AB649" s="184" t="str">
        <f>IF(AND(AB648=Labels!$B$118,WEEKDAY(AB640,2)&lt;6),$J$7*$B$637%,"")</f>
        <v/>
      </c>
      <c r="AC649" s="184" t="str">
        <f>IF(AND(AC648=Labels!$B$118,WEEKDAY(AC640,2)&lt;6),$J$7*$B$637%,"")</f>
        <v/>
      </c>
      <c r="AD649" s="184" t="str">
        <f>IF(AND(AD648=Labels!$B$118,WEEKDAY(AD640,2)&lt;6),$J$7*$B$637%,"")</f>
        <v/>
      </c>
      <c r="AE649" s="184" t="str">
        <f>IF(AND(AE648=Labels!$B$118,WEEKDAY(AE640,2)&lt;6),$J$7*$B$637%,"")</f>
        <v/>
      </c>
      <c r="AF649" s="198" t="str">
        <f>IF(AND(AF648=Labels!$B$118,WEEKDAY(AF640,2)&lt;6),$J$7*$B$637%,"")</f>
        <v/>
      </c>
      <c r="AG649" s="86">
        <f>SUM(B649:AF649)</f>
        <v>0</v>
      </c>
      <c r="AH649" s="132"/>
      <c r="AI649" s="133"/>
      <c r="AL649" s="19"/>
      <c r="AM649" s="19"/>
      <c r="AN649" s="19"/>
      <c r="AO649" s="19"/>
      <c r="AP649" s="19"/>
      <c r="AQ649" s="19"/>
      <c r="AR649" s="19"/>
      <c r="AS649" s="19"/>
      <c r="AT649" s="19"/>
    </row>
    <row r="650" spans="1:48" s="16" customFormat="1" ht="12" hidden="1" customHeight="1" x14ac:dyDescent="0.2">
      <c r="A650" s="182" t="str">
        <f>$A$20</f>
        <v>Tagestotal</v>
      </c>
      <c r="B650" s="183">
        <f>SUM(B645:B647)</f>
        <v>0</v>
      </c>
      <c r="C650" s="183">
        <f t="shared" ref="C650:AE650" si="204">SUM(C645:C647)</f>
        <v>0</v>
      </c>
      <c r="D650" s="183">
        <f t="shared" si="204"/>
        <v>0</v>
      </c>
      <c r="E650" s="183">
        <f t="shared" si="204"/>
        <v>0</v>
      </c>
      <c r="F650" s="183">
        <f t="shared" si="204"/>
        <v>0</v>
      </c>
      <c r="G650" s="183">
        <f t="shared" si="204"/>
        <v>0</v>
      </c>
      <c r="H650" s="183">
        <f t="shared" si="204"/>
        <v>0</v>
      </c>
      <c r="I650" s="183">
        <f t="shared" si="204"/>
        <v>0</v>
      </c>
      <c r="J650" s="183">
        <f t="shared" si="204"/>
        <v>0</v>
      </c>
      <c r="K650" s="183">
        <f t="shared" si="204"/>
        <v>0</v>
      </c>
      <c r="L650" s="183">
        <f t="shared" si="204"/>
        <v>0</v>
      </c>
      <c r="M650" s="183">
        <f t="shared" si="204"/>
        <v>0</v>
      </c>
      <c r="N650" s="183">
        <f t="shared" si="204"/>
        <v>0</v>
      </c>
      <c r="O650" s="183">
        <f t="shared" si="204"/>
        <v>0</v>
      </c>
      <c r="P650" s="183">
        <f t="shared" si="204"/>
        <v>0</v>
      </c>
      <c r="Q650" s="183">
        <f t="shared" si="204"/>
        <v>0</v>
      </c>
      <c r="R650" s="183">
        <f t="shared" si="204"/>
        <v>0</v>
      </c>
      <c r="S650" s="183">
        <f t="shared" si="204"/>
        <v>0</v>
      </c>
      <c r="T650" s="183">
        <f t="shared" si="204"/>
        <v>0</v>
      </c>
      <c r="U650" s="183">
        <f t="shared" si="204"/>
        <v>0</v>
      </c>
      <c r="V650" s="183">
        <f t="shared" si="204"/>
        <v>0</v>
      </c>
      <c r="W650" s="183">
        <f t="shared" si="204"/>
        <v>0</v>
      </c>
      <c r="X650" s="183">
        <f t="shared" si="204"/>
        <v>0</v>
      </c>
      <c r="Y650" s="183">
        <f t="shared" si="204"/>
        <v>0</v>
      </c>
      <c r="Z650" s="183">
        <f t="shared" si="204"/>
        <v>0</v>
      </c>
      <c r="AA650" s="183">
        <f t="shared" si="204"/>
        <v>0</v>
      </c>
      <c r="AB650" s="183">
        <f t="shared" si="204"/>
        <v>0</v>
      </c>
      <c r="AC650" s="183">
        <f t="shared" si="204"/>
        <v>0</v>
      </c>
      <c r="AD650" s="183">
        <f t="shared" si="204"/>
        <v>0</v>
      </c>
      <c r="AE650" s="183">
        <f t="shared" si="204"/>
        <v>0</v>
      </c>
      <c r="AF650" s="198"/>
      <c r="AG650" s="86"/>
      <c r="AH650" s="132"/>
      <c r="AI650" s="133"/>
      <c r="AL650" s="19"/>
      <c r="AM650" s="19"/>
      <c r="AN650" s="19"/>
      <c r="AO650" s="19"/>
      <c r="AP650" s="19"/>
      <c r="AQ650" s="19"/>
      <c r="AR650" s="19"/>
      <c r="AS650" s="19"/>
      <c r="AT650" s="19"/>
    </row>
    <row r="651" spans="1:48" s="16" customFormat="1" ht="12" hidden="1" customHeight="1" x14ac:dyDescent="0.2">
      <c r="A651" s="180" t="str">
        <f>$A$21</f>
        <v>.</v>
      </c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1"/>
      <c r="N651" s="181"/>
      <c r="O651" s="181"/>
      <c r="P651" s="181"/>
      <c r="Q651" s="181"/>
      <c r="R651" s="181"/>
      <c r="S651" s="181"/>
      <c r="T651" s="181"/>
      <c r="U651" s="181"/>
      <c r="V651" s="181"/>
      <c r="W651" s="181"/>
      <c r="X651" s="181"/>
      <c r="Y651" s="181"/>
      <c r="Z651" s="181"/>
      <c r="AA651" s="181"/>
      <c r="AB651" s="181"/>
      <c r="AC651" s="181"/>
      <c r="AD651" s="181"/>
      <c r="AE651" s="181"/>
      <c r="AF651" s="313"/>
      <c r="AG651" s="29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</row>
    <row r="652" spans="1:48" s="16" customFormat="1" ht="12" hidden="1" customHeight="1" x14ac:dyDescent="0.2">
      <c r="A652" s="180" t="str">
        <f>$A$22</f>
        <v>.</v>
      </c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1"/>
      <c r="N652" s="181"/>
      <c r="O652" s="181"/>
      <c r="P652" s="181"/>
      <c r="Q652" s="181"/>
      <c r="R652" s="181"/>
      <c r="S652" s="181"/>
      <c r="T652" s="181"/>
      <c r="U652" s="181"/>
      <c r="V652" s="181"/>
      <c r="W652" s="181"/>
      <c r="X652" s="181"/>
      <c r="Y652" s="181"/>
      <c r="Z652" s="181"/>
      <c r="AA652" s="181"/>
      <c r="AB652" s="181"/>
      <c r="AC652" s="181"/>
      <c r="AD652" s="181"/>
      <c r="AE652" s="181"/>
      <c r="AF652" s="313"/>
      <c r="AG652" s="29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</row>
    <row r="653" spans="1:48" s="16" customFormat="1" ht="12" hidden="1" customHeight="1" x14ac:dyDescent="0.2">
      <c r="A653" s="180" t="str">
        <f>$A$23</f>
        <v>Monatsübergang</v>
      </c>
      <c r="B653" s="181" t="str">
        <f>IF(WEEKDAY(B640)=1,TEXT(B640-1,"MMM"&amp;Labels!B13),"")</f>
        <v/>
      </c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1"/>
      <c r="N653" s="181"/>
      <c r="O653" s="181"/>
      <c r="P653" s="181"/>
      <c r="Q653" s="181"/>
      <c r="R653" s="181"/>
      <c r="S653" s="181"/>
      <c r="T653" s="181"/>
      <c r="U653" s="181"/>
      <c r="V653" s="181"/>
      <c r="W653" s="181"/>
      <c r="X653" s="181"/>
      <c r="Y653" s="181"/>
      <c r="Z653" s="181"/>
      <c r="AA653" s="181"/>
      <c r="AB653" s="181"/>
      <c r="AC653" s="181"/>
      <c r="AD653" s="181"/>
      <c r="AE653" s="181" t="str">
        <f>IF(AND(WEEKDAY(AE640)&gt;1,WEEKDAY(AE640)&lt;7),TEXT(DATE($B$5,MONTH(AE640)+1,1),"MMM"&amp;Labels!B13),"")</f>
        <v>Dez</v>
      </c>
      <c r="AF653" s="198"/>
      <c r="AG653" s="29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</row>
    <row r="654" spans="1:48" s="16" customFormat="1" ht="12" customHeight="1" x14ac:dyDescent="0.2">
      <c r="A654" s="177" t="str">
        <f>$A$24</f>
        <v>Wochentotal</v>
      </c>
      <c r="B654" s="296" t="str">
        <f>IF(WEEKDAY(B640)=7,SUMIF($B578:$AF578,B641,$B587:$AF587)+SUMIF($B641:$AF641,B641,$B650:$AF650)+SUMIF($B704:$AF704,B641,$B713:$AF713),B653)</f>
        <v/>
      </c>
      <c r="C654" s="297" t="str">
        <f t="shared" ref="C654:AD654" si="205">IF(WEEKDAY(C640)=7,SUMIF($B578:$AF578,C641,$B587:$AF587)+SUMIF($B641:$AF641,C641,$B650:$AF650)+SUMIF($B704:$AF704,C641,$B713:$AF713),"")</f>
        <v/>
      </c>
      <c r="D654" s="297" t="str">
        <f t="shared" si="205"/>
        <v/>
      </c>
      <c r="E654" s="297" t="str">
        <f t="shared" si="205"/>
        <v/>
      </c>
      <c r="F654" s="297" t="str">
        <f t="shared" si="205"/>
        <v/>
      </c>
      <c r="G654" s="297">
        <f t="shared" si="205"/>
        <v>0</v>
      </c>
      <c r="H654" s="297" t="str">
        <f t="shared" si="205"/>
        <v/>
      </c>
      <c r="I654" s="297" t="str">
        <f t="shared" si="205"/>
        <v/>
      </c>
      <c r="J654" s="297" t="str">
        <f t="shared" si="205"/>
        <v/>
      </c>
      <c r="K654" s="297" t="str">
        <f t="shared" si="205"/>
        <v/>
      </c>
      <c r="L654" s="297" t="str">
        <f t="shared" si="205"/>
        <v/>
      </c>
      <c r="M654" s="297" t="str">
        <f t="shared" si="205"/>
        <v/>
      </c>
      <c r="N654" s="297">
        <f t="shared" si="205"/>
        <v>0</v>
      </c>
      <c r="O654" s="297" t="str">
        <f t="shared" si="205"/>
        <v/>
      </c>
      <c r="P654" s="297" t="str">
        <f t="shared" si="205"/>
        <v/>
      </c>
      <c r="Q654" s="297" t="str">
        <f t="shared" si="205"/>
        <v/>
      </c>
      <c r="R654" s="297" t="str">
        <f t="shared" si="205"/>
        <v/>
      </c>
      <c r="S654" s="297" t="str">
        <f t="shared" si="205"/>
        <v/>
      </c>
      <c r="T654" s="297" t="str">
        <f t="shared" si="205"/>
        <v/>
      </c>
      <c r="U654" s="297">
        <f t="shared" si="205"/>
        <v>0</v>
      </c>
      <c r="V654" s="297" t="str">
        <f t="shared" si="205"/>
        <v/>
      </c>
      <c r="W654" s="297" t="str">
        <f t="shared" si="205"/>
        <v/>
      </c>
      <c r="X654" s="297" t="str">
        <f t="shared" si="205"/>
        <v/>
      </c>
      <c r="Y654" s="297" t="str">
        <f t="shared" si="205"/>
        <v/>
      </c>
      <c r="Z654" s="297" t="str">
        <f t="shared" si="205"/>
        <v/>
      </c>
      <c r="AA654" s="297" t="str">
        <f t="shared" si="205"/>
        <v/>
      </c>
      <c r="AB654" s="297">
        <f t="shared" si="205"/>
        <v>0</v>
      </c>
      <c r="AC654" s="297" t="str">
        <f t="shared" si="205"/>
        <v/>
      </c>
      <c r="AD654" s="297" t="str">
        <f t="shared" si="205"/>
        <v/>
      </c>
      <c r="AE654" s="298" t="str">
        <f>IF(WEEKDAY(AE640)=7,SUMIF($B578:$AF578,AE641,$B587:$AF587)+SUMIF($B641:$AF641,AE641,$B650:$AF650)+SUMIF($B704:$AF704,AE641,$B713:$AF713),AE653)</f>
        <v>Dez</v>
      </c>
      <c r="AF654" s="196"/>
      <c r="AG654" s="86"/>
      <c r="AH654" s="742"/>
      <c r="AI654" s="687"/>
      <c r="AJ654" s="2"/>
      <c r="AK654" s="51"/>
      <c r="AL654" s="51"/>
      <c r="AM654" s="51"/>
      <c r="AN654" s="51"/>
      <c r="AO654" s="51"/>
      <c r="AP654" s="51"/>
      <c r="AQ654" s="51"/>
      <c r="AR654" s="51"/>
      <c r="AS654" s="51"/>
      <c r="AT654" s="51"/>
      <c r="AU654" s="2"/>
    </row>
    <row r="655" spans="1:48" s="16" customFormat="1" ht="12" customHeight="1" x14ac:dyDescent="0.25">
      <c r="A655" s="182" t="str">
        <f>$A$25</f>
        <v>Zeitzuschlag 1)</v>
      </c>
      <c r="B655" s="302" t="str">
        <f>IF(B662="FALSCH","",B662)</f>
        <v/>
      </c>
      <c r="C655" s="303" t="str">
        <f t="shared" ref="C655:AE655" si="206">IF(C662="FALSCH","",C662)</f>
        <v/>
      </c>
      <c r="D655" s="303" t="str">
        <f t="shared" si="206"/>
        <v/>
      </c>
      <c r="E655" s="303" t="str">
        <f t="shared" si="206"/>
        <v/>
      </c>
      <c r="F655" s="303" t="str">
        <f t="shared" si="206"/>
        <v/>
      </c>
      <c r="G655" s="303" t="str">
        <f t="shared" si="206"/>
        <v/>
      </c>
      <c r="H655" s="303" t="str">
        <f t="shared" si="206"/>
        <v/>
      </c>
      <c r="I655" s="303" t="str">
        <f t="shared" si="206"/>
        <v/>
      </c>
      <c r="J655" s="303" t="str">
        <f t="shared" si="206"/>
        <v/>
      </c>
      <c r="K655" s="303" t="str">
        <f t="shared" si="206"/>
        <v/>
      </c>
      <c r="L655" s="303" t="str">
        <f t="shared" si="206"/>
        <v/>
      </c>
      <c r="M655" s="303" t="str">
        <f t="shared" si="206"/>
        <v/>
      </c>
      <c r="N655" s="303" t="str">
        <f t="shared" si="206"/>
        <v/>
      </c>
      <c r="O655" s="303" t="str">
        <f t="shared" si="206"/>
        <v/>
      </c>
      <c r="P655" s="303" t="str">
        <f t="shared" si="206"/>
        <v/>
      </c>
      <c r="Q655" s="303" t="str">
        <f t="shared" si="206"/>
        <v/>
      </c>
      <c r="R655" s="303" t="str">
        <f t="shared" si="206"/>
        <v/>
      </c>
      <c r="S655" s="303" t="str">
        <f t="shared" si="206"/>
        <v/>
      </c>
      <c r="T655" s="303" t="str">
        <f t="shared" si="206"/>
        <v/>
      </c>
      <c r="U655" s="303" t="str">
        <f t="shared" si="206"/>
        <v/>
      </c>
      <c r="V655" s="303" t="str">
        <f t="shared" si="206"/>
        <v/>
      </c>
      <c r="W655" s="303" t="str">
        <f t="shared" si="206"/>
        <v/>
      </c>
      <c r="X655" s="303" t="str">
        <f t="shared" si="206"/>
        <v/>
      </c>
      <c r="Y655" s="303" t="str">
        <f t="shared" si="206"/>
        <v/>
      </c>
      <c r="Z655" s="303" t="str">
        <f t="shared" si="206"/>
        <v/>
      </c>
      <c r="AA655" s="303" t="str">
        <f t="shared" si="206"/>
        <v/>
      </c>
      <c r="AB655" s="303" t="str">
        <f t="shared" si="206"/>
        <v/>
      </c>
      <c r="AC655" s="303" t="str">
        <f t="shared" si="206"/>
        <v/>
      </c>
      <c r="AD655" s="303" t="str">
        <f t="shared" si="206"/>
        <v/>
      </c>
      <c r="AE655" s="304" t="str">
        <f t="shared" si="206"/>
        <v/>
      </c>
      <c r="AF655" s="196"/>
      <c r="AG655" s="86">
        <f t="shared" ref="AG655:AG661" si="207">SUM(B655:AF655)</f>
        <v>0</v>
      </c>
      <c r="AH655" s="69"/>
      <c r="AI655" s="69"/>
      <c r="AJ655" s="12"/>
      <c r="AK655" s="46"/>
      <c r="AL655" s="46"/>
      <c r="AM655" s="46"/>
      <c r="AN655" s="46"/>
      <c r="AO655" s="46"/>
      <c r="AP655" s="46"/>
      <c r="AQ655" s="46"/>
      <c r="AR655" s="46"/>
      <c r="AS655" s="46"/>
      <c r="AT655" s="46"/>
      <c r="AU655" s="12"/>
    </row>
    <row r="656" spans="1:48" s="16" customFormat="1" ht="12" customHeight="1" x14ac:dyDescent="0.2">
      <c r="A656" s="182" t="str">
        <f>$A$26</f>
        <v>Zeitzuschlag 2)</v>
      </c>
      <c r="B656" s="183" t="str">
        <f>IF((B645+B647)=0,"",SUM(B645,B647))</f>
        <v/>
      </c>
      <c r="C656" s="185" t="str">
        <f t="shared" ref="C656:AE656" si="208">IF((C645+C647)=0,"",SUM(C645,C647))</f>
        <v/>
      </c>
      <c r="D656" s="185" t="str">
        <f t="shared" si="208"/>
        <v/>
      </c>
      <c r="E656" s="185" t="str">
        <f t="shared" si="208"/>
        <v/>
      </c>
      <c r="F656" s="185" t="str">
        <f t="shared" si="208"/>
        <v/>
      </c>
      <c r="G656" s="185" t="str">
        <f t="shared" si="208"/>
        <v/>
      </c>
      <c r="H656" s="185" t="str">
        <f t="shared" si="208"/>
        <v/>
      </c>
      <c r="I656" s="185" t="str">
        <f t="shared" si="208"/>
        <v/>
      </c>
      <c r="J656" s="185" t="str">
        <f t="shared" si="208"/>
        <v/>
      </c>
      <c r="K656" s="185" t="str">
        <f t="shared" si="208"/>
        <v/>
      </c>
      <c r="L656" s="185" t="str">
        <f t="shared" si="208"/>
        <v/>
      </c>
      <c r="M656" s="185" t="str">
        <f t="shared" si="208"/>
        <v/>
      </c>
      <c r="N656" s="185" t="str">
        <f t="shared" si="208"/>
        <v/>
      </c>
      <c r="O656" s="185" t="str">
        <f t="shared" si="208"/>
        <v/>
      </c>
      <c r="P656" s="185" t="str">
        <f t="shared" si="208"/>
        <v/>
      </c>
      <c r="Q656" s="185" t="str">
        <f t="shared" si="208"/>
        <v/>
      </c>
      <c r="R656" s="185" t="str">
        <f t="shared" si="208"/>
        <v/>
      </c>
      <c r="S656" s="185" t="str">
        <f t="shared" si="208"/>
        <v/>
      </c>
      <c r="T656" s="185" t="str">
        <f t="shared" si="208"/>
        <v/>
      </c>
      <c r="U656" s="185" t="str">
        <f t="shared" si="208"/>
        <v/>
      </c>
      <c r="V656" s="185" t="str">
        <f t="shared" si="208"/>
        <v/>
      </c>
      <c r="W656" s="185" t="str">
        <f t="shared" si="208"/>
        <v/>
      </c>
      <c r="X656" s="185" t="str">
        <f t="shared" si="208"/>
        <v/>
      </c>
      <c r="Y656" s="185" t="str">
        <f t="shared" si="208"/>
        <v/>
      </c>
      <c r="Z656" s="185" t="str">
        <f t="shared" si="208"/>
        <v/>
      </c>
      <c r="AA656" s="185" t="str">
        <f t="shared" si="208"/>
        <v/>
      </c>
      <c r="AB656" s="185" t="str">
        <f t="shared" si="208"/>
        <v/>
      </c>
      <c r="AC656" s="185" t="str">
        <f t="shared" si="208"/>
        <v/>
      </c>
      <c r="AD656" s="185" t="str">
        <f t="shared" si="208"/>
        <v/>
      </c>
      <c r="AE656" s="185" t="str">
        <f t="shared" si="208"/>
        <v/>
      </c>
      <c r="AF656" s="198"/>
      <c r="AG656" s="86">
        <f t="shared" si="207"/>
        <v>0</v>
      </c>
      <c r="AH656" s="12" t="s">
        <v>403</v>
      </c>
      <c r="AI656" s="56"/>
      <c r="AJ656" s="2"/>
      <c r="AK656" s="2"/>
      <c r="AL656" s="2"/>
      <c r="AM656" s="2"/>
      <c r="AN656" s="2"/>
      <c r="AO656" s="2"/>
      <c r="AP656" s="46"/>
      <c r="AQ656" s="46"/>
      <c r="AR656" s="46"/>
      <c r="AS656" s="46"/>
      <c r="AT656" s="46"/>
      <c r="AU656" s="12"/>
    </row>
    <row r="657" spans="1:47" s="2" customFormat="1" ht="12" customHeight="1" x14ac:dyDescent="0.2">
      <c r="A657" s="182" t="str">
        <f>$A$27</f>
        <v>Zeitzuschlag 3)</v>
      </c>
      <c r="B657" s="183">
        <f>SUM(B658:B661)</f>
        <v>0</v>
      </c>
      <c r="C657" s="185">
        <f t="shared" ref="C657:AE657" si="209">SUM(C658:C661)</f>
        <v>0</v>
      </c>
      <c r="D657" s="185">
        <f t="shared" si="209"/>
        <v>0</v>
      </c>
      <c r="E657" s="185">
        <f t="shared" si="209"/>
        <v>0</v>
      </c>
      <c r="F657" s="185">
        <f t="shared" si="209"/>
        <v>0</v>
      </c>
      <c r="G657" s="185">
        <f t="shared" si="209"/>
        <v>0</v>
      </c>
      <c r="H657" s="185">
        <f t="shared" si="209"/>
        <v>0</v>
      </c>
      <c r="I657" s="185">
        <f t="shared" si="209"/>
        <v>0</v>
      </c>
      <c r="J657" s="185">
        <f t="shared" si="209"/>
        <v>0</v>
      </c>
      <c r="K657" s="185">
        <f t="shared" si="209"/>
        <v>0</v>
      </c>
      <c r="L657" s="185">
        <f t="shared" si="209"/>
        <v>0</v>
      </c>
      <c r="M657" s="185">
        <f t="shared" si="209"/>
        <v>0</v>
      </c>
      <c r="N657" s="185">
        <f t="shared" si="209"/>
        <v>0</v>
      </c>
      <c r="O657" s="185">
        <f t="shared" si="209"/>
        <v>0</v>
      </c>
      <c r="P657" s="185">
        <f t="shared" si="209"/>
        <v>0</v>
      </c>
      <c r="Q657" s="185">
        <f t="shared" si="209"/>
        <v>0</v>
      </c>
      <c r="R657" s="185">
        <f t="shared" si="209"/>
        <v>0</v>
      </c>
      <c r="S657" s="185">
        <f t="shared" si="209"/>
        <v>0</v>
      </c>
      <c r="T657" s="185">
        <f t="shared" si="209"/>
        <v>0</v>
      </c>
      <c r="U657" s="185">
        <f t="shared" si="209"/>
        <v>0</v>
      </c>
      <c r="V657" s="185">
        <f t="shared" si="209"/>
        <v>0</v>
      </c>
      <c r="W657" s="185">
        <f t="shared" si="209"/>
        <v>0</v>
      </c>
      <c r="X657" s="185">
        <f t="shared" si="209"/>
        <v>0</v>
      </c>
      <c r="Y657" s="185">
        <f t="shared" si="209"/>
        <v>0</v>
      </c>
      <c r="Z657" s="185">
        <f t="shared" si="209"/>
        <v>0</v>
      </c>
      <c r="AA657" s="185">
        <f t="shared" si="209"/>
        <v>0</v>
      </c>
      <c r="AB657" s="185">
        <f t="shared" si="209"/>
        <v>0</v>
      </c>
      <c r="AC657" s="185">
        <f t="shared" si="209"/>
        <v>0</v>
      </c>
      <c r="AD657" s="185">
        <f t="shared" si="209"/>
        <v>0</v>
      </c>
      <c r="AE657" s="185">
        <f t="shared" si="209"/>
        <v>0</v>
      </c>
      <c r="AF657" s="198"/>
      <c r="AG657" s="86">
        <f>SUM(B657:AF657)</f>
        <v>0</v>
      </c>
      <c r="AH657" s="12" t="s">
        <v>404</v>
      </c>
      <c r="AI657" s="56"/>
      <c r="AP657" s="46"/>
      <c r="AQ657" s="46"/>
      <c r="AR657" s="46"/>
      <c r="AS657" s="46"/>
      <c r="AT657" s="46"/>
      <c r="AU657" s="12"/>
    </row>
    <row r="658" spans="1:47" s="2" customFormat="1" ht="12" hidden="1" customHeight="1" x14ac:dyDescent="0.2">
      <c r="A658" s="182" t="str">
        <f>$A$28</f>
        <v>Sonntag Tag</v>
      </c>
      <c r="B658" s="183" t="str">
        <f>IF(WEEKDAY(B640)=1,B646,"")</f>
        <v/>
      </c>
      <c r="C658" s="185" t="str">
        <f t="shared" ref="C658:AE658" si="210">IF(WEEKDAY(C640)=1,C646,"")</f>
        <v/>
      </c>
      <c r="D658" s="185" t="str">
        <f t="shared" si="210"/>
        <v/>
      </c>
      <c r="E658" s="185" t="str">
        <f t="shared" si="210"/>
        <v/>
      </c>
      <c r="F658" s="185" t="str">
        <f t="shared" si="210"/>
        <v/>
      </c>
      <c r="G658" s="185" t="str">
        <f t="shared" si="210"/>
        <v/>
      </c>
      <c r="H658" s="185">
        <f t="shared" si="210"/>
        <v>0</v>
      </c>
      <c r="I658" s="185" t="str">
        <f t="shared" si="210"/>
        <v/>
      </c>
      <c r="J658" s="185" t="str">
        <f t="shared" si="210"/>
        <v/>
      </c>
      <c r="K658" s="185" t="str">
        <f t="shared" si="210"/>
        <v/>
      </c>
      <c r="L658" s="185" t="str">
        <f t="shared" si="210"/>
        <v/>
      </c>
      <c r="M658" s="185" t="str">
        <f t="shared" si="210"/>
        <v/>
      </c>
      <c r="N658" s="185" t="str">
        <f t="shared" si="210"/>
        <v/>
      </c>
      <c r="O658" s="185">
        <f t="shared" si="210"/>
        <v>0</v>
      </c>
      <c r="P658" s="185" t="str">
        <f t="shared" si="210"/>
        <v/>
      </c>
      <c r="Q658" s="185" t="str">
        <f t="shared" si="210"/>
        <v/>
      </c>
      <c r="R658" s="185" t="str">
        <f t="shared" si="210"/>
        <v/>
      </c>
      <c r="S658" s="185" t="str">
        <f t="shared" si="210"/>
        <v/>
      </c>
      <c r="T658" s="185" t="str">
        <f t="shared" si="210"/>
        <v/>
      </c>
      <c r="U658" s="185" t="str">
        <f t="shared" si="210"/>
        <v/>
      </c>
      <c r="V658" s="185">
        <f t="shared" si="210"/>
        <v>0</v>
      </c>
      <c r="W658" s="185" t="str">
        <f t="shared" si="210"/>
        <v/>
      </c>
      <c r="X658" s="185" t="str">
        <f t="shared" si="210"/>
        <v/>
      </c>
      <c r="Y658" s="185" t="str">
        <f t="shared" si="210"/>
        <v/>
      </c>
      <c r="Z658" s="185" t="str">
        <f t="shared" si="210"/>
        <v/>
      </c>
      <c r="AA658" s="185" t="str">
        <f t="shared" si="210"/>
        <v/>
      </c>
      <c r="AB658" s="185" t="str">
        <f t="shared" si="210"/>
        <v/>
      </c>
      <c r="AC658" s="185">
        <f t="shared" si="210"/>
        <v>0</v>
      </c>
      <c r="AD658" s="185" t="str">
        <f t="shared" si="210"/>
        <v/>
      </c>
      <c r="AE658" s="185" t="str">
        <f t="shared" si="210"/>
        <v/>
      </c>
      <c r="AF658" s="198"/>
      <c r="AG658" s="86">
        <f t="shared" si="207"/>
        <v>0</v>
      </c>
      <c r="AH658" s="12" t="s">
        <v>405</v>
      </c>
      <c r="AP658" s="46"/>
      <c r="AQ658" s="46"/>
      <c r="AR658" s="46"/>
      <c r="AS658" s="46"/>
      <c r="AT658" s="46"/>
      <c r="AU658" s="12"/>
    </row>
    <row r="659" spans="1:47" s="2" customFormat="1" ht="12" hidden="1" customHeight="1" x14ac:dyDescent="0.2">
      <c r="A659" s="182" t="str">
        <f>$A$29</f>
        <v>Sonntag Nacht</v>
      </c>
      <c r="B659" s="183" t="str">
        <f>IF(WEEKDAY(B640)=1,SUM(B645+B647),"")</f>
        <v/>
      </c>
      <c r="C659" s="185" t="str">
        <f t="shared" ref="C659:AE659" si="211">IF(WEEKDAY(C640)=1,SUM(C645+C647),"")</f>
        <v/>
      </c>
      <c r="D659" s="185" t="str">
        <f t="shared" si="211"/>
        <v/>
      </c>
      <c r="E659" s="185" t="str">
        <f t="shared" si="211"/>
        <v/>
      </c>
      <c r="F659" s="185" t="str">
        <f t="shared" si="211"/>
        <v/>
      </c>
      <c r="G659" s="185" t="str">
        <f t="shared" si="211"/>
        <v/>
      </c>
      <c r="H659" s="185">
        <f t="shared" si="211"/>
        <v>0</v>
      </c>
      <c r="I659" s="185" t="str">
        <f t="shared" si="211"/>
        <v/>
      </c>
      <c r="J659" s="185" t="str">
        <f t="shared" si="211"/>
        <v/>
      </c>
      <c r="K659" s="185" t="str">
        <f t="shared" si="211"/>
        <v/>
      </c>
      <c r="L659" s="185" t="str">
        <f t="shared" si="211"/>
        <v/>
      </c>
      <c r="M659" s="185" t="str">
        <f t="shared" si="211"/>
        <v/>
      </c>
      <c r="N659" s="185" t="str">
        <f t="shared" si="211"/>
        <v/>
      </c>
      <c r="O659" s="185">
        <f t="shared" si="211"/>
        <v>0</v>
      </c>
      <c r="P659" s="185" t="str">
        <f t="shared" si="211"/>
        <v/>
      </c>
      <c r="Q659" s="185" t="str">
        <f t="shared" si="211"/>
        <v/>
      </c>
      <c r="R659" s="185" t="str">
        <f t="shared" si="211"/>
        <v/>
      </c>
      <c r="S659" s="185" t="str">
        <f t="shared" si="211"/>
        <v/>
      </c>
      <c r="T659" s="185" t="str">
        <f t="shared" si="211"/>
        <v/>
      </c>
      <c r="U659" s="185" t="str">
        <f t="shared" si="211"/>
        <v/>
      </c>
      <c r="V659" s="185">
        <f t="shared" si="211"/>
        <v>0</v>
      </c>
      <c r="W659" s="185" t="str">
        <f t="shared" si="211"/>
        <v/>
      </c>
      <c r="X659" s="185" t="str">
        <f t="shared" si="211"/>
        <v/>
      </c>
      <c r="Y659" s="185" t="str">
        <f t="shared" si="211"/>
        <v/>
      </c>
      <c r="Z659" s="185" t="str">
        <f t="shared" si="211"/>
        <v/>
      </c>
      <c r="AA659" s="185" t="str">
        <f t="shared" si="211"/>
        <v/>
      </c>
      <c r="AB659" s="185" t="str">
        <f t="shared" si="211"/>
        <v/>
      </c>
      <c r="AC659" s="185">
        <f t="shared" si="211"/>
        <v>0</v>
      </c>
      <c r="AD659" s="185" t="str">
        <f t="shared" si="211"/>
        <v/>
      </c>
      <c r="AE659" s="185" t="str">
        <f t="shared" si="211"/>
        <v/>
      </c>
      <c r="AF659" s="198"/>
      <c r="AG659" s="86">
        <f t="shared" si="207"/>
        <v>0</v>
      </c>
      <c r="AH659" s="12" t="s">
        <v>406</v>
      </c>
      <c r="AP659" s="46"/>
      <c r="AQ659" s="46"/>
      <c r="AR659" s="46"/>
      <c r="AS659" s="46"/>
      <c r="AT659" s="46"/>
      <c r="AU659" s="12"/>
    </row>
    <row r="660" spans="1:47" s="2" customFormat="1" ht="12" hidden="1" customHeight="1" x14ac:dyDescent="0.2">
      <c r="A660" s="182" t="str">
        <f>$A$30</f>
        <v>ft-Tazuschlag</v>
      </c>
      <c r="B660" s="183" t="str">
        <f>IF(B648=Labels!$B$118,B646,"")</f>
        <v/>
      </c>
      <c r="C660" s="185" t="str">
        <f>IF(C648=Labels!$B$118,C646,"")</f>
        <v/>
      </c>
      <c r="D660" s="185" t="str">
        <f>IF(D648=Labels!$B$118,D646,"")</f>
        <v/>
      </c>
      <c r="E660" s="185" t="str">
        <f>IF(E648=Labels!$B$118,E646,"")</f>
        <v/>
      </c>
      <c r="F660" s="185" t="str">
        <f>IF(F648=Labels!$B$118,F646,"")</f>
        <v/>
      </c>
      <c r="G660" s="185" t="str">
        <f>IF(G648=Labels!$B$118,G646,"")</f>
        <v/>
      </c>
      <c r="H660" s="185" t="str">
        <f>IF(H648=Labels!$B$118,H646,"")</f>
        <v/>
      </c>
      <c r="I660" s="185" t="str">
        <f>IF(I648=Labels!$B$118,I646,"")</f>
        <v/>
      </c>
      <c r="J660" s="185" t="str">
        <f>IF(J648=Labels!$B$118,J646,"")</f>
        <v/>
      </c>
      <c r="K660" s="185" t="str">
        <f>IF(K648=Labels!$B$118,K646,"")</f>
        <v/>
      </c>
      <c r="L660" s="185" t="str">
        <f>IF(L648=Labels!$B$118,L646,"")</f>
        <v/>
      </c>
      <c r="M660" s="185" t="str">
        <f>IF(M648=Labels!$B$118,M646,"")</f>
        <v/>
      </c>
      <c r="N660" s="185" t="str">
        <f>IF(N648=Labels!$B$118,N646,"")</f>
        <v/>
      </c>
      <c r="O660" s="185" t="str">
        <f>IF(O648=Labels!$B$118,O646,"")</f>
        <v/>
      </c>
      <c r="P660" s="185" t="str">
        <f>IF(P648=Labels!$B$118,P646,"")</f>
        <v/>
      </c>
      <c r="Q660" s="185" t="str">
        <f>IF(Q648=Labels!$B$118,Q646,"")</f>
        <v/>
      </c>
      <c r="R660" s="185" t="str">
        <f>IF(R648=Labels!$B$118,R646,"")</f>
        <v/>
      </c>
      <c r="S660" s="185" t="str">
        <f>IF(S648=Labels!$B$118,S646,"")</f>
        <v/>
      </c>
      <c r="T660" s="185" t="str">
        <f>IF(T648=Labels!$B$118,T646,"")</f>
        <v/>
      </c>
      <c r="U660" s="185" t="str">
        <f>IF(U648=Labels!$B$118,U646,"")</f>
        <v/>
      </c>
      <c r="V660" s="185" t="str">
        <f>IF(V648=Labels!$B$118,V646,"")</f>
        <v/>
      </c>
      <c r="W660" s="185" t="str">
        <f>IF(W648=Labels!$B$118,W646,"")</f>
        <v/>
      </c>
      <c r="X660" s="185" t="str">
        <f>IF(X648=Labels!$B$118,X646,"")</f>
        <v/>
      </c>
      <c r="Y660" s="185" t="str">
        <f>IF(Y648=Labels!$B$118,Y646,"")</f>
        <v/>
      </c>
      <c r="Z660" s="185" t="str">
        <f>IF(Z648=Labels!$B$118,Z646,"")</f>
        <v/>
      </c>
      <c r="AA660" s="185" t="str">
        <f>IF(AA648=Labels!$B$118,AA646,"")</f>
        <v/>
      </c>
      <c r="AB660" s="185" t="str">
        <f>IF(AB648=Labels!$B$118,AB646,"")</f>
        <v/>
      </c>
      <c r="AC660" s="185" t="str">
        <f>IF(AC648=Labels!$B$118,AC646,"")</f>
        <v/>
      </c>
      <c r="AD660" s="185" t="str">
        <f>IF(AD648=Labels!$B$118,AD646,"")</f>
        <v/>
      </c>
      <c r="AE660" s="185" t="str">
        <f>IF(AE648=Labels!$B$118,AE646,"")</f>
        <v/>
      </c>
      <c r="AF660" s="198"/>
      <c r="AG660" s="86">
        <f t="shared" si="207"/>
        <v>0</v>
      </c>
      <c r="AH660" s="12" t="s">
        <v>407</v>
      </c>
      <c r="AP660" s="46"/>
      <c r="AQ660" s="46"/>
      <c r="AR660" s="46"/>
      <c r="AS660" s="46"/>
      <c r="AT660" s="46"/>
      <c r="AU660" s="12"/>
    </row>
    <row r="661" spans="1:47" s="2" customFormat="1" ht="12" hidden="1" customHeight="1" x14ac:dyDescent="0.2">
      <c r="A661" s="182" t="str">
        <f>$A$31</f>
        <v>ft-Nazuschlag</v>
      </c>
      <c r="B661" s="183" t="str">
        <f>IF(B648=Labels!$B$118,SUM(B645,B647),"")</f>
        <v/>
      </c>
      <c r="C661" s="185" t="str">
        <f>IF(C648=Labels!$B$118,SUM(C645,C647),"")</f>
        <v/>
      </c>
      <c r="D661" s="185" t="str">
        <f>IF(D648=Labels!$B$118,SUM(D645,D647),"")</f>
        <v/>
      </c>
      <c r="E661" s="185" t="str">
        <f>IF(E648=Labels!$B$118,SUM(E645,E647),"")</f>
        <v/>
      </c>
      <c r="F661" s="185" t="str">
        <f>IF(F648=Labels!$B$118,SUM(F645,F647),"")</f>
        <v/>
      </c>
      <c r="G661" s="185" t="str">
        <f>IF(G648=Labels!$B$118,SUM(G645,G647),"")</f>
        <v/>
      </c>
      <c r="H661" s="185" t="str">
        <f>IF(H648=Labels!$B$118,SUM(H645,H647),"")</f>
        <v/>
      </c>
      <c r="I661" s="185" t="str">
        <f>IF(I648=Labels!$B$118,SUM(I645,I647),"")</f>
        <v/>
      </c>
      <c r="J661" s="185" t="str">
        <f>IF(J648=Labels!$B$118,SUM(J645,J647),"")</f>
        <v/>
      </c>
      <c r="K661" s="185" t="str">
        <f>IF(K648=Labels!$B$118,SUM(K645,K647),"")</f>
        <v/>
      </c>
      <c r="L661" s="185" t="str">
        <f>IF(L648=Labels!$B$118,SUM(L645,L647),"")</f>
        <v/>
      </c>
      <c r="M661" s="185" t="str">
        <f>IF(M648=Labels!$B$118,SUM(M645,M647),"")</f>
        <v/>
      </c>
      <c r="N661" s="185" t="str">
        <f>IF(N648=Labels!$B$118,SUM(N645,N647),"")</f>
        <v/>
      </c>
      <c r="O661" s="185" t="str">
        <f>IF(O648=Labels!$B$118,SUM(O645,O647),"")</f>
        <v/>
      </c>
      <c r="P661" s="185" t="str">
        <f>IF(P648=Labels!$B$118,SUM(P645,P647),"")</f>
        <v/>
      </c>
      <c r="Q661" s="185" t="str">
        <f>IF(Q648=Labels!$B$118,SUM(Q645,Q647),"")</f>
        <v/>
      </c>
      <c r="R661" s="185" t="str">
        <f>IF(R648=Labels!$B$118,SUM(R645,R647),"")</f>
        <v/>
      </c>
      <c r="S661" s="185" t="str">
        <f>IF(S648=Labels!$B$118,SUM(S645,S647),"")</f>
        <v/>
      </c>
      <c r="T661" s="185" t="str">
        <f>IF(T648=Labels!$B$118,SUM(T645,T647),"")</f>
        <v/>
      </c>
      <c r="U661" s="185" t="str">
        <f>IF(U648=Labels!$B$118,SUM(U645,U647),"")</f>
        <v/>
      </c>
      <c r="V661" s="185" t="str">
        <f>IF(V648=Labels!$B$118,SUM(V645,V647),"")</f>
        <v/>
      </c>
      <c r="W661" s="185" t="str">
        <f>IF(W648=Labels!$B$118,SUM(W645,W647),"")</f>
        <v/>
      </c>
      <c r="X661" s="185" t="str">
        <f>IF(X648=Labels!$B$118,SUM(X645,X647),"")</f>
        <v/>
      </c>
      <c r="Y661" s="185" t="str">
        <f>IF(Y648=Labels!$B$118,SUM(Y645,Y647),"")</f>
        <v/>
      </c>
      <c r="Z661" s="185" t="str">
        <f>IF(Z648=Labels!$B$118,SUM(Z645,Z647),"")</f>
        <v/>
      </c>
      <c r="AA661" s="185" t="str">
        <f>IF(AA648=Labels!$B$118,SUM(AA645,AA647),"")</f>
        <v/>
      </c>
      <c r="AB661" s="185" t="str">
        <f>IF(AB648=Labels!$B$118,SUM(AB645,AB647),"")</f>
        <v/>
      </c>
      <c r="AC661" s="185" t="str">
        <f>IF(AC648=Labels!$B$118,SUM(AC645,AC647),"")</f>
        <v/>
      </c>
      <c r="AD661" s="185" t="str">
        <f>IF(AD648=Labels!$B$118,SUM(AD645,AD647),"")</f>
        <v/>
      </c>
      <c r="AE661" s="185" t="str">
        <f>IF(AE648=Labels!$B$118,SUM(AE645,AE647),"")</f>
        <v/>
      </c>
      <c r="AF661" s="198"/>
      <c r="AG661" s="86">
        <f t="shared" si="207"/>
        <v>0</v>
      </c>
      <c r="AH661" s="12" t="s">
        <v>408</v>
      </c>
      <c r="AI661" s="39"/>
      <c r="AJ661" s="39"/>
      <c r="AM661" s="39"/>
      <c r="AN661" s="39"/>
      <c r="AO661" s="39"/>
      <c r="AP661" s="39"/>
      <c r="AQ661" s="39"/>
      <c r="AR661" s="39"/>
      <c r="AS661" s="46"/>
      <c r="AT661" s="46"/>
      <c r="AU661" s="12"/>
    </row>
    <row r="662" spans="1:47" s="2" customFormat="1" ht="12" hidden="1" customHeight="1" x14ac:dyDescent="0.2">
      <c r="A662" s="182" t="str">
        <f>$A$32</f>
        <v>Zuschlag  blind (Wochentotal)</v>
      </c>
      <c r="B662" s="302" t="str">
        <f>IF(OR(ISTEXT(B654),B654="",B654&lt;$B$7),"",ROUND(((B654-$B$7)*25%)/25,4)*25)</f>
        <v/>
      </c>
      <c r="C662" s="303" t="str">
        <f t="shared" ref="C662:AE662" si="212">IF(OR(ISTEXT(C654),C654="",C654&lt;$B$7),"",ROUND(((C654-$B$7)*25%)/25,4)*25)</f>
        <v/>
      </c>
      <c r="D662" s="303" t="str">
        <f t="shared" si="212"/>
        <v/>
      </c>
      <c r="E662" s="303" t="str">
        <f t="shared" si="212"/>
        <v/>
      </c>
      <c r="F662" s="303" t="str">
        <f t="shared" si="212"/>
        <v/>
      </c>
      <c r="G662" s="303" t="str">
        <f t="shared" si="212"/>
        <v/>
      </c>
      <c r="H662" s="303" t="str">
        <f t="shared" si="212"/>
        <v/>
      </c>
      <c r="I662" s="303" t="str">
        <f t="shared" si="212"/>
        <v/>
      </c>
      <c r="J662" s="303" t="str">
        <f t="shared" si="212"/>
        <v/>
      </c>
      <c r="K662" s="303" t="str">
        <f t="shared" si="212"/>
        <v/>
      </c>
      <c r="L662" s="303" t="str">
        <f t="shared" si="212"/>
        <v/>
      </c>
      <c r="M662" s="303" t="str">
        <f t="shared" si="212"/>
        <v/>
      </c>
      <c r="N662" s="303" t="str">
        <f t="shared" si="212"/>
        <v/>
      </c>
      <c r="O662" s="303" t="str">
        <f t="shared" si="212"/>
        <v/>
      </c>
      <c r="P662" s="303" t="str">
        <f t="shared" si="212"/>
        <v/>
      </c>
      <c r="Q662" s="303" t="str">
        <f t="shared" si="212"/>
        <v/>
      </c>
      <c r="R662" s="303" t="str">
        <f t="shared" si="212"/>
        <v/>
      </c>
      <c r="S662" s="303" t="str">
        <f t="shared" si="212"/>
        <v/>
      </c>
      <c r="T662" s="303" t="str">
        <f t="shared" si="212"/>
        <v/>
      </c>
      <c r="U662" s="303" t="str">
        <f t="shared" si="212"/>
        <v/>
      </c>
      <c r="V662" s="303" t="str">
        <f t="shared" si="212"/>
        <v/>
      </c>
      <c r="W662" s="303" t="str">
        <f t="shared" si="212"/>
        <v/>
      </c>
      <c r="X662" s="303" t="str">
        <f t="shared" si="212"/>
        <v/>
      </c>
      <c r="Y662" s="303" t="str">
        <f t="shared" si="212"/>
        <v/>
      </c>
      <c r="Z662" s="303" t="str">
        <f t="shared" si="212"/>
        <v/>
      </c>
      <c r="AA662" s="303" t="str">
        <f t="shared" si="212"/>
        <v/>
      </c>
      <c r="AB662" s="303" t="str">
        <f t="shared" si="212"/>
        <v/>
      </c>
      <c r="AC662" s="303" t="str">
        <f t="shared" si="212"/>
        <v/>
      </c>
      <c r="AD662" s="303" t="str">
        <f t="shared" si="212"/>
        <v/>
      </c>
      <c r="AE662" s="304" t="str">
        <f t="shared" si="212"/>
        <v/>
      </c>
      <c r="AF662" s="312"/>
      <c r="AG662" s="86">
        <f>AG646</f>
        <v>0</v>
      </c>
      <c r="AH662" s="12" t="s">
        <v>409</v>
      </c>
      <c r="AI662" s="48"/>
      <c r="AJ662" s="48"/>
      <c r="AK662" s="48"/>
      <c r="AL662" s="48"/>
      <c r="AM662" s="48"/>
      <c r="AN662" s="48"/>
      <c r="AO662" s="39"/>
      <c r="AP662" s="39"/>
      <c r="AQ662" s="39"/>
      <c r="AR662" s="39"/>
      <c r="AS662" s="46"/>
      <c r="AT662" s="46"/>
      <c r="AU662" s="12"/>
    </row>
    <row r="663" spans="1:47" ht="12" customHeight="1" x14ac:dyDescent="0.25">
      <c r="A663" s="186"/>
      <c r="B663" s="187" t="str">
        <f>$B$33</f>
        <v>1)   25% Zeitzuschlag für Überschreitung Wochentotal</v>
      </c>
      <c r="C663" s="187"/>
      <c r="D663" s="187"/>
      <c r="E663" s="187"/>
      <c r="F663" s="187"/>
      <c r="G663" s="187"/>
      <c r="H663" s="187"/>
      <c r="I663" s="187"/>
      <c r="J663" s="187"/>
      <c r="K663" s="187"/>
      <c r="L663" s="188" t="str">
        <f>$L$33</f>
        <v>2) 100% Zeitzuschlag für Nachtarbeit</v>
      </c>
      <c r="M663" s="187"/>
      <c r="N663" s="187"/>
      <c r="O663" s="187"/>
      <c r="P663" s="187"/>
      <c r="Q663" s="58"/>
      <c r="R663" s="187"/>
      <c r="S663" s="58"/>
      <c r="T663" s="187"/>
      <c r="U663" s="187"/>
      <c r="V663" s="58"/>
      <c r="W663" s="189"/>
      <c r="X663" s="189"/>
      <c r="Y663" s="189"/>
      <c r="Z663" s="189"/>
      <c r="AA663" s="189"/>
      <c r="AB663" s="189"/>
      <c r="AC663" s="189"/>
      <c r="AD663" s="189"/>
      <c r="AE663" s="189"/>
      <c r="AF663" s="204"/>
      <c r="AG663" s="86">
        <f>SUM(AG645+AG647)</f>
        <v>0</v>
      </c>
      <c r="AH663" s="12" t="s">
        <v>410</v>
      </c>
      <c r="AL663" s="39"/>
      <c r="AO663" s="48"/>
      <c r="AP663" s="48"/>
      <c r="AQ663" s="48"/>
      <c r="AR663" s="48"/>
      <c r="AS663" s="46"/>
      <c r="AT663" s="46"/>
    </row>
    <row r="664" spans="1:47" ht="12" customHeight="1" x14ac:dyDescent="0.25">
      <c r="A664" s="190"/>
      <c r="B664" s="202" t="str">
        <f>$B$34</f>
        <v>3) 100% Zeitzuschlag für Sonn- und Feiertagsarbeit</v>
      </c>
      <c r="C664" s="202"/>
      <c r="D664" s="202"/>
      <c r="E664" s="202"/>
      <c r="F664" s="202"/>
      <c r="G664" s="202"/>
      <c r="H664" s="202"/>
      <c r="I664" s="202"/>
      <c r="J664" s="202"/>
      <c r="K664" s="202"/>
      <c r="L664" s="202"/>
      <c r="M664" s="202"/>
      <c r="N664" s="202"/>
      <c r="O664" s="58"/>
      <c r="P664" s="58"/>
      <c r="Q664" s="202"/>
      <c r="R664" s="202"/>
      <c r="S664" s="203"/>
      <c r="T664" s="202" t="str">
        <f>$T$34</f>
        <v>Eingabe der ausbezahlten Stunden laufendes Jahr (Überstunden)</v>
      </c>
      <c r="U664" s="58"/>
      <c r="V664" s="58"/>
      <c r="W664" s="202"/>
      <c r="X664" s="202"/>
      <c r="Y664" s="202"/>
      <c r="Z664" s="202"/>
      <c r="AA664" s="145"/>
      <c r="AB664" s="145"/>
      <c r="AC664" s="145"/>
      <c r="AD664" s="145"/>
      <c r="AE664" s="491"/>
      <c r="AF664" s="492"/>
      <c r="AG664" s="86">
        <f>SUM(AG645:AG647)</f>
        <v>0</v>
      </c>
      <c r="AH664" s="12" t="s">
        <v>411</v>
      </c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6"/>
      <c r="AT664" s="46"/>
    </row>
    <row r="665" spans="1:47" ht="12" customHeight="1" x14ac:dyDescent="0.25">
      <c r="A665" s="192" t="str">
        <f>$A$35</f>
        <v>Bemerkungen</v>
      </c>
      <c r="B665" s="493"/>
      <c r="C665" s="494"/>
      <c r="D665" s="494"/>
      <c r="E665" s="494"/>
      <c r="F665" s="494"/>
      <c r="G665" s="494"/>
      <c r="H665" s="494"/>
      <c r="I665" s="494"/>
      <c r="J665" s="494"/>
      <c r="K665" s="494"/>
      <c r="L665" s="494"/>
      <c r="M665" s="494"/>
      <c r="N665" s="494"/>
      <c r="O665" s="494"/>
      <c r="P665" s="494"/>
      <c r="Q665" s="494"/>
      <c r="R665" s="494"/>
      <c r="S665" s="494"/>
      <c r="T665" s="494"/>
      <c r="U665" s="494"/>
      <c r="V665" s="494"/>
      <c r="W665" s="494"/>
      <c r="X665" s="494"/>
      <c r="Y665" s="494"/>
      <c r="Z665" s="494"/>
      <c r="AA665" s="494"/>
      <c r="AB665" s="494"/>
      <c r="AC665" s="494"/>
      <c r="AD665" s="494"/>
      <c r="AE665" s="494"/>
      <c r="AF665" s="495"/>
      <c r="AG665" s="86">
        <f>SUM(AG643+AG649)</f>
        <v>0</v>
      </c>
      <c r="AH665" s="12" t="s">
        <v>412</v>
      </c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46"/>
      <c r="AT665" s="46"/>
    </row>
    <row r="666" spans="1:47" ht="12" customHeight="1" x14ac:dyDescent="0.25">
      <c r="A666" s="193"/>
      <c r="B666" s="496"/>
      <c r="C666" s="497"/>
      <c r="D666" s="497"/>
      <c r="E666" s="497"/>
      <c r="F666" s="497"/>
      <c r="G666" s="497"/>
      <c r="H666" s="497"/>
      <c r="I666" s="497"/>
      <c r="J666" s="497"/>
      <c r="K666" s="497"/>
      <c r="L666" s="497"/>
      <c r="M666" s="497"/>
      <c r="N666" s="497"/>
      <c r="O666" s="497"/>
      <c r="P666" s="497"/>
      <c r="Q666" s="497"/>
      <c r="R666" s="497"/>
      <c r="S666" s="497"/>
      <c r="T666" s="497"/>
      <c r="U666" s="497"/>
      <c r="V666" s="497"/>
      <c r="W666" s="497"/>
      <c r="X666" s="497"/>
      <c r="Y666" s="497"/>
      <c r="Z666" s="497"/>
      <c r="AA666" s="497"/>
      <c r="AB666" s="497"/>
      <c r="AC666" s="497"/>
      <c r="AD666" s="497"/>
      <c r="AE666" s="497"/>
      <c r="AF666" s="498"/>
      <c r="AG666" s="86">
        <f>SUM(AG643:AG657)</f>
        <v>0</v>
      </c>
      <c r="AH666" s="12" t="s">
        <v>413</v>
      </c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46"/>
      <c r="AT666" s="46"/>
    </row>
    <row r="667" spans="1:47" ht="12" customHeight="1" x14ac:dyDescent="0.25">
      <c r="A667" s="206"/>
      <c r="B667" s="541"/>
      <c r="C667" s="542"/>
      <c r="D667" s="542"/>
      <c r="E667" s="542"/>
      <c r="F667" s="542"/>
      <c r="G667" s="542"/>
      <c r="H667" s="542"/>
      <c r="I667" s="542"/>
      <c r="J667" s="542"/>
      <c r="K667" s="542"/>
      <c r="L667" s="542"/>
      <c r="M667" s="542"/>
      <c r="N667" s="542"/>
      <c r="O667" s="542"/>
      <c r="P667" s="542"/>
      <c r="Q667" s="542"/>
      <c r="R667" s="542"/>
      <c r="S667" s="542"/>
      <c r="T667" s="542"/>
      <c r="U667" s="542"/>
      <c r="V667" s="542"/>
      <c r="W667" s="542"/>
      <c r="X667" s="542"/>
      <c r="Y667" s="542"/>
      <c r="Z667" s="542"/>
      <c r="AA667" s="542"/>
      <c r="AB667" s="542"/>
      <c r="AC667" s="542"/>
      <c r="AD667" s="542"/>
      <c r="AE667" s="542"/>
      <c r="AF667" s="543"/>
      <c r="AG667" s="86">
        <f>AG642</f>
        <v>181.05999999999997</v>
      </c>
      <c r="AH667" s="62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46"/>
      <c r="AT667" s="46"/>
    </row>
    <row r="668" spans="1:47" ht="12" customHeight="1" x14ac:dyDescent="0.25">
      <c r="A668" s="226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243"/>
      <c r="AG668" s="160">
        <f>SUM(AG666-AG642)</f>
        <v>-181.05999999999997</v>
      </c>
      <c r="AH668" s="62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46"/>
      <c r="AT668" s="46"/>
    </row>
    <row r="669" spans="1:47" ht="15" customHeight="1" x14ac:dyDescent="0.2">
      <c r="A669" s="709" t="str">
        <f>$A$39</f>
        <v>Zusammenstellung</v>
      </c>
      <c r="B669" s="545"/>
      <c r="C669" s="545"/>
      <c r="D669" s="545"/>
      <c r="E669" s="545"/>
      <c r="F669" s="546"/>
      <c r="G669" s="710" t="str">
        <f>$G$39</f>
        <v>Jan</v>
      </c>
      <c r="H669" s="710"/>
      <c r="I669" s="531" t="str">
        <f>$I$39</f>
        <v>Feb</v>
      </c>
      <c r="J669" s="531"/>
      <c r="K669" s="531" t="str">
        <f>$K$39</f>
        <v>Mrz</v>
      </c>
      <c r="L669" s="531"/>
      <c r="M669" s="710" t="str">
        <f>$M$39</f>
        <v>Apr</v>
      </c>
      <c r="N669" s="710"/>
      <c r="O669" s="710" t="str">
        <f>$O$39</f>
        <v>Mai</v>
      </c>
      <c r="P669" s="710"/>
      <c r="Q669" s="710" t="str">
        <f>$Q$39</f>
        <v>Jun</v>
      </c>
      <c r="R669" s="710"/>
      <c r="S669" s="531" t="str">
        <f>$S$39</f>
        <v>Jul</v>
      </c>
      <c r="T669" s="531"/>
      <c r="U669" s="710" t="str">
        <f>$U$39</f>
        <v>Aug</v>
      </c>
      <c r="V669" s="710"/>
      <c r="W669" s="710" t="str">
        <f>$W$39</f>
        <v>Sep</v>
      </c>
      <c r="X669" s="710"/>
      <c r="Y669" s="531" t="str">
        <f>$Y$39</f>
        <v>Okt</v>
      </c>
      <c r="Z669" s="531"/>
      <c r="AA669" s="548" t="str">
        <f>$AA$39</f>
        <v>Nov</v>
      </c>
      <c r="AB669" s="548"/>
      <c r="AC669" s="531" t="str">
        <f>$AC$39</f>
        <v>Dez</v>
      </c>
      <c r="AD669" s="531"/>
      <c r="AE669" s="532" t="str">
        <f>$AE$39</f>
        <v>Jahr</v>
      </c>
      <c r="AF669" s="533"/>
      <c r="AG669" s="223"/>
      <c r="AH669" s="62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46"/>
      <c r="AT669" s="46"/>
    </row>
    <row r="670" spans="1:47" ht="12" customHeight="1" x14ac:dyDescent="0.2">
      <c r="A670" s="534" t="str">
        <f>$A$40</f>
        <v>Anstellung %</v>
      </c>
      <c r="B670" s="535"/>
      <c r="C670" s="535"/>
      <c r="D670" s="535"/>
      <c r="E670" s="535"/>
      <c r="F670" s="536"/>
      <c r="G670" s="706">
        <f>IF($B$4=0,0,$B$4)</f>
        <v>100</v>
      </c>
      <c r="H670" s="707"/>
      <c r="I670" s="539">
        <f>IF($B$70=0,0,$B$70)</f>
        <v>100</v>
      </c>
      <c r="J670" s="540"/>
      <c r="K670" s="539">
        <f>IF($B$133=0,0,$B$133)</f>
        <v>100</v>
      </c>
      <c r="L670" s="540"/>
      <c r="M670" s="706">
        <f>IF($B$196=0,0,$B$196)</f>
        <v>100</v>
      </c>
      <c r="N670" s="707"/>
      <c r="O670" s="706">
        <f>IF($B$259=0,0,$B$259)</f>
        <v>100</v>
      </c>
      <c r="P670" s="707"/>
      <c r="Q670" s="706">
        <f>IF($B$322=0,0,$B$322)</f>
        <v>100</v>
      </c>
      <c r="R670" s="707"/>
      <c r="S670" s="539">
        <f>IF($B$385=0,0,$B$385)</f>
        <v>100</v>
      </c>
      <c r="T670" s="540"/>
      <c r="U670" s="706">
        <f>IF($B$448=0,0,$B$448)</f>
        <v>100</v>
      </c>
      <c r="V670" s="707"/>
      <c r="W670" s="706">
        <f>IF($B$511=0,0,$B$511)</f>
        <v>100</v>
      </c>
      <c r="X670" s="707"/>
      <c r="Y670" s="539">
        <f>IF($B$574=0,0,$B$574)</f>
        <v>100</v>
      </c>
      <c r="Z670" s="540"/>
      <c r="AA670" s="708">
        <f>IF($B$637=0,0,$B$637)</f>
        <v>100</v>
      </c>
      <c r="AB670" s="538"/>
      <c r="AC670" s="539">
        <f>IF($B$700=0,0,$B$700)</f>
        <v>100</v>
      </c>
      <c r="AD670" s="540"/>
      <c r="AE670" s="559"/>
      <c r="AF670" s="560"/>
      <c r="AG670" s="137"/>
      <c r="AH670" s="62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46"/>
      <c r="AT670" s="46"/>
    </row>
    <row r="671" spans="1:47" ht="12" customHeight="1" x14ac:dyDescent="0.2">
      <c r="A671" s="561" t="str">
        <f>$A$41</f>
        <v>Sollstunden gemäss GAV</v>
      </c>
      <c r="B671" s="562"/>
      <c r="C671" s="562"/>
      <c r="D671" s="562"/>
      <c r="E671" s="562"/>
      <c r="F671" s="563"/>
      <c r="G671" s="714">
        <f>IF($AG$37=0,0,$AG$37)</f>
        <v>172.82999999999998</v>
      </c>
      <c r="H671" s="715"/>
      <c r="I671" s="557">
        <f>IF($AG$100=0,0,$AG$100)</f>
        <v>164.6</v>
      </c>
      <c r="J671" s="558"/>
      <c r="K671" s="557">
        <f>IF($AG$138=0,0,$AG$138)</f>
        <v>189.28999999999996</v>
      </c>
      <c r="L671" s="558"/>
      <c r="M671" s="714">
        <f>IF($AG$226=0,0,$AG$226)</f>
        <v>181.05999999999997</v>
      </c>
      <c r="N671" s="715"/>
      <c r="O671" s="714">
        <f>IF($AG$289=0,0,$AG$289)</f>
        <v>172.82999999999998</v>
      </c>
      <c r="P671" s="715"/>
      <c r="Q671" s="714">
        <f>IF($AG$352=0,0,$AG$352)</f>
        <v>181.05999999999997</v>
      </c>
      <c r="R671" s="715"/>
      <c r="S671" s="557">
        <f>IF($AG$415=0,0,$AG$415)</f>
        <v>181.05999999999997</v>
      </c>
      <c r="T671" s="558"/>
      <c r="U671" s="714">
        <f>IF($AG$478=0,0,$AG$478)</f>
        <v>181.05999999999997</v>
      </c>
      <c r="V671" s="715"/>
      <c r="W671" s="714">
        <f>IF($AG$541=0,0,$AG$541)</f>
        <v>181.05999999999997</v>
      </c>
      <c r="X671" s="715"/>
      <c r="Y671" s="557">
        <f>IF($AG$604=0,0,$AG$604)</f>
        <v>172.82999999999998</v>
      </c>
      <c r="Z671" s="558"/>
      <c r="AA671" s="716">
        <f>IF($AG$667=0,0,$AG$667)</f>
        <v>181.05999999999997</v>
      </c>
      <c r="AB671" s="565"/>
      <c r="AC671" s="557">
        <f>IF($AG$730=0,0,$AG$730)</f>
        <v>189.28999999999996</v>
      </c>
      <c r="AD671" s="558"/>
      <c r="AE671" s="549">
        <f>SUM(G671:AD671)</f>
        <v>2148.0299999999997</v>
      </c>
      <c r="AF671" s="550"/>
      <c r="AG671" s="137"/>
      <c r="AH671" s="62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46"/>
      <c r="AT671" s="46"/>
    </row>
    <row r="672" spans="1:47" ht="12" customHeight="1" x14ac:dyDescent="0.2">
      <c r="A672" s="163" t="str">
        <f>$A$42</f>
        <v>Produktive Stunden</v>
      </c>
      <c r="B672" s="551" t="str">
        <f>$B$42</f>
        <v>06.00 - 20.00 Uhr</v>
      </c>
      <c r="C672" s="551"/>
      <c r="D672" s="551"/>
      <c r="E672" s="551"/>
      <c r="F672" s="552"/>
      <c r="G672" s="711">
        <f>IF($AG$32=0,0,$AG$32)</f>
        <v>0</v>
      </c>
      <c r="H672" s="712"/>
      <c r="I672" s="555">
        <f>IF($AG$95=0,0,$AG$95)</f>
        <v>0</v>
      </c>
      <c r="J672" s="556"/>
      <c r="K672" s="555">
        <f>IF($AG$158=0,0,$AG$158)</f>
        <v>0</v>
      </c>
      <c r="L672" s="556"/>
      <c r="M672" s="711">
        <f>IF($AG$221=0,0,$AG$221)</f>
        <v>0</v>
      </c>
      <c r="N672" s="712"/>
      <c r="O672" s="711">
        <f>IF($AG$284=0,0,$AG$284)</f>
        <v>0</v>
      </c>
      <c r="P672" s="712"/>
      <c r="Q672" s="711">
        <f>IF($AG$347=0,0,$AG$347)</f>
        <v>0</v>
      </c>
      <c r="R672" s="712"/>
      <c r="S672" s="555">
        <f>IF($AG$410=0,0,$AG$410)</f>
        <v>0</v>
      </c>
      <c r="T672" s="556"/>
      <c r="U672" s="711">
        <f>IF($AG$473=0,0,$AG$473)</f>
        <v>0</v>
      </c>
      <c r="V672" s="712"/>
      <c r="W672" s="711">
        <f>IF($AG$536=0,0,$AG$536)</f>
        <v>0</v>
      </c>
      <c r="X672" s="712"/>
      <c r="Y672" s="555">
        <f>IF($AG$599=0,0,$AG$599)</f>
        <v>0</v>
      </c>
      <c r="Z672" s="556"/>
      <c r="AA672" s="713">
        <f>IF($AG$662=0,0,$AG$662)</f>
        <v>0</v>
      </c>
      <c r="AB672" s="554"/>
      <c r="AC672" s="555">
        <f>IF($AG$725=0,0,$AG$725)</f>
        <v>0</v>
      </c>
      <c r="AD672" s="556"/>
      <c r="AE672" s="570">
        <f>SUM(G672:AD672)</f>
        <v>0</v>
      </c>
      <c r="AF672" s="571"/>
      <c r="AG672" s="137"/>
      <c r="AH672" s="62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46"/>
      <c r="AT672" s="46"/>
    </row>
    <row r="673" spans="1:46" ht="12" customHeight="1" x14ac:dyDescent="0.2">
      <c r="A673" s="164"/>
      <c r="B673" s="572" t="str">
        <f>$B$43</f>
        <v>Nacht-, Sonn-, Feiertagsarbeit</v>
      </c>
      <c r="C673" s="572"/>
      <c r="D673" s="572"/>
      <c r="E673" s="572"/>
      <c r="F673" s="573"/>
      <c r="G673" s="717">
        <f>IF($AG$33=0,0,$AG$33)</f>
        <v>0</v>
      </c>
      <c r="H673" s="718"/>
      <c r="I673" s="566">
        <f>IF($AG$96=0,0,$AG$96)</f>
        <v>0</v>
      </c>
      <c r="J673" s="567"/>
      <c r="K673" s="566">
        <f>IF($AG$159=0,0,$AG$159)</f>
        <v>0</v>
      </c>
      <c r="L673" s="567"/>
      <c r="M673" s="717">
        <f>IF($AG$222=0,0,$AG$222)</f>
        <v>0</v>
      </c>
      <c r="N673" s="718"/>
      <c r="O673" s="717">
        <f>IF($AG$285=0,0,$AG$285)</f>
        <v>0</v>
      </c>
      <c r="P673" s="718"/>
      <c r="Q673" s="717">
        <f>IF($AG$348=0,0,$AG$348)</f>
        <v>0</v>
      </c>
      <c r="R673" s="718"/>
      <c r="S673" s="566">
        <f>IF($AG$411=0,0,$AG$411)</f>
        <v>0</v>
      </c>
      <c r="T673" s="567"/>
      <c r="U673" s="717">
        <f>IF($AG$474=0,0,$AG$474)</f>
        <v>0</v>
      </c>
      <c r="V673" s="718"/>
      <c r="W673" s="717">
        <f>IF($AG$537=0,0,$AG$537)</f>
        <v>0</v>
      </c>
      <c r="X673" s="718"/>
      <c r="Y673" s="566">
        <f>IF($AG$600=0,0,$AG$600)</f>
        <v>0</v>
      </c>
      <c r="Z673" s="567"/>
      <c r="AA673" s="719">
        <f>IF($AG$663=0,0,$AG$663)</f>
        <v>0</v>
      </c>
      <c r="AB673" s="575"/>
      <c r="AC673" s="566">
        <f>IF($AG$726=0,0,$AG$726)</f>
        <v>0</v>
      </c>
      <c r="AD673" s="567"/>
      <c r="AE673" s="568">
        <f>SUM(G673:AD673)</f>
        <v>0</v>
      </c>
      <c r="AF673" s="569"/>
      <c r="AG673" s="137"/>
      <c r="AH673" s="62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46"/>
      <c r="AT673" s="46"/>
    </row>
    <row r="674" spans="1:46" ht="12" customHeight="1" x14ac:dyDescent="0.2">
      <c r="A674" s="163" t="str">
        <f>$A$44</f>
        <v>Zeitzuschläge</v>
      </c>
      <c r="B674" s="551" t="str">
        <f>$B$44</f>
        <v>aus Wochentotal</v>
      </c>
      <c r="C674" s="551"/>
      <c r="D674" s="551"/>
      <c r="E674" s="551"/>
      <c r="F674" s="552"/>
      <c r="G674" s="711">
        <f>IF($AG$25=0,0,$AG$25)</f>
        <v>0</v>
      </c>
      <c r="H674" s="712"/>
      <c r="I674" s="555">
        <f>IF($AG$88=0,0,$AG$88)</f>
        <v>0</v>
      </c>
      <c r="J674" s="556"/>
      <c r="K674" s="555">
        <f>IF($AG$151=0,0,$AG$151)</f>
        <v>0</v>
      </c>
      <c r="L674" s="556"/>
      <c r="M674" s="711">
        <f>IF($AG$214=0,0,$AG$214)</f>
        <v>0</v>
      </c>
      <c r="N674" s="712"/>
      <c r="O674" s="711">
        <f>IF($AG$277=0,0,$AG$277)</f>
        <v>0</v>
      </c>
      <c r="P674" s="712"/>
      <c r="Q674" s="711">
        <f>IF($AG$340=0,0,$AG$340)</f>
        <v>0</v>
      </c>
      <c r="R674" s="712"/>
      <c r="S674" s="555">
        <f>IF($AG$403=0,0,$AG$403)</f>
        <v>0</v>
      </c>
      <c r="T674" s="556"/>
      <c r="U674" s="711">
        <f>IF($AG$466=0,0,$AG$466)</f>
        <v>0</v>
      </c>
      <c r="V674" s="712"/>
      <c r="W674" s="711">
        <f>IF($AG$529=0,0,$AG$529)</f>
        <v>0</v>
      </c>
      <c r="X674" s="712"/>
      <c r="Y674" s="555">
        <f>IF($AG$592=0,0,$AG$592)</f>
        <v>0</v>
      </c>
      <c r="Z674" s="556"/>
      <c r="AA674" s="713">
        <f>IF($AG$655=0,0,$AG$655)</f>
        <v>0</v>
      </c>
      <c r="AB674" s="554"/>
      <c r="AC674" s="555">
        <f>IF($AG$718=0,0,$AG$718)</f>
        <v>0</v>
      </c>
      <c r="AD674" s="556"/>
      <c r="AE674" s="570">
        <f>SUM(G674:AD674)</f>
        <v>0</v>
      </c>
      <c r="AF674" s="571"/>
      <c r="AG674" s="137"/>
      <c r="AH674" s="62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46"/>
      <c r="AT674" s="46"/>
    </row>
    <row r="675" spans="1:46" ht="12" customHeight="1" x14ac:dyDescent="0.2">
      <c r="A675" s="164"/>
      <c r="B675" s="572" t="str">
        <f>$B$45</f>
        <v>aus Nacht-, Sonn-, Feiertagsarbeiten</v>
      </c>
      <c r="C675" s="572"/>
      <c r="D675" s="572"/>
      <c r="E675" s="572"/>
      <c r="F675" s="573"/>
      <c r="G675" s="717">
        <f>IF($AJ$20=0,0,$AJ$20)</f>
        <v>0</v>
      </c>
      <c r="H675" s="718"/>
      <c r="I675" s="566">
        <f>IF($AK$20=0,0,$AK$20)</f>
        <v>0</v>
      </c>
      <c r="J675" s="567"/>
      <c r="K675" s="566">
        <f>IF($AL$20=0,0,$AL$20)</f>
        <v>0</v>
      </c>
      <c r="L675" s="567"/>
      <c r="M675" s="717">
        <f>IF($AM$20=0,0,$AM$20)</f>
        <v>0</v>
      </c>
      <c r="N675" s="718"/>
      <c r="O675" s="717">
        <f>IF($AN$20=0,0,$AN$20)</f>
        <v>0</v>
      </c>
      <c r="P675" s="718"/>
      <c r="Q675" s="717">
        <f>IF($AO$20=0,0,$AO$20)</f>
        <v>0</v>
      </c>
      <c r="R675" s="718"/>
      <c r="S675" s="566">
        <f>IF($AP$20=0,0,$AP$20)</f>
        <v>0</v>
      </c>
      <c r="T675" s="567"/>
      <c r="U675" s="717">
        <f>IF($AQ$20=0,0,$AQ$20)</f>
        <v>0</v>
      </c>
      <c r="V675" s="718"/>
      <c r="W675" s="717">
        <f>IF($AR$20=0,0,$AR$20)</f>
        <v>0</v>
      </c>
      <c r="X675" s="718"/>
      <c r="Y675" s="566">
        <f>IF($AS$20=0,0,$AS$20)</f>
        <v>0</v>
      </c>
      <c r="Z675" s="567"/>
      <c r="AA675" s="719">
        <f>IF($AT$20=0,0,$AT$20)</f>
        <v>0</v>
      </c>
      <c r="AB675" s="575"/>
      <c r="AC675" s="566">
        <f>IF($AU$20=0,0,$AU$20)</f>
        <v>0</v>
      </c>
      <c r="AD675" s="567"/>
      <c r="AE675" s="568">
        <f>SUM(G675:AD675)</f>
        <v>0</v>
      </c>
      <c r="AF675" s="569"/>
      <c r="AG675" s="137"/>
      <c r="AH675" s="62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46"/>
      <c r="AT675" s="46"/>
    </row>
    <row r="676" spans="1:46" ht="12" customHeight="1" x14ac:dyDescent="0.2">
      <c r="A676" s="576" t="str">
        <f>$A$46</f>
        <v>Unproduktive Stunden</v>
      </c>
      <c r="B676" s="577"/>
      <c r="C676" s="577"/>
      <c r="D676" s="577"/>
      <c r="E676" s="577"/>
      <c r="F676" s="578"/>
      <c r="G676" s="720"/>
      <c r="H676" s="721"/>
      <c r="I676" s="581"/>
      <c r="J676" s="582"/>
      <c r="K676" s="581"/>
      <c r="L676" s="582"/>
      <c r="M676" s="720"/>
      <c r="N676" s="721"/>
      <c r="O676" s="720"/>
      <c r="P676" s="721"/>
      <c r="Q676" s="720"/>
      <c r="R676" s="721"/>
      <c r="S676" s="581"/>
      <c r="T676" s="582"/>
      <c r="U676" s="720"/>
      <c r="V676" s="721"/>
      <c r="W676" s="720"/>
      <c r="X676" s="721"/>
      <c r="Y676" s="581"/>
      <c r="Z676" s="582"/>
      <c r="AA676" s="722"/>
      <c r="AB676" s="580"/>
      <c r="AC676" s="581"/>
      <c r="AD676" s="582"/>
      <c r="AE676" s="593"/>
      <c r="AF676" s="594"/>
      <c r="AG676" s="137"/>
      <c r="AH676" s="62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46"/>
      <c r="AT676" s="46"/>
    </row>
    <row r="677" spans="1:46" ht="12" customHeight="1" x14ac:dyDescent="0.2">
      <c r="A677" s="595" t="str">
        <f>$A$47</f>
        <v xml:space="preserve">   Absenzen, Kurzabsenzen Art. 11 GAV</v>
      </c>
      <c r="B677" s="596"/>
      <c r="C677" s="596"/>
      <c r="D677" s="596"/>
      <c r="E677" s="596"/>
      <c r="F677" s="165" t="str">
        <f>$F$47</f>
        <v>a</v>
      </c>
      <c r="G677" s="591">
        <f>IF($AJ$3=0,0,$AJ$3)</f>
        <v>0</v>
      </c>
      <c r="H677" s="592"/>
      <c r="I677" s="591">
        <f>IF($AK$3=0,0,$AK$3)</f>
        <v>0</v>
      </c>
      <c r="J677" s="592"/>
      <c r="K677" s="591">
        <f>IF($AL$3=0,0,$AL$3)</f>
        <v>0</v>
      </c>
      <c r="L677" s="592"/>
      <c r="M677" s="591">
        <f>IF($AM$3=0,0,$AM$3)</f>
        <v>0</v>
      </c>
      <c r="N677" s="592"/>
      <c r="O677" s="591">
        <f>IF($AN$3=0,0,$AN$3)</f>
        <v>0</v>
      </c>
      <c r="P677" s="592"/>
      <c r="Q677" s="591">
        <f>IF($AO$3=0,0,$AO$3)</f>
        <v>0</v>
      </c>
      <c r="R677" s="592"/>
      <c r="S677" s="591">
        <f>IF($AP$3=0,0,$AP$3)</f>
        <v>0</v>
      </c>
      <c r="T677" s="592"/>
      <c r="U677" s="591">
        <f>IF($AQ$3=0,0,$AQ$3)</f>
        <v>0</v>
      </c>
      <c r="V677" s="592"/>
      <c r="W677" s="591">
        <f>IF($AR$3=0,0,$AR$3)</f>
        <v>0</v>
      </c>
      <c r="X677" s="592"/>
      <c r="Y677" s="591">
        <f>IF($AS$3=0,0,$AS$3)</f>
        <v>0</v>
      </c>
      <c r="Z677" s="592"/>
      <c r="AA677" s="724">
        <f>IF(AT$3=0,0,$AT$3)</f>
        <v>0</v>
      </c>
      <c r="AB677" s="598"/>
      <c r="AC677" s="591">
        <f>IF($AU$3=0,0,$AU$3)</f>
        <v>0</v>
      </c>
      <c r="AD677" s="592"/>
      <c r="AE677" s="583">
        <f>IF($AV$3=0,0,$AV$3)</f>
        <v>0</v>
      </c>
      <c r="AF677" s="584"/>
      <c r="AG677" s="137"/>
      <c r="AH677" s="62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46"/>
      <c r="AT677" s="46"/>
    </row>
    <row r="678" spans="1:46" ht="12" customHeight="1" x14ac:dyDescent="0.2">
      <c r="A678" s="585" t="str">
        <f>$A$48</f>
        <v xml:space="preserve">   Ferien Art. 12.1 GAV</v>
      </c>
      <c r="B678" s="586"/>
      <c r="C678" s="586"/>
      <c r="D678" s="586"/>
      <c r="E678" s="586"/>
      <c r="F678" s="166" t="str">
        <f>$F$48</f>
        <v>f</v>
      </c>
      <c r="G678" s="589">
        <f>IF($AJ$4=0,0,$AJ$4)</f>
        <v>0</v>
      </c>
      <c r="H678" s="590"/>
      <c r="I678" s="589">
        <f>IF($AK$4=0,0,$AK$4)</f>
        <v>0</v>
      </c>
      <c r="J678" s="590"/>
      <c r="K678" s="589">
        <f>IF($AL$4=0,0,$AL$4)</f>
        <v>0</v>
      </c>
      <c r="L678" s="590"/>
      <c r="M678" s="589">
        <f>IF($AM$4=0,0,$AM$4)</f>
        <v>0</v>
      </c>
      <c r="N678" s="590"/>
      <c r="O678" s="589">
        <f>IF($AN$4=0,0,$AN$4)</f>
        <v>0</v>
      </c>
      <c r="P678" s="590"/>
      <c r="Q678" s="589">
        <f>IF($AO$4=0,0,$AO$4)</f>
        <v>0</v>
      </c>
      <c r="R678" s="590"/>
      <c r="S678" s="589">
        <f>IF($AP$4=0,0,$AP$4)</f>
        <v>0</v>
      </c>
      <c r="T678" s="590"/>
      <c r="U678" s="589">
        <f>IF($AQ$4=0,0,$AQ$4)</f>
        <v>0</v>
      </c>
      <c r="V678" s="590"/>
      <c r="W678" s="589">
        <f>IF($AR$4=0,0,$AR$4)</f>
        <v>0</v>
      </c>
      <c r="X678" s="590"/>
      <c r="Y678" s="589">
        <f>IF($AS$4=0,0,$AS$4)</f>
        <v>0</v>
      </c>
      <c r="Z678" s="590"/>
      <c r="AA678" s="723">
        <f>IF($AT$4=0,0,$AT$4)</f>
        <v>0</v>
      </c>
      <c r="AB678" s="588"/>
      <c r="AC678" s="589">
        <f>IF($AU$4=0,0,$AU$4)</f>
        <v>0</v>
      </c>
      <c r="AD678" s="590"/>
      <c r="AE678" s="599">
        <f>IF($AV$4=0,0,$AV$4)</f>
        <v>0</v>
      </c>
      <c r="AF678" s="600"/>
      <c r="AG678" s="137"/>
      <c r="AH678" s="62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46"/>
      <c r="AT678" s="46"/>
    </row>
    <row r="679" spans="1:46" ht="12" customHeight="1" x14ac:dyDescent="0.2">
      <c r="A679" s="601" t="str">
        <f>$A$49</f>
        <v xml:space="preserve">   Feiertage Art. 12.2 GAV</v>
      </c>
      <c r="B679" s="602"/>
      <c r="C679" s="222" t="str">
        <f>IF($AJ$17="","",$AJ$17)</f>
        <v/>
      </c>
      <c r="D679" s="221"/>
      <c r="E679" s="221"/>
      <c r="F679" s="167" t="str">
        <f>$F$49</f>
        <v>ft</v>
      </c>
      <c r="G679" s="589">
        <f>IF($AJ$15=0,0,$AJ$15)</f>
        <v>0</v>
      </c>
      <c r="H679" s="590"/>
      <c r="I679" s="589">
        <f>IF($AK$15=0,0,$AK$15)</f>
        <v>0</v>
      </c>
      <c r="J679" s="590"/>
      <c r="K679" s="589">
        <f>IF($AL$15=0,0,$AL$15)</f>
        <v>0</v>
      </c>
      <c r="L679" s="590"/>
      <c r="M679" s="589">
        <f>IF($AM$15=0,0,$AM$15)</f>
        <v>0</v>
      </c>
      <c r="N679" s="590"/>
      <c r="O679" s="589">
        <f>IF($AN$15=0,0,$AN$15)</f>
        <v>0</v>
      </c>
      <c r="P679" s="590"/>
      <c r="Q679" s="589">
        <f>IF($AO$15=0,0,$AO$15)</f>
        <v>0</v>
      </c>
      <c r="R679" s="590"/>
      <c r="S679" s="589">
        <f>IF($AP$15=0,0,$AP$15)</f>
        <v>0</v>
      </c>
      <c r="T679" s="590"/>
      <c r="U679" s="589">
        <f>IF($AQ$15=0,0,$AQ$15)</f>
        <v>0</v>
      </c>
      <c r="V679" s="590"/>
      <c r="W679" s="589">
        <f>IF($AR$15=0,0,$AR$15)</f>
        <v>0</v>
      </c>
      <c r="X679" s="590"/>
      <c r="Y679" s="589">
        <f>IF($AS$15=0,0,$AS$15)</f>
        <v>0</v>
      </c>
      <c r="Z679" s="590"/>
      <c r="AA679" s="723">
        <f>IF($AT$15=0,0,$AT$15)</f>
        <v>0</v>
      </c>
      <c r="AB679" s="588"/>
      <c r="AC679" s="589">
        <f>IF($AU$15=0,0,$AU$15)</f>
        <v>0</v>
      </c>
      <c r="AD679" s="590"/>
      <c r="AE679" s="599">
        <f>IF($AV$15=0,0,$AV$15)</f>
        <v>0</v>
      </c>
      <c r="AF679" s="600"/>
      <c r="AG679" s="137"/>
      <c r="AH679" s="62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46"/>
      <c r="AT679" s="46"/>
    </row>
    <row r="680" spans="1:46" ht="12" customHeight="1" x14ac:dyDescent="0.2">
      <c r="A680" s="601" t="str">
        <f>$A$50</f>
        <v xml:space="preserve">   Krankheit Art. 13 GAV</v>
      </c>
      <c r="B680" s="602"/>
      <c r="C680" s="602"/>
      <c r="D680" s="602"/>
      <c r="E680" s="602"/>
      <c r="F680" s="167" t="str">
        <f>$F$50</f>
        <v>k</v>
      </c>
      <c r="G680" s="589">
        <f>IF($AJ$5=0,0,$AJ$5)</f>
        <v>0</v>
      </c>
      <c r="H680" s="590"/>
      <c r="I680" s="589">
        <f>IF($AK$5=0,0,$AK$5)</f>
        <v>0</v>
      </c>
      <c r="J680" s="590"/>
      <c r="K680" s="589">
        <f>IF($AL$5=0,0,$AL$5)</f>
        <v>0</v>
      </c>
      <c r="L680" s="590"/>
      <c r="M680" s="589">
        <f>IF($AM$5=0,0,$AM$5)</f>
        <v>0</v>
      </c>
      <c r="N680" s="590"/>
      <c r="O680" s="589">
        <f>IF($AN$5=0,0,$AN$5)</f>
        <v>0</v>
      </c>
      <c r="P680" s="590"/>
      <c r="Q680" s="589">
        <f>IF($AO$5=0,0,$AO$5)</f>
        <v>0</v>
      </c>
      <c r="R680" s="590"/>
      <c r="S680" s="589">
        <f>IF($AP$5=0,0,$AP$5)</f>
        <v>0</v>
      </c>
      <c r="T680" s="590"/>
      <c r="U680" s="589">
        <f>IF($AQ$5=0,0,$AQ$5)</f>
        <v>0</v>
      </c>
      <c r="V680" s="590"/>
      <c r="W680" s="589">
        <f>IF($AR$5=0,0,$AR$5)</f>
        <v>0</v>
      </c>
      <c r="X680" s="590"/>
      <c r="Y680" s="589">
        <f>IF($AS$5=0,0,$AS$5)</f>
        <v>0</v>
      </c>
      <c r="Z680" s="590"/>
      <c r="AA680" s="723">
        <f>IF($AT$5=0,0,$AT$5)</f>
        <v>0</v>
      </c>
      <c r="AB680" s="588"/>
      <c r="AC680" s="589">
        <f>IF($AU$5=0,0,$AU$5)</f>
        <v>0</v>
      </c>
      <c r="AD680" s="590"/>
      <c r="AE680" s="599">
        <f>IF($AV$5=0,0,$AV$5)</f>
        <v>0</v>
      </c>
      <c r="AF680" s="600"/>
      <c r="AG680" s="137"/>
      <c r="AH680" s="62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46"/>
      <c r="AT680" s="46"/>
    </row>
    <row r="681" spans="1:46" ht="12" customHeight="1" x14ac:dyDescent="0.2">
      <c r="A681" s="601" t="str">
        <f>$A$51</f>
        <v xml:space="preserve">   Unfall Art. 14 GAV</v>
      </c>
      <c r="B681" s="602"/>
      <c r="C681" s="602"/>
      <c r="D681" s="602"/>
      <c r="E681" s="602"/>
      <c r="F681" s="167" t="str">
        <f>$F$51</f>
        <v>u</v>
      </c>
      <c r="G681" s="589">
        <f>IF($AJ$6=0,0,$AJ$6)</f>
        <v>0</v>
      </c>
      <c r="H681" s="590"/>
      <c r="I681" s="589">
        <f>IF($AK$6=0,0,$AK$6)</f>
        <v>0</v>
      </c>
      <c r="J681" s="590"/>
      <c r="K681" s="589">
        <f>IF($AL$6=0,0,$AL$6)</f>
        <v>0</v>
      </c>
      <c r="L681" s="590"/>
      <c r="M681" s="589">
        <f>IF($AM$6=0,0,$AM$6)</f>
        <v>0</v>
      </c>
      <c r="N681" s="590"/>
      <c r="O681" s="589">
        <f>IF($AN$6=0,0,$AN$6)</f>
        <v>0</v>
      </c>
      <c r="P681" s="590"/>
      <c r="Q681" s="589">
        <f>IF($AO$6=0,0,$AO$6)</f>
        <v>0</v>
      </c>
      <c r="R681" s="590"/>
      <c r="S681" s="589">
        <f>IF($AP$6=0,0,$AP$6)</f>
        <v>0</v>
      </c>
      <c r="T681" s="590"/>
      <c r="U681" s="589">
        <f>IF($AQ$6=0,0,$AQ$6)</f>
        <v>0</v>
      </c>
      <c r="V681" s="590"/>
      <c r="W681" s="589">
        <f>IF($AR$6=0,0,$AR$6)</f>
        <v>0</v>
      </c>
      <c r="X681" s="590"/>
      <c r="Y681" s="589">
        <f>IF($AS$6=0,0,$AS$6)</f>
        <v>0</v>
      </c>
      <c r="Z681" s="590"/>
      <c r="AA681" s="723">
        <f>IF($AT$6=0,0,$AT$6)</f>
        <v>0</v>
      </c>
      <c r="AB681" s="588"/>
      <c r="AC681" s="589">
        <f>IF($AU$6=0,0,$AU$6)</f>
        <v>0</v>
      </c>
      <c r="AD681" s="590"/>
      <c r="AE681" s="599">
        <f>IF($AV$6=0,0,$AV$6)</f>
        <v>0</v>
      </c>
      <c r="AF681" s="600"/>
      <c r="AG681" s="137"/>
      <c r="AH681" s="62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46"/>
      <c r="AT681" s="46"/>
    </row>
    <row r="682" spans="1:46" ht="12" customHeight="1" x14ac:dyDescent="0.2">
      <c r="A682" s="601" t="str">
        <f>$A$52</f>
        <v xml:space="preserve">   Schwangerschaft/Mutterschaft Art. 15 GAV</v>
      </c>
      <c r="B682" s="602"/>
      <c r="C682" s="602"/>
      <c r="D682" s="602"/>
      <c r="E682" s="602"/>
      <c r="F682" s="167" t="str">
        <f>$F$52</f>
        <v>s</v>
      </c>
      <c r="G682" s="589">
        <f>IF($AJ$7=0,0,$AJ$7)</f>
        <v>0</v>
      </c>
      <c r="H682" s="590"/>
      <c r="I682" s="589">
        <f>IF($AK$7=0,0,$AK$7)</f>
        <v>0</v>
      </c>
      <c r="J682" s="590"/>
      <c r="K682" s="589">
        <f>IF($AL$7=0,0,$AL$7)</f>
        <v>0</v>
      </c>
      <c r="L682" s="590"/>
      <c r="M682" s="589">
        <f>IF($AM$7=0,0,$AM$7)</f>
        <v>0</v>
      </c>
      <c r="N682" s="590"/>
      <c r="O682" s="589">
        <f>IF($AN$7=0,0,$AN$7)</f>
        <v>0</v>
      </c>
      <c r="P682" s="590"/>
      <c r="Q682" s="589">
        <f>IF($AO$7=0,0,$AO$7)</f>
        <v>0</v>
      </c>
      <c r="R682" s="590"/>
      <c r="S682" s="589">
        <f>IF($AP$7=0,0,$AP$7)</f>
        <v>0</v>
      </c>
      <c r="T682" s="590"/>
      <c r="U682" s="589">
        <f>IF($AQ$7=0,0,$AQ$7)</f>
        <v>0</v>
      </c>
      <c r="V682" s="590"/>
      <c r="W682" s="589">
        <f>IF($AR$7=0,0,$AR$7)</f>
        <v>0</v>
      </c>
      <c r="X682" s="590"/>
      <c r="Y682" s="589">
        <f>IF($AS$7=0,0,$AS$7)</f>
        <v>0</v>
      </c>
      <c r="Z682" s="590"/>
      <c r="AA682" s="723">
        <f>IF($AT$7=0,0,$AT$7)</f>
        <v>0</v>
      </c>
      <c r="AB682" s="588"/>
      <c r="AC682" s="589">
        <f>IF($AU$7=0,0,$AU$7)</f>
        <v>0</v>
      </c>
      <c r="AD682" s="590"/>
      <c r="AE682" s="599">
        <f>IF($AV$7=0,0,$AV$7)</f>
        <v>0</v>
      </c>
      <c r="AF682" s="600"/>
      <c r="AG682" s="137"/>
      <c r="AH682" s="62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46"/>
      <c r="AT682" s="46"/>
    </row>
    <row r="683" spans="1:46" ht="12" customHeight="1" x14ac:dyDescent="0.2">
      <c r="A683" s="601" t="str">
        <f>$A$53</f>
        <v xml:space="preserve">   Militär/Beförderung/Zivilschutz Art. 16 GAV</v>
      </c>
      <c r="B683" s="602"/>
      <c r="C683" s="602"/>
      <c r="D683" s="602"/>
      <c r="E683" s="602"/>
      <c r="F683" s="167" t="str">
        <f>$F$53</f>
        <v>m</v>
      </c>
      <c r="G683" s="589">
        <f>IF($AJ$8=0,0,$AJ$8)</f>
        <v>0</v>
      </c>
      <c r="H683" s="590"/>
      <c r="I683" s="589">
        <f>IF($AK$8=0,0,$AK$8)</f>
        <v>0</v>
      </c>
      <c r="J683" s="590"/>
      <c r="K683" s="589">
        <f>IF($AL$8=0,0,$AL$8)</f>
        <v>0</v>
      </c>
      <c r="L683" s="590"/>
      <c r="M683" s="589">
        <f>IF($AM$8=0,0,$AM$8)</f>
        <v>0</v>
      </c>
      <c r="N683" s="590"/>
      <c r="O683" s="589">
        <f>IF($AN$8=0,0,$AN$8)</f>
        <v>0</v>
      </c>
      <c r="P683" s="590"/>
      <c r="Q683" s="589">
        <f>IF($AO$8=0,0,$AO$8)</f>
        <v>0</v>
      </c>
      <c r="R683" s="590"/>
      <c r="S683" s="589">
        <f>IF($AP$8=0,0,$AP$8)</f>
        <v>0</v>
      </c>
      <c r="T683" s="590"/>
      <c r="U683" s="589">
        <f>IF($AQ$8=0,0,$AQ$8)</f>
        <v>0</v>
      </c>
      <c r="V683" s="590"/>
      <c r="W683" s="589">
        <f>IF($AR$8=0,0,$AR$8)</f>
        <v>0</v>
      </c>
      <c r="X683" s="590"/>
      <c r="Y683" s="589">
        <f>IF($AS$8=0,0,$AS$8)</f>
        <v>0</v>
      </c>
      <c r="Z683" s="590"/>
      <c r="AA683" s="723">
        <f>IF($AT$8=0,0,$AT$8)</f>
        <v>0</v>
      </c>
      <c r="AB683" s="588"/>
      <c r="AC683" s="589">
        <f>IF($AU$8=0,0,$AU$8)</f>
        <v>0</v>
      </c>
      <c r="AD683" s="590"/>
      <c r="AE683" s="599">
        <f>IF($AV$8=0,0,$AV$8)</f>
        <v>0</v>
      </c>
      <c r="AF683" s="600"/>
      <c r="AG683" s="137"/>
      <c r="AH683" s="62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46"/>
      <c r="AT683" s="46"/>
    </row>
    <row r="684" spans="1:46" ht="12" customHeight="1" x14ac:dyDescent="0.2">
      <c r="A684" s="601" t="str">
        <f>$A$54</f>
        <v xml:space="preserve">   Kurzarbeit und Schlechtwetterausfälle</v>
      </c>
      <c r="B684" s="602"/>
      <c r="C684" s="602"/>
      <c r="D684" s="602"/>
      <c r="E684" s="602"/>
      <c r="F684" s="167" t="str">
        <f>$F$54</f>
        <v>ka</v>
      </c>
      <c r="G684" s="589">
        <f>IF($AJ$11=0,0,$AJ$11)</f>
        <v>0</v>
      </c>
      <c r="H684" s="590"/>
      <c r="I684" s="589">
        <f>IF($AK$11=0,0,$AK$11)</f>
        <v>0</v>
      </c>
      <c r="J684" s="590"/>
      <c r="K684" s="589">
        <f>IF($AL$11=0,0,$AL$11)</f>
        <v>0</v>
      </c>
      <c r="L684" s="590"/>
      <c r="M684" s="589">
        <f>IF($AM$11=0,0,$AM$11)</f>
        <v>0</v>
      </c>
      <c r="N684" s="590"/>
      <c r="O684" s="589">
        <f>IF($AN$11=0,0,$AN$11)</f>
        <v>0</v>
      </c>
      <c r="P684" s="590"/>
      <c r="Q684" s="589">
        <f>IF($AO$11=0,0,$AO$11)</f>
        <v>0</v>
      </c>
      <c r="R684" s="590"/>
      <c r="S684" s="589">
        <f>IF($AP$11=0,0,$AP$11)</f>
        <v>0</v>
      </c>
      <c r="T684" s="590"/>
      <c r="U684" s="589">
        <f>IF($AQ$11=0,0,$AQ$11)</f>
        <v>0</v>
      </c>
      <c r="V684" s="590"/>
      <c r="W684" s="589">
        <f>IF($AR$11=0,0,$AR$11)</f>
        <v>0</v>
      </c>
      <c r="X684" s="590"/>
      <c r="Y684" s="589">
        <f>IF($AS$11=0,0,$AS$11)</f>
        <v>0</v>
      </c>
      <c r="Z684" s="590"/>
      <c r="AA684" s="723">
        <f>IF($AT$11=0,0,$AT$11)</f>
        <v>0</v>
      </c>
      <c r="AB684" s="588"/>
      <c r="AC684" s="589">
        <f>IF($AU$11=0,0,$AU$11)</f>
        <v>0</v>
      </c>
      <c r="AD684" s="590"/>
      <c r="AE684" s="599">
        <f>IF($AV$11=0,0,$AV$11)</f>
        <v>0</v>
      </c>
      <c r="AF684" s="600"/>
      <c r="AG684" s="137"/>
      <c r="AH684" s="62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46"/>
      <c r="AT684" s="46"/>
    </row>
    <row r="685" spans="1:46" ht="12" customHeight="1" x14ac:dyDescent="0.2">
      <c r="A685" s="601" t="str">
        <f>$A$55</f>
        <v xml:space="preserve">   Berufsschule</v>
      </c>
      <c r="B685" s="602"/>
      <c r="C685" s="602"/>
      <c r="D685" s="602"/>
      <c r="E685" s="602"/>
      <c r="F685" s="168" t="str">
        <f>$F$55</f>
        <v>bs</v>
      </c>
      <c r="G685" s="589">
        <f>IF($AJ$9=0,0,$AJ$9)</f>
        <v>0</v>
      </c>
      <c r="H685" s="590"/>
      <c r="I685" s="589">
        <f>IF($AK$9=0,0,$AK$9)</f>
        <v>0</v>
      </c>
      <c r="J685" s="590"/>
      <c r="K685" s="589">
        <f>IF($AL$9=0,0,$AL$9)</f>
        <v>0</v>
      </c>
      <c r="L685" s="590"/>
      <c r="M685" s="589">
        <f>IF($AM$9=0,0,$AM$9)</f>
        <v>0</v>
      </c>
      <c r="N685" s="590"/>
      <c r="O685" s="589">
        <f>IF($AN$9=0,0,$AN$9)</f>
        <v>0</v>
      </c>
      <c r="P685" s="590"/>
      <c r="Q685" s="589">
        <f>IF($AO$9=0,0,$AO$9)</f>
        <v>0</v>
      </c>
      <c r="R685" s="590"/>
      <c r="S685" s="589">
        <f>IF($AP$9=0,0,$AP$9)</f>
        <v>0</v>
      </c>
      <c r="T685" s="590"/>
      <c r="U685" s="589">
        <f>IF($AQ$9=0,0,$AQ$9)</f>
        <v>0</v>
      </c>
      <c r="V685" s="590"/>
      <c r="W685" s="589">
        <f>IF($AR$9=0,0,$AR$9)</f>
        <v>0</v>
      </c>
      <c r="X685" s="590"/>
      <c r="Y685" s="589">
        <f>IF($AS$9=0,0,$AS$9)</f>
        <v>0</v>
      </c>
      <c r="Z685" s="590"/>
      <c r="AA685" s="723">
        <f>IF($AT$9=0,0,$AT$9)</f>
        <v>0</v>
      </c>
      <c r="AB685" s="588"/>
      <c r="AC685" s="589">
        <f>IF($AU$9=0,0,$AU$9)</f>
        <v>0</v>
      </c>
      <c r="AD685" s="590"/>
      <c r="AE685" s="599">
        <f>IF($AV$9=0,0,$AV$9)</f>
        <v>0</v>
      </c>
      <c r="AF685" s="600"/>
      <c r="AG685" s="137"/>
      <c r="AH685" s="62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46"/>
      <c r="AT685" s="46"/>
    </row>
    <row r="686" spans="1:46" ht="12" customHeight="1" x14ac:dyDescent="0.2">
      <c r="A686" s="615" t="str">
        <f>$A$56</f>
        <v xml:space="preserve">   Kurse</v>
      </c>
      <c r="B686" s="616"/>
      <c r="C686" s="616"/>
      <c r="D686" s="616"/>
      <c r="E686" s="616"/>
      <c r="F686" s="268" t="str">
        <f>$F$56</f>
        <v>ku</v>
      </c>
      <c r="G686" s="608">
        <f>IF($AJ$10=0,0,$AJ$10)</f>
        <v>0</v>
      </c>
      <c r="H686" s="609"/>
      <c r="I686" s="608">
        <f>IF($AK$10=0,0,$AK$10)</f>
        <v>0</v>
      </c>
      <c r="J686" s="609"/>
      <c r="K686" s="608">
        <f>IF($AL$10=0,0,$AL$10)</f>
        <v>0</v>
      </c>
      <c r="L686" s="609"/>
      <c r="M686" s="608">
        <f>IF($AM$10=0,0,$AM$10)</f>
        <v>0</v>
      </c>
      <c r="N686" s="609"/>
      <c r="O686" s="608">
        <f>IF($AN$10=0,0,$AN$10)</f>
        <v>0</v>
      </c>
      <c r="P686" s="609"/>
      <c r="Q686" s="608">
        <f>IF($AO$10=0,0,$AO$10)</f>
        <v>0</v>
      </c>
      <c r="R686" s="609"/>
      <c r="S686" s="608">
        <f>IF($AP$10=0,0,$AP$10)</f>
        <v>0</v>
      </c>
      <c r="T686" s="609"/>
      <c r="U686" s="608">
        <f>IF($AQ$10=0,0,$AQ$10)</f>
        <v>0</v>
      </c>
      <c r="V686" s="609"/>
      <c r="W686" s="608">
        <f>IF($AR$10=0,0,$AR$10)</f>
        <v>0</v>
      </c>
      <c r="X686" s="609"/>
      <c r="Y686" s="608">
        <f>IF($AS$10=0,0,$AS$10)</f>
        <v>0</v>
      </c>
      <c r="Z686" s="609"/>
      <c r="AA686" s="725">
        <f>IF($AT$10=0,0,$AT$10)</f>
        <v>0</v>
      </c>
      <c r="AB686" s="618"/>
      <c r="AC686" s="608">
        <f>IF($AU$10=0,0,$AU$10)</f>
        <v>0</v>
      </c>
      <c r="AD686" s="609"/>
      <c r="AE686" s="610">
        <f>IF($AV$10=0,0,$AV$10)</f>
        <v>0</v>
      </c>
      <c r="AF686" s="611"/>
      <c r="AG686" s="137"/>
      <c r="AH686" s="62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46"/>
      <c r="AT686" s="46"/>
    </row>
    <row r="687" spans="1:46" ht="12" customHeight="1" x14ac:dyDescent="0.2">
      <c r="A687" s="265" t="str">
        <f>$A$57</f>
        <v>Kompensations-Std</v>
      </c>
      <c r="B687" s="612" t="str">
        <f>$B$57</f>
        <v>aus Vorjahr</v>
      </c>
      <c r="C687" s="612"/>
      <c r="D687" s="612"/>
      <c r="E687" s="612"/>
      <c r="F687" s="266" t="str">
        <f>$F$57</f>
        <v>kv</v>
      </c>
      <c r="G687" s="604">
        <f>IF($AJ$12=0,0,$AJ$12)</f>
        <v>0</v>
      </c>
      <c r="H687" s="605"/>
      <c r="I687" s="604">
        <f>IF($AK$12=0,0,$AK$12)</f>
        <v>0</v>
      </c>
      <c r="J687" s="605"/>
      <c r="K687" s="604">
        <f>IF($AL$12=0,0,$AL$12)</f>
        <v>0</v>
      </c>
      <c r="L687" s="605"/>
      <c r="M687" s="604">
        <f>IF($AM$12=0,0,$AM$12)</f>
        <v>0</v>
      </c>
      <c r="N687" s="605"/>
      <c r="O687" s="604">
        <f>IF($AN$12=0,0,$AN$12)</f>
        <v>0</v>
      </c>
      <c r="P687" s="605"/>
      <c r="Q687" s="604">
        <f>IF($AO$12=0,0,$AO$12)</f>
        <v>0</v>
      </c>
      <c r="R687" s="605"/>
      <c r="S687" s="604">
        <f>IF($AP$12=0,0,$AP$12)</f>
        <v>0</v>
      </c>
      <c r="T687" s="605"/>
      <c r="U687" s="604">
        <f>IF($AQ$12=0,0,$AQ$12)</f>
        <v>0</v>
      </c>
      <c r="V687" s="605"/>
      <c r="W687" s="604">
        <f>IF($AR$12=0,0,$AR$12)</f>
        <v>0</v>
      </c>
      <c r="X687" s="605"/>
      <c r="Y687" s="604"/>
      <c r="Z687" s="605"/>
      <c r="AA687" s="727"/>
      <c r="AB687" s="614"/>
      <c r="AC687" s="604"/>
      <c r="AD687" s="605"/>
      <c r="AE687" s="606">
        <f>IF($AV$12=0,0,$AV$12)</f>
        <v>0</v>
      </c>
      <c r="AF687" s="607"/>
      <c r="AG687" s="137"/>
      <c r="AH687" s="62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46"/>
      <c r="AT687" s="46"/>
    </row>
    <row r="688" spans="1:46" ht="12" customHeight="1" x14ac:dyDescent="0.2">
      <c r="A688" s="269"/>
      <c r="B688" s="632" t="str">
        <f>$B$58</f>
        <v>aus laufendem Jahr (Kontrolle)</v>
      </c>
      <c r="C688" s="632"/>
      <c r="D688" s="632"/>
      <c r="E688" s="632"/>
      <c r="F688" s="270" t="str">
        <f>$F$58</f>
        <v>kj</v>
      </c>
      <c r="G688" s="627">
        <f>IF($AJ$14=0,0,$AJ$14)</f>
        <v>0</v>
      </c>
      <c r="H688" s="628"/>
      <c r="I688" s="627">
        <f>IF($AK$14=0,0,$AK$14)</f>
        <v>0</v>
      </c>
      <c r="J688" s="628"/>
      <c r="K688" s="627">
        <f>IF($AL$14=0,0,$AL$14)</f>
        <v>0</v>
      </c>
      <c r="L688" s="628"/>
      <c r="M688" s="627">
        <f>IF($AM$14=0,0,$AM$14)</f>
        <v>0</v>
      </c>
      <c r="N688" s="628"/>
      <c r="O688" s="627">
        <f>IF($AN$14=0,0,$AN$14)</f>
        <v>0</v>
      </c>
      <c r="P688" s="628"/>
      <c r="Q688" s="627">
        <f>IF($AO$14=0,0,$AO$14)</f>
        <v>0</v>
      </c>
      <c r="R688" s="628"/>
      <c r="S688" s="627">
        <f>IF($AP$14=0,0,$AP$14)</f>
        <v>0</v>
      </c>
      <c r="T688" s="628"/>
      <c r="U688" s="627">
        <f>IF($AQ$14=0,0,$AQ$14)</f>
        <v>0</v>
      </c>
      <c r="V688" s="628"/>
      <c r="W688" s="627">
        <f>IF($AR$14=0,0,$AR$14)</f>
        <v>0</v>
      </c>
      <c r="X688" s="628"/>
      <c r="Y688" s="627">
        <f>IF($AS$14=0,0,$AS$14)</f>
        <v>0</v>
      </c>
      <c r="Z688" s="628"/>
      <c r="AA688" s="726">
        <f>IF($AT$14=0,0,$AT$14)</f>
        <v>0</v>
      </c>
      <c r="AB688" s="634"/>
      <c r="AC688" s="627">
        <f>IF($AU$14=0,0,$AU$14)</f>
        <v>0</v>
      </c>
      <c r="AD688" s="628"/>
      <c r="AE688" s="629">
        <f>IF($AV$14=0,0,$AV$14)</f>
        <v>0</v>
      </c>
      <c r="AF688" s="630"/>
      <c r="AG688" s="137"/>
      <c r="AH688" s="62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46"/>
      <c r="AT688" s="46"/>
    </row>
    <row r="689" spans="1:48" ht="12" customHeight="1" x14ac:dyDescent="0.2">
      <c r="A689" s="271" t="str">
        <f>$A$59</f>
        <v>Auszahlung</v>
      </c>
      <c r="B689" s="612" t="str">
        <f>$B$59</f>
        <v>Stunden Vorjahressaldo</v>
      </c>
      <c r="C689" s="612"/>
      <c r="D689" s="612"/>
      <c r="E689" s="612"/>
      <c r="F689" s="631"/>
      <c r="G689" s="604">
        <f>IF($AJ$18=0,0,$AJ$18)</f>
        <v>0</v>
      </c>
      <c r="H689" s="605"/>
      <c r="I689" s="604">
        <f>IF($AK$18=0,0,$AK$18)</f>
        <v>0</v>
      </c>
      <c r="J689" s="605"/>
      <c r="K689" s="604">
        <f>IF($AL$18=0,0,$AL$18)</f>
        <v>0</v>
      </c>
      <c r="L689" s="605"/>
      <c r="M689" s="604">
        <f>IF($AM$18=0,0,$AM$18)</f>
        <v>0</v>
      </c>
      <c r="N689" s="605"/>
      <c r="O689" s="604">
        <f>IF($AN$18=0,0,$AN$18)</f>
        <v>0</v>
      </c>
      <c r="P689" s="605"/>
      <c r="Q689" s="604">
        <f>IF($AO$18=0,0,$AO$18)</f>
        <v>0</v>
      </c>
      <c r="R689" s="605"/>
      <c r="S689" s="604">
        <f>IF($AP$18=0,0,$AP$18)</f>
        <v>0</v>
      </c>
      <c r="T689" s="605"/>
      <c r="U689" s="604">
        <f>IF($AQ$18=0,0,$AQ$18)</f>
        <v>0</v>
      </c>
      <c r="V689" s="605"/>
      <c r="W689" s="604">
        <f>IF($AR$18=0,0,$AR$18)</f>
        <v>0</v>
      </c>
      <c r="X689" s="605"/>
      <c r="Y689" s="619"/>
      <c r="Z689" s="620"/>
      <c r="AA689" s="620"/>
      <c r="AB689" s="620"/>
      <c r="AC689" s="620"/>
      <c r="AD689" s="621"/>
      <c r="AE689" s="606">
        <f>IF($AV$18=0,0,$AV$18)</f>
        <v>0</v>
      </c>
      <c r="AF689" s="607"/>
      <c r="AG689" s="137"/>
      <c r="AH689" s="62"/>
      <c r="AI689" s="39"/>
      <c r="AL689" s="39"/>
      <c r="AM689" s="39"/>
      <c r="AN689" s="39"/>
      <c r="AO689" s="39"/>
      <c r="AP689" s="39"/>
      <c r="AQ689" s="39"/>
      <c r="AR689" s="39"/>
      <c r="AS689" s="46"/>
      <c r="AT689" s="46"/>
    </row>
    <row r="690" spans="1:48" ht="12" customHeight="1" x14ac:dyDescent="0.2">
      <c r="A690" s="169" t="str">
        <f>$A$60</f>
        <v>Differenz</v>
      </c>
      <c r="B690" s="586" t="str">
        <f>$B$60</f>
        <v>nach Kompensation und Auszahlung</v>
      </c>
      <c r="C690" s="586"/>
      <c r="D690" s="586"/>
      <c r="E690" s="586"/>
      <c r="F690" s="622"/>
      <c r="G690" s="589">
        <f>IF(ROUND($P$4,3)=0,0,$P$4-SUM(G687+G689))</f>
        <v>0</v>
      </c>
      <c r="H690" s="590"/>
      <c r="I690" s="623">
        <f>IF(ROUND(G690,3)=0,0,G690-(SUM(I689+I687)))</f>
        <v>0</v>
      </c>
      <c r="J690" s="624"/>
      <c r="K690" s="623">
        <f>IF(ROUND(I690,3)=0,0,I690-(SUM(K689+K687)))</f>
        <v>0</v>
      </c>
      <c r="L690" s="624"/>
      <c r="M690" s="589">
        <f t="shared" ref="M690" si="213">IF(ROUND(K690,3)=0,0,K690-(SUM(M689+M687)))</f>
        <v>0</v>
      </c>
      <c r="N690" s="590"/>
      <c r="O690" s="589">
        <f t="shared" ref="O690" si="214">IF(ROUND(M690,3)=0,0,M690-(SUM(O689+O687)))</f>
        <v>0</v>
      </c>
      <c r="P690" s="590"/>
      <c r="Q690" s="589">
        <f t="shared" ref="Q690" si="215">IF(ROUND(O690,3)=0,0,O690-(SUM(Q689+Q687)))</f>
        <v>0</v>
      </c>
      <c r="R690" s="590"/>
      <c r="S690" s="623">
        <f t="shared" ref="S690" si="216">IF(ROUND(Q690,3)=0,0,Q690-(SUM(S689+S687)))</f>
        <v>0</v>
      </c>
      <c r="T690" s="624"/>
      <c r="U690" s="589">
        <f t="shared" ref="U690" si="217">IF(ROUND(S690,3)=0,0,S690-(SUM(U689+U687)))</f>
        <v>0</v>
      </c>
      <c r="V690" s="590"/>
      <c r="W690" s="589">
        <f t="shared" ref="W690" si="218">IF(ROUND(U690,3)=0,0,U690-(SUM(W689+W687)))</f>
        <v>0</v>
      </c>
      <c r="X690" s="590"/>
      <c r="Y690" s="636" t="str">
        <f>$Y$60</f>
        <v/>
      </c>
      <c r="Z690" s="637"/>
      <c r="AA690" s="637"/>
      <c r="AB690" s="637"/>
      <c r="AC690" s="637"/>
      <c r="AD690" s="637"/>
      <c r="AE690" s="637"/>
      <c r="AF690" s="638"/>
      <c r="AG690" s="137"/>
      <c r="AH690" s="62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46"/>
      <c r="AT690" s="46"/>
    </row>
    <row r="691" spans="1:48" ht="12" customHeight="1" x14ac:dyDescent="0.2">
      <c r="A691" s="169" t="str">
        <f>$A$61</f>
        <v>Auszahlung</v>
      </c>
      <c r="B691" s="639" t="str">
        <f>$B$61</f>
        <v>Stunden laufendes Jahr</v>
      </c>
      <c r="C691" s="639"/>
      <c r="D691" s="639"/>
      <c r="E691" s="639"/>
      <c r="F691" s="640"/>
      <c r="G691" s="589">
        <f>IF($AJ$19=0,0,$AJ$19)</f>
        <v>0</v>
      </c>
      <c r="H691" s="590"/>
      <c r="I691" s="589">
        <f>IF($AK$19=0,0,$AK$19)</f>
        <v>0</v>
      </c>
      <c r="J691" s="590"/>
      <c r="K691" s="589">
        <f>IF($AL$19=0,0,$AL$19)</f>
        <v>0</v>
      </c>
      <c r="L691" s="590"/>
      <c r="M691" s="589">
        <f>IF($AM$19=0,0,$AM$19)</f>
        <v>0</v>
      </c>
      <c r="N691" s="590"/>
      <c r="O691" s="589">
        <f>IF($AN$19=0,0,$AN$19)</f>
        <v>0</v>
      </c>
      <c r="P691" s="590"/>
      <c r="Q691" s="589">
        <f>IF($AO$19=0,0,$AO$19)</f>
        <v>0</v>
      </c>
      <c r="R691" s="590"/>
      <c r="S691" s="589">
        <f>IF($AP$19=0,0,$AP$19)</f>
        <v>0</v>
      </c>
      <c r="T691" s="590"/>
      <c r="U691" s="589">
        <f>IF($AQ$19=0,0,$AQ$19)</f>
        <v>0</v>
      </c>
      <c r="V691" s="590"/>
      <c r="W691" s="589">
        <f>IF($AR$19=0,0,$AR$19)</f>
        <v>0</v>
      </c>
      <c r="X691" s="590"/>
      <c r="Y691" s="589">
        <f>IF($AS$19=0,0,$AS$19)</f>
        <v>0</v>
      </c>
      <c r="Z691" s="590"/>
      <c r="AA691" s="723">
        <f>IF($AT$19=0,0,$AT$19)</f>
        <v>0</v>
      </c>
      <c r="AB691" s="588"/>
      <c r="AC691" s="589">
        <f>IF($AU$19=0,0,$AU$19)</f>
        <v>0</v>
      </c>
      <c r="AD691" s="590"/>
      <c r="AE691" s="599">
        <f>IF($AV$19=0,0,$AV$19)</f>
        <v>0</v>
      </c>
      <c r="AF691" s="600"/>
      <c r="AG691" s="137"/>
      <c r="AH691" s="62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46"/>
      <c r="AT691" s="46"/>
    </row>
    <row r="692" spans="1:48" ht="12" customHeight="1" x14ac:dyDescent="0.2">
      <c r="A692" s="170" t="str">
        <f>$A$62</f>
        <v>Fehlstunden</v>
      </c>
      <c r="B692" s="635" t="str">
        <f>$B$62</f>
        <v>laufendes Jahr (Kontrolle)</v>
      </c>
      <c r="C692" s="635"/>
      <c r="D692" s="635"/>
      <c r="E692" s="635"/>
      <c r="F692" s="267" t="str">
        <f>$F$62</f>
        <v>fe</v>
      </c>
      <c r="G692" s="627">
        <f>IF($AJ$13=0,0,$AJ$13)</f>
        <v>0</v>
      </c>
      <c r="H692" s="628"/>
      <c r="I692" s="627">
        <f>IF($AK$13=0,0,$AK$13)</f>
        <v>0</v>
      </c>
      <c r="J692" s="628"/>
      <c r="K692" s="627">
        <f>IF($AL$13=0,0,$AL$13)</f>
        <v>0</v>
      </c>
      <c r="L692" s="628"/>
      <c r="M692" s="627">
        <f>IF($AM$13=0,0,$AM$13)</f>
        <v>0</v>
      </c>
      <c r="N692" s="628"/>
      <c r="O692" s="627">
        <f>IF($AN$13=0,0,$AN$13)</f>
        <v>0</v>
      </c>
      <c r="P692" s="628"/>
      <c r="Q692" s="627">
        <f>IF($AO$13=0,0,$AO$13)</f>
        <v>0</v>
      </c>
      <c r="R692" s="628"/>
      <c r="S692" s="627">
        <f>IF($AP$13=0,0,$AP$13)</f>
        <v>0</v>
      </c>
      <c r="T692" s="628"/>
      <c r="U692" s="627">
        <f>IF($AQ$13=0,0,$AQ$13)</f>
        <v>0</v>
      </c>
      <c r="V692" s="628"/>
      <c r="W692" s="627">
        <f>IF($AR$13=0,0,$AR$13)</f>
        <v>0</v>
      </c>
      <c r="X692" s="628"/>
      <c r="Y692" s="627">
        <f>IF($AS$13=0,0,$AS$13)</f>
        <v>0</v>
      </c>
      <c r="Z692" s="628"/>
      <c r="AA692" s="726">
        <f>IF($AT$13=0,0,$AT$13)</f>
        <v>0</v>
      </c>
      <c r="AB692" s="634"/>
      <c r="AC692" s="627">
        <f>IF($AU$13=0,0,$AU$13)</f>
        <v>0</v>
      </c>
      <c r="AD692" s="628"/>
      <c r="AE692" s="629">
        <f>IF($AV$13=0,0,$AV$13)</f>
        <v>0</v>
      </c>
      <c r="AF692" s="630"/>
      <c r="AG692" s="137"/>
      <c r="AH692" s="62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46"/>
      <c r="AT692" s="46"/>
    </row>
    <row r="693" spans="1:48" ht="12" customHeight="1" x14ac:dyDescent="0.2">
      <c r="A693" s="171" t="str">
        <f>$A$63</f>
        <v>Total inkl. Zeitzuschläge</v>
      </c>
      <c r="B693" s="651" t="str">
        <f>$B$63</f>
        <v>Stunden produktiv und unproduktiv</v>
      </c>
      <c r="C693" s="651"/>
      <c r="D693" s="651"/>
      <c r="E693" s="651"/>
      <c r="F693" s="731"/>
      <c r="G693" s="732">
        <f>IF($AG$36=0,0,$AG$36)</f>
        <v>0</v>
      </c>
      <c r="H693" s="657"/>
      <c r="I693" s="656">
        <f>IF($AG$99=0,0,$AG$99)</f>
        <v>0</v>
      </c>
      <c r="J693" s="657"/>
      <c r="K693" s="641">
        <f>IF($AG$162=0,0,$AG$162)</f>
        <v>0</v>
      </c>
      <c r="L693" s="642"/>
      <c r="M693" s="641">
        <f>IF($AG$225=0,0,$AG$225)</f>
        <v>0</v>
      </c>
      <c r="N693" s="642"/>
      <c r="O693" s="641">
        <f>IF($AG$288=0,0,$AG$288)</f>
        <v>0</v>
      </c>
      <c r="P693" s="642"/>
      <c r="Q693" s="641">
        <f>IF($AG$351=0,0,$AG$351)</f>
        <v>0</v>
      </c>
      <c r="R693" s="642"/>
      <c r="S693" s="641">
        <f>IF($AG$414=0,0,$AG$414)</f>
        <v>0</v>
      </c>
      <c r="T693" s="642"/>
      <c r="U693" s="641">
        <f>IF($AG$477=0,0,$AG$477)</f>
        <v>0</v>
      </c>
      <c r="V693" s="642"/>
      <c r="W693" s="641">
        <f>IF($AG$540=0,0,$AG$540)</f>
        <v>0</v>
      </c>
      <c r="X693" s="642"/>
      <c r="Y693" s="641">
        <f>IF($AG$603=0,0,$AG$603)</f>
        <v>0</v>
      </c>
      <c r="Z693" s="642"/>
      <c r="AA693" s="733">
        <f>IF($AG$666=0,0,$AG$666)</f>
        <v>0</v>
      </c>
      <c r="AB693" s="655"/>
      <c r="AC693" s="641">
        <f>IF($AG$729=0,0,$AG$729)</f>
        <v>0</v>
      </c>
      <c r="AD693" s="642"/>
      <c r="AE693" s="570">
        <f>SUM($G$63:$AD$63)</f>
        <v>0</v>
      </c>
      <c r="AF693" s="571"/>
      <c r="AG693" s="137"/>
      <c r="AH693" s="62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46"/>
      <c r="AT693" s="46"/>
    </row>
    <row r="694" spans="1:48" ht="24.95" customHeight="1" x14ac:dyDescent="0.2">
      <c r="A694" s="173" t="str">
        <f>$A$64</f>
        <v>Vergleich</v>
      </c>
      <c r="B694" s="643" t="str">
        <f>$B$64</f>
        <v>Stunden zu Soll-Stunden (inkl. allfälli-
ge Minusstunden Vorjahr)</v>
      </c>
      <c r="C694" s="643"/>
      <c r="D694" s="643"/>
      <c r="E694" s="643"/>
      <c r="F694" s="644"/>
      <c r="G694" s="728">
        <f>$G$64</f>
        <v>-172.82999999999998</v>
      </c>
      <c r="H694" s="650"/>
      <c r="I694" s="647">
        <f>$I$64</f>
        <v>-164.6</v>
      </c>
      <c r="J694" s="648"/>
      <c r="K694" s="649">
        <f>$K$64</f>
        <v>-189.28999999999996</v>
      </c>
      <c r="L694" s="650"/>
      <c r="M694" s="649">
        <f>$M$64</f>
        <v>-181.05999999999997</v>
      </c>
      <c r="N694" s="650"/>
      <c r="O694" s="649">
        <f>$O$64</f>
        <v>-172.82999999999998</v>
      </c>
      <c r="P694" s="650"/>
      <c r="Q694" s="649">
        <f>$Q$64</f>
        <v>-181.05999999999997</v>
      </c>
      <c r="R694" s="650"/>
      <c r="S694" s="649">
        <f>$S$64</f>
        <v>-181.05999999999997</v>
      </c>
      <c r="T694" s="650"/>
      <c r="U694" s="649">
        <f>$U$64</f>
        <v>-181.05999999999997</v>
      </c>
      <c r="V694" s="650"/>
      <c r="W694" s="649">
        <f>$W$64</f>
        <v>-181.05999999999997</v>
      </c>
      <c r="X694" s="650"/>
      <c r="Y694" s="649">
        <f>$Y$64</f>
        <v>-172.82999999999998</v>
      </c>
      <c r="Z694" s="650"/>
      <c r="AA694" s="748">
        <f>$AA$64</f>
        <v>-181.05999999999997</v>
      </c>
      <c r="AB694" s="646"/>
      <c r="AC694" s="649">
        <f>$AC$64</f>
        <v>-189.28999999999996</v>
      </c>
      <c r="AD694" s="650"/>
      <c r="AE694" s="683">
        <f>$AE$64</f>
        <v>-2148.0299999999997</v>
      </c>
      <c r="AF694" s="684"/>
      <c r="AG694" s="137"/>
      <c r="AH694" s="62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46"/>
      <c r="AT694" s="46"/>
    </row>
    <row r="695" spans="1:48" ht="12" customHeight="1" x14ac:dyDescent="0.2">
      <c r="A695" s="172"/>
      <c r="B695" s="685" t="str">
        <f>$B$65</f>
        <v>Stunden zu Soll-Stunden (kumuliert)</v>
      </c>
      <c r="C695" s="685"/>
      <c r="D695" s="685"/>
      <c r="E695" s="685"/>
      <c r="F695" s="686"/>
      <c r="G695" s="749">
        <f>$G$65</f>
        <v>-172.82999999999998</v>
      </c>
      <c r="H695" s="718"/>
      <c r="I695" s="566">
        <f>$I$65</f>
        <v>-337.42999999999995</v>
      </c>
      <c r="J695" s="567"/>
      <c r="K695" s="566">
        <f>$K$65</f>
        <v>-526.71999999999991</v>
      </c>
      <c r="L695" s="567"/>
      <c r="M695" s="566">
        <f>$M$65</f>
        <v>-707.77999999999986</v>
      </c>
      <c r="N695" s="567"/>
      <c r="O695" s="566">
        <f>$O$65</f>
        <v>-880.6099999999999</v>
      </c>
      <c r="P695" s="567"/>
      <c r="Q695" s="566">
        <f>$Q$65</f>
        <v>-1061.6699999999998</v>
      </c>
      <c r="R695" s="567"/>
      <c r="S695" s="566">
        <f>$S$65</f>
        <v>-1242.7299999999998</v>
      </c>
      <c r="T695" s="567"/>
      <c r="U695" s="566">
        <f>$U$65</f>
        <v>-1423.7899999999997</v>
      </c>
      <c r="V695" s="567"/>
      <c r="W695" s="566">
        <f>$W$65</f>
        <v>-1604.8499999999997</v>
      </c>
      <c r="X695" s="567"/>
      <c r="Y695" s="566">
        <f>$Y$65</f>
        <v>-1777.6799999999996</v>
      </c>
      <c r="Z695" s="567"/>
      <c r="AA695" s="719">
        <f>$AA$65</f>
        <v>-1958.7399999999996</v>
      </c>
      <c r="AB695" s="575"/>
      <c r="AC695" s="566">
        <f>$AC$65</f>
        <v>-2148.0299999999997</v>
      </c>
      <c r="AD695" s="567"/>
      <c r="AE695" s="568">
        <f>$AE$65</f>
        <v>0</v>
      </c>
      <c r="AF695" s="569"/>
      <c r="AG695" s="137"/>
      <c r="AH695" s="62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46"/>
      <c r="AT695" s="46"/>
    </row>
    <row r="696" spans="1:48" ht="12.75" customHeight="1" x14ac:dyDescent="0.2">
      <c r="A696" s="658" t="str">
        <f>$A$66</f>
        <v>Ferienkontrolle</v>
      </c>
      <c r="B696" s="660" t="str">
        <f>$B$66</f>
        <v>Ferienguthaben Vorjahr</v>
      </c>
      <c r="C696" s="660"/>
      <c r="D696" s="660"/>
      <c r="E696" s="660"/>
      <c r="F696" s="661"/>
      <c r="G696" s="681">
        <f>IF($AA$4=0,0,$AA$4)</f>
        <v>0</v>
      </c>
      <c r="H696" s="665"/>
      <c r="I696" s="576" t="str">
        <f>$I$66</f>
        <v>Ferienguthaben nach 
Art. 12.1 GAV</v>
      </c>
      <c r="J696" s="577"/>
      <c r="K696" s="577"/>
      <c r="L696" s="578"/>
      <c r="M696" s="671">
        <f>IF($AA$5=0,0,$AA$5)</f>
        <v>0</v>
      </c>
      <c r="N696" s="672"/>
      <c r="O696" s="675" t="str">
        <f>$O$66</f>
        <v>Ferienguthaben total</v>
      </c>
      <c r="P696" s="676"/>
      <c r="Q696" s="676"/>
      <c r="R696" s="677"/>
      <c r="S696" s="681">
        <f>SUM(G696+M696)</f>
        <v>0</v>
      </c>
      <c r="T696" s="665"/>
      <c r="U696" s="675" t="str">
        <f>$U$66</f>
        <v>Ferien bezogen</v>
      </c>
      <c r="V696" s="676"/>
      <c r="W696" s="676"/>
      <c r="X696" s="677"/>
      <c r="Y696" s="681">
        <f>IF($AV$4=0,0,$AV$4)</f>
        <v>0</v>
      </c>
      <c r="Z696" s="665"/>
      <c r="AA696" s="576" t="str">
        <f>$AA$66</f>
        <v>Aktuelles Ferienguthaben</v>
      </c>
      <c r="AB696" s="577"/>
      <c r="AC696" s="577"/>
      <c r="AD696" s="578"/>
      <c r="AE696" s="681">
        <f>IF(S696=0,0,S696-Y696)</f>
        <v>0</v>
      </c>
      <c r="AF696" s="665"/>
      <c r="AG696" s="137"/>
      <c r="AH696" s="62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46"/>
      <c r="AT696" s="46"/>
    </row>
    <row r="697" spans="1:48" ht="12.75" customHeight="1" x14ac:dyDescent="0.2">
      <c r="A697" s="659"/>
      <c r="B697" s="662"/>
      <c r="C697" s="662"/>
      <c r="D697" s="662"/>
      <c r="E697" s="662"/>
      <c r="F697" s="663"/>
      <c r="G697" s="682"/>
      <c r="H697" s="667"/>
      <c r="I697" s="668"/>
      <c r="J697" s="669"/>
      <c r="K697" s="669"/>
      <c r="L697" s="670"/>
      <c r="M697" s="673"/>
      <c r="N697" s="674"/>
      <c r="O697" s="678"/>
      <c r="P697" s="679"/>
      <c r="Q697" s="679"/>
      <c r="R697" s="680"/>
      <c r="S697" s="682"/>
      <c r="T697" s="667"/>
      <c r="U697" s="678"/>
      <c r="V697" s="679"/>
      <c r="W697" s="679"/>
      <c r="X697" s="680"/>
      <c r="Y697" s="682"/>
      <c r="Z697" s="667"/>
      <c r="AA697" s="668"/>
      <c r="AB697" s="669"/>
      <c r="AC697" s="669"/>
      <c r="AD697" s="670"/>
      <c r="AE697" s="682"/>
      <c r="AF697" s="667"/>
      <c r="AG697" s="137"/>
      <c r="AH697" s="62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46"/>
      <c r="AT697" s="46"/>
    </row>
    <row r="698" spans="1:48" ht="12" customHeight="1" x14ac:dyDescent="0.25">
      <c r="A698" s="281"/>
      <c r="B698" s="282"/>
      <c r="C698" s="282"/>
      <c r="D698" s="282"/>
      <c r="E698" s="283"/>
      <c r="F698" s="283"/>
      <c r="G698" s="282"/>
      <c r="H698" s="771"/>
      <c r="I698" s="771"/>
      <c r="J698" s="771"/>
      <c r="K698" s="771"/>
      <c r="L698" s="771"/>
      <c r="M698" s="771"/>
      <c r="N698" s="771"/>
      <c r="O698" s="771"/>
      <c r="P698" s="771"/>
      <c r="Q698" s="771"/>
      <c r="R698" s="771"/>
      <c r="S698" s="771"/>
      <c r="T698" s="771"/>
      <c r="U698" s="771"/>
      <c r="V698" s="771"/>
      <c r="W698" s="771"/>
      <c r="X698" s="771"/>
      <c r="Y698" s="771"/>
      <c r="Z698" s="771"/>
      <c r="AA698" s="771"/>
      <c r="AB698" s="771"/>
      <c r="AC698" s="771"/>
      <c r="AD698" s="771"/>
      <c r="AE698" s="771"/>
      <c r="AF698" s="772"/>
      <c r="AG698" s="137"/>
      <c r="AH698" s="62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46"/>
      <c r="AT698" s="46"/>
    </row>
    <row r="699" spans="1:48" ht="20.100000000000001" customHeight="1" x14ac:dyDescent="0.2">
      <c r="A699" s="212" t="str">
        <f>$A$3</f>
        <v>Mitarbeiter/In</v>
      </c>
      <c r="B699" s="734" t="str">
        <f>IF($B$3="","",$B$3)</f>
        <v>Muster Peter</v>
      </c>
      <c r="C699" s="735"/>
      <c r="D699" s="735"/>
      <c r="E699" s="735"/>
      <c r="F699" s="735"/>
      <c r="G699" s="736"/>
      <c r="H699" s="228"/>
      <c r="I699" s="228"/>
      <c r="J699" s="228"/>
      <c r="K699" s="228"/>
      <c r="L699" s="228"/>
      <c r="M699" s="228"/>
      <c r="N699" s="228"/>
      <c r="O699" s="228"/>
      <c r="P699" s="228"/>
      <c r="Q699" s="228"/>
      <c r="R699" s="228"/>
      <c r="S699" s="228"/>
      <c r="T699" s="228"/>
      <c r="U699" s="228"/>
      <c r="V699" s="228"/>
      <c r="W699" s="228"/>
      <c r="X699" s="228"/>
      <c r="Y699" s="228"/>
      <c r="Z699" s="228"/>
      <c r="AA699" s="228"/>
      <c r="AB699" s="228"/>
      <c r="AC699" s="228"/>
      <c r="AD699" s="228"/>
      <c r="AE699" s="228"/>
      <c r="AF699" s="461">
        <f>AF3</f>
        <v>0</v>
      </c>
      <c r="AG699" s="137"/>
      <c r="AH699" s="62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55"/>
      <c r="AT699" s="55"/>
      <c r="AU699" s="21"/>
    </row>
    <row r="700" spans="1:48" ht="12" customHeight="1" x14ac:dyDescent="0.2">
      <c r="A700" s="219" t="str">
        <f>$A$4</f>
        <v>Anstellung %</v>
      </c>
      <c r="B700" s="701">
        <v>100</v>
      </c>
      <c r="C700" s="702"/>
      <c r="D700" s="703" t="str">
        <f>Labels!B100</f>
        <v>im Dezember</v>
      </c>
      <c r="E700" s="704"/>
      <c r="F700" s="704"/>
      <c r="G700" s="705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8"/>
      <c r="T700" s="138"/>
      <c r="U700" s="138"/>
      <c r="V700" s="138"/>
      <c r="W700" s="138"/>
      <c r="X700" s="138"/>
      <c r="Y700" s="138"/>
      <c r="Z700" s="138"/>
      <c r="AA700" s="138"/>
      <c r="AB700" s="138"/>
      <c r="AC700" s="138"/>
      <c r="AD700" s="138"/>
      <c r="AE700" s="138"/>
      <c r="AF700" s="229"/>
      <c r="AG700" s="139"/>
      <c r="AH700" s="16"/>
      <c r="AI700" s="16"/>
      <c r="AJ700" s="16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6"/>
    </row>
    <row r="701" spans="1:48" ht="12" customHeight="1" x14ac:dyDescent="0.2">
      <c r="A701" s="220" t="str">
        <f>$A$5</f>
        <v>Saldo für das Jahr</v>
      </c>
      <c r="B701" s="134"/>
      <c r="C701" s="135"/>
      <c r="D701" s="501">
        <f>IF($AE$64=0,0,$AE$64)</f>
        <v>-2148.0299999999997</v>
      </c>
      <c r="E701" s="502"/>
      <c r="F701" s="502"/>
      <c r="G701" s="503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237"/>
      <c r="AG701" s="137"/>
      <c r="AH701" s="16"/>
      <c r="AI701" s="16"/>
      <c r="AJ701" s="16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6"/>
    </row>
    <row r="702" spans="1:48" s="22" customFormat="1" ht="21" customHeight="1" x14ac:dyDescent="0.25">
      <c r="A702" s="284" t="str">
        <f>TEXT(DATE(YEAR(AP28),MONTH(AP28)+11,1),"MMMM"&amp;Labels!B13)</f>
        <v>Dezember</v>
      </c>
      <c r="B702" s="506" t="str">
        <f>$B$9</f>
        <v>Saldo Monat + / -</v>
      </c>
      <c r="C702" s="507"/>
      <c r="D702" s="507"/>
      <c r="E702" s="508"/>
      <c r="F702" s="695">
        <f>(AG705-(SUM(AG706:AG720)-AE727))*-1</f>
        <v>-189.28999999999996</v>
      </c>
      <c r="G702" s="696"/>
      <c r="H702" s="78"/>
      <c r="I702" s="79"/>
      <c r="J702" s="13"/>
      <c r="K702" s="45" t="str">
        <f>$K$9</f>
        <v xml:space="preserve"> = </v>
      </c>
      <c r="L702" s="43" t="str">
        <f>$L$9</f>
        <v>Gelbe Felder müssen ausgefüllt werden (die übrigen werden automatisch berechnet)</v>
      </c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511"/>
      <c r="AC702" s="511"/>
      <c r="AD702" s="511"/>
      <c r="AE702" s="511"/>
      <c r="AF702" s="512"/>
      <c r="AG702" s="310"/>
      <c r="AH702" s="740"/>
      <c r="AI702" s="741"/>
      <c r="AJ702" s="16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6"/>
    </row>
    <row r="703" spans="1:48" s="16" customFormat="1" ht="16.5" x14ac:dyDescent="0.3">
      <c r="A703" s="436" t="str">
        <f>$A$10</f>
        <v>Tag</v>
      </c>
      <c r="B703" s="217">
        <f>AE640+1</f>
        <v>44531</v>
      </c>
      <c r="C703" s="217">
        <f>B703+1</f>
        <v>44532</v>
      </c>
      <c r="D703" s="217">
        <f t="shared" ref="D703:AF703" si="219">C703+1</f>
        <v>44533</v>
      </c>
      <c r="E703" s="217">
        <f t="shared" si="219"/>
        <v>44534</v>
      </c>
      <c r="F703" s="217">
        <f t="shared" si="219"/>
        <v>44535</v>
      </c>
      <c r="G703" s="217">
        <f t="shared" si="219"/>
        <v>44536</v>
      </c>
      <c r="H703" s="217">
        <f t="shared" si="219"/>
        <v>44537</v>
      </c>
      <c r="I703" s="217">
        <f t="shared" si="219"/>
        <v>44538</v>
      </c>
      <c r="J703" s="217">
        <f t="shared" si="219"/>
        <v>44539</v>
      </c>
      <c r="K703" s="217">
        <f t="shared" si="219"/>
        <v>44540</v>
      </c>
      <c r="L703" s="217">
        <f t="shared" si="219"/>
        <v>44541</v>
      </c>
      <c r="M703" s="217">
        <f t="shared" si="219"/>
        <v>44542</v>
      </c>
      <c r="N703" s="217">
        <f t="shared" si="219"/>
        <v>44543</v>
      </c>
      <c r="O703" s="217">
        <f t="shared" si="219"/>
        <v>44544</v>
      </c>
      <c r="P703" s="217">
        <f t="shared" si="219"/>
        <v>44545</v>
      </c>
      <c r="Q703" s="217">
        <f t="shared" si="219"/>
        <v>44546</v>
      </c>
      <c r="R703" s="217">
        <f t="shared" si="219"/>
        <v>44547</v>
      </c>
      <c r="S703" s="217">
        <f t="shared" si="219"/>
        <v>44548</v>
      </c>
      <c r="T703" s="217">
        <f t="shared" si="219"/>
        <v>44549</v>
      </c>
      <c r="U703" s="217">
        <f t="shared" si="219"/>
        <v>44550</v>
      </c>
      <c r="V703" s="217">
        <f t="shared" si="219"/>
        <v>44551</v>
      </c>
      <c r="W703" s="217">
        <f t="shared" si="219"/>
        <v>44552</v>
      </c>
      <c r="X703" s="217">
        <f t="shared" si="219"/>
        <v>44553</v>
      </c>
      <c r="Y703" s="217">
        <f t="shared" si="219"/>
        <v>44554</v>
      </c>
      <c r="Z703" s="217">
        <f t="shared" si="219"/>
        <v>44555</v>
      </c>
      <c r="AA703" s="217">
        <f t="shared" si="219"/>
        <v>44556</v>
      </c>
      <c r="AB703" s="217">
        <f t="shared" si="219"/>
        <v>44557</v>
      </c>
      <c r="AC703" s="217">
        <f t="shared" si="219"/>
        <v>44558</v>
      </c>
      <c r="AD703" s="217">
        <f t="shared" si="219"/>
        <v>44559</v>
      </c>
      <c r="AE703" s="217">
        <f t="shared" si="219"/>
        <v>44560</v>
      </c>
      <c r="AF703" s="217">
        <f t="shared" si="219"/>
        <v>44561</v>
      </c>
      <c r="AG703" s="430" t="str">
        <f>COUNT(B705:AF705)&amp;" "&amp;Labels!$B$63</f>
        <v>23 Tage</v>
      </c>
      <c r="AL703" s="118"/>
      <c r="AO703" s="116"/>
      <c r="AP703" s="117"/>
      <c r="AQ703" s="117"/>
      <c r="AR703" s="117"/>
      <c r="AS703" s="117"/>
      <c r="AT703" s="117"/>
      <c r="AU703" s="33"/>
    </row>
    <row r="704" spans="1:48" s="16" customFormat="1" hidden="1" x14ac:dyDescent="0.2">
      <c r="A704" s="177" t="str">
        <f>$A$11</f>
        <v>Kalenderwoche</v>
      </c>
      <c r="B704" s="309">
        <f t="shared" ref="B704:AF704" si="220">IF(B703="","",TRUNC((B703-DATE(YEAR(B703+3-MOD(B703-2,7)),1,MOD(B703-2,7)-9))/7))</f>
        <v>48</v>
      </c>
      <c r="C704" s="293">
        <f t="shared" si="220"/>
        <v>48</v>
      </c>
      <c r="D704" s="293">
        <f t="shared" si="220"/>
        <v>48</v>
      </c>
      <c r="E704" s="293">
        <f t="shared" si="220"/>
        <v>48</v>
      </c>
      <c r="F704" s="293">
        <f t="shared" si="220"/>
        <v>48</v>
      </c>
      <c r="G704" s="293">
        <f t="shared" si="220"/>
        <v>49</v>
      </c>
      <c r="H704" s="293">
        <f t="shared" si="220"/>
        <v>49</v>
      </c>
      <c r="I704" s="293">
        <f t="shared" si="220"/>
        <v>49</v>
      </c>
      <c r="J704" s="293">
        <f t="shared" si="220"/>
        <v>49</v>
      </c>
      <c r="K704" s="293">
        <f t="shared" si="220"/>
        <v>49</v>
      </c>
      <c r="L704" s="293">
        <f t="shared" si="220"/>
        <v>49</v>
      </c>
      <c r="M704" s="293">
        <f t="shared" si="220"/>
        <v>49</v>
      </c>
      <c r="N704" s="293">
        <f t="shared" si="220"/>
        <v>50</v>
      </c>
      <c r="O704" s="293">
        <f t="shared" si="220"/>
        <v>50</v>
      </c>
      <c r="P704" s="293">
        <f t="shared" si="220"/>
        <v>50</v>
      </c>
      <c r="Q704" s="293">
        <f t="shared" si="220"/>
        <v>50</v>
      </c>
      <c r="R704" s="293">
        <f t="shared" si="220"/>
        <v>50</v>
      </c>
      <c r="S704" s="293">
        <f t="shared" si="220"/>
        <v>50</v>
      </c>
      <c r="T704" s="293">
        <f t="shared" si="220"/>
        <v>50</v>
      </c>
      <c r="U704" s="293">
        <f t="shared" si="220"/>
        <v>51</v>
      </c>
      <c r="V704" s="293">
        <f t="shared" si="220"/>
        <v>51</v>
      </c>
      <c r="W704" s="293">
        <f t="shared" si="220"/>
        <v>51</v>
      </c>
      <c r="X704" s="293">
        <f t="shared" si="220"/>
        <v>51</v>
      </c>
      <c r="Y704" s="293">
        <f t="shared" si="220"/>
        <v>51</v>
      </c>
      <c r="Z704" s="293">
        <f t="shared" si="220"/>
        <v>51</v>
      </c>
      <c r="AA704" s="293">
        <f t="shared" si="220"/>
        <v>51</v>
      </c>
      <c r="AB704" s="293">
        <f t="shared" si="220"/>
        <v>52</v>
      </c>
      <c r="AC704" s="293">
        <f t="shared" si="220"/>
        <v>52</v>
      </c>
      <c r="AD704" s="293">
        <f t="shared" si="220"/>
        <v>52</v>
      </c>
      <c r="AE704" s="293">
        <f t="shared" si="220"/>
        <v>52</v>
      </c>
      <c r="AF704" s="293">
        <f t="shared" si="220"/>
        <v>52</v>
      </c>
      <c r="AG704" s="85"/>
      <c r="AH704" s="742"/>
      <c r="AI704" s="687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V704" s="38"/>
    </row>
    <row r="705" spans="1:47" s="16" customFormat="1" ht="12" customHeight="1" thickBot="1" x14ac:dyDescent="0.25">
      <c r="A705" s="177" t="str">
        <f>$A$12</f>
        <v>Sollstunden</v>
      </c>
      <c r="B705" s="210">
        <f t="shared" ref="B705:AF705" si="221">IF(MOD(B703,7)&gt;=2,$J$7*$B$700%,"")</f>
        <v>8.23</v>
      </c>
      <c r="C705" s="210">
        <f t="shared" si="221"/>
        <v>8.23</v>
      </c>
      <c r="D705" s="210">
        <f t="shared" si="221"/>
        <v>8.23</v>
      </c>
      <c r="E705" s="210" t="str">
        <f t="shared" si="221"/>
        <v/>
      </c>
      <c r="F705" s="210" t="str">
        <f t="shared" si="221"/>
        <v/>
      </c>
      <c r="G705" s="210">
        <f t="shared" si="221"/>
        <v>8.23</v>
      </c>
      <c r="H705" s="210">
        <f t="shared" si="221"/>
        <v>8.23</v>
      </c>
      <c r="I705" s="210">
        <f t="shared" si="221"/>
        <v>8.23</v>
      </c>
      <c r="J705" s="210">
        <f t="shared" si="221"/>
        <v>8.23</v>
      </c>
      <c r="K705" s="210">
        <f t="shared" si="221"/>
        <v>8.23</v>
      </c>
      <c r="L705" s="210" t="str">
        <f t="shared" si="221"/>
        <v/>
      </c>
      <c r="M705" s="210" t="str">
        <f t="shared" si="221"/>
        <v/>
      </c>
      <c r="N705" s="210">
        <f t="shared" si="221"/>
        <v>8.23</v>
      </c>
      <c r="O705" s="210">
        <f t="shared" si="221"/>
        <v>8.23</v>
      </c>
      <c r="P705" s="210">
        <f t="shared" si="221"/>
        <v>8.23</v>
      </c>
      <c r="Q705" s="210">
        <f t="shared" si="221"/>
        <v>8.23</v>
      </c>
      <c r="R705" s="210">
        <f t="shared" si="221"/>
        <v>8.23</v>
      </c>
      <c r="S705" s="210" t="str">
        <f t="shared" si="221"/>
        <v/>
      </c>
      <c r="T705" s="210" t="str">
        <f t="shared" si="221"/>
        <v/>
      </c>
      <c r="U705" s="210">
        <f t="shared" si="221"/>
        <v>8.23</v>
      </c>
      <c r="V705" s="210">
        <f t="shared" si="221"/>
        <v>8.23</v>
      </c>
      <c r="W705" s="210">
        <f t="shared" si="221"/>
        <v>8.23</v>
      </c>
      <c r="X705" s="210">
        <f t="shared" si="221"/>
        <v>8.23</v>
      </c>
      <c r="Y705" s="210">
        <f t="shared" si="221"/>
        <v>8.23</v>
      </c>
      <c r="Z705" s="210" t="str">
        <f t="shared" si="221"/>
        <v/>
      </c>
      <c r="AA705" s="210" t="str">
        <f t="shared" si="221"/>
        <v/>
      </c>
      <c r="AB705" s="210">
        <f t="shared" si="221"/>
        <v>8.23</v>
      </c>
      <c r="AC705" s="210">
        <f t="shared" si="221"/>
        <v>8.23</v>
      </c>
      <c r="AD705" s="210">
        <f t="shared" si="221"/>
        <v>8.23</v>
      </c>
      <c r="AE705" s="210">
        <f t="shared" si="221"/>
        <v>8.23</v>
      </c>
      <c r="AF705" s="210">
        <f t="shared" si="221"/>
        <v>8.23</v>
      </c>
      <c r="AG705" s="89">
        <f>SUM(B705:AF705)</f>
        <v>189.28999999999996</v>
      </c>
      <c r="AH705" s="468"/>
      <c r="AI705" s="467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</row>
    <row r="706" spans="1:47" s="16" customFormat="1" ht="12" customHeight="1" x14ac:dyDescent="0.2">
      <c r="A706" s="177" t="str">
        <f>$A$13</f>
        <v>Absenz in Std</v>
      </c>
      <c r="B706" s="340">
        <f>B1072</f>
        <v>0</v>
      </c>
      <c r="C706" s="340">
        <f t="shared" ref="C706:AF706" si="222">C1072</f>
        <v>0</v>
      </c>
      <c r="D706" s="340">
        <f t="shared" si="222"/>
        <v>0</v>
      </c>
      <c r="E706" s="340">
        <f t="shared" si="222"/>
        <v>0</v>
      </c>
      <c r="F706" s="340">
        <f t="shared" si="222"/>
        <v>0</v>
      </c>
      <c r="G706" s="340">
        <f t="shared" si="222"/>
        <v>0</v>
      </c>
      <c r="H706" s="340">
        <f t="shared" si="222"/>
        <v>0</v>
      </c>
      <c r="I706" s="340">
        <f t="shared" si="222"/>
        <v>0</v>
      </c>
      <c r="J706" s="340">
        <f t="shared" si="222"/>
        <v>0</v>
      </c>
      <c r="K706" s="340">
        <f t="shared" si="222"/>
        <v>0</v>
      </c>
      <c r="L706" s="340">
        <f t="shared" si="222"/>
        <v>0</v>
      </c>
      <c r="M706" s="340">
        <f t="shared" si="222"/>
        <v>0</v>
      </c>
      <c r="N706" s="340">
        <f t="shared" si="222"/>
        <v>0</v>
      </c>
      <c r="O706" s="340">
        <f t="shared" si="222"/>
        <v>0</v>
      </c>
      <c r="P706" s="340">
        <f t="shared" si="222"/>
        <v>0</v>
      </c>
      <c r="Q706" s="340">
        <f t="shared" si="222"/>
        <v>0</v>
      </c>
      <c r="R706" s="340">
        <f t="shared" si="222"/>
        <v>0</v>
      </c>
      <c r="S706" s="340">
        <f t="shared" si="222"/>
        <v>0</v>
      </c>
      <c r="T706" s="340">
        <f t="shared" si="222"/>
        <v>0</v>
      </c>
      <c r="U706" s="340">
        <f t="shared" si="222"/>
        <v>0</v>
      </c>
      <c r="V706" s="340">
        <f t="shared" si="222"/>
        <v>0</v>
      </c>
      <c r="W706" s="340">
        <f t="shared" si="222"/>
        <v>0</v>
      </c>
      <c r="X706" s="340">
        <f t="shared" si="222"/>
        <v>0</v>
      </c>
      <c r="Y706" s="340">
        <f t="shared" si="222"/>
        <v>0</v>
      </c>
      <c r="Z706" s="340">
        <f t="shared" si="222"/>
        <v>0</v>
      </c>
      <c r="AA706" s="340">
        <f t="shared" si="222"/>
        <v>0</v>
      </c>
      <c r="AB706" s="340">
        <f t="shared" si="222"/>
        <v>0</v>
      </c>
      <c r="AC706" s="340">
        <f t="shared" si="222"/>
        <v>0</v>
      </c>
      <c r="AD706" s="340">
        <f t="shared" si="222"/>
        <v>0</v>
      </c>
      <c r="AE706" s="340">
        <f t="shared" si="222"/>
        <v>0</v>
      </c>
      <c r="AF706" s="340">
        <f t="shared" si="222"/>
        <v>0</v>
      </c>
      <c r="AG706" s="85">
        <f>SUM(AU3:AU12)</f>
        <v>0</v>
      </c>
      <c r="AH706" s="67"/>
      <c r="AI706" s="68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</row>
    <row r="707" spans="1:47" s="16" customFormat="1" ht="12" customHeight="1" thickBot="1" x14ac:dyDescent="0.25">
      <c r="A707" s="178" t="str">
        <f>$A$14</f>
        <v>Code</v>
      </c>
      <c r="B707" s="324" t="str">
        <f>IF(B1072&lt;&gt;0,IF(MAX(B1059:B1071)&lt;B1072,Labels!$B$163,INDEX($AH$1059:$AH$1071,MATCH(MAX(B1059:B1071),B1059:B1071,0))),"")</f>
        <v/>
      </c>
      <c r="C707" s="324" t="str">
        <f>IF(C1072&lt;&gt;0,IF(MAX(C1059:C1071)&lt;C1072,Labels!$B$163,INDEX($AH$1059:$AH$1071,MATCH(MAX(C1059:C1071),C1059:C1071,0))),"")</f>
        <v/>
      </c>
      <c r="D707" s="324" t="str">
        <f>IF(D1072&lt;&gt;0,IF(MAX(D1059:D1071)&lt;D1072,Labels!$B$163,INDEX($AH$1059:$AH$1071,MATCH(MAX(D1059:D1071),D1059:D1071,0))),"")</f>
        <v/>
      </c>
      <c r="E707" s="324" t="str">
        <f>IF(E1072&lt;&gt;0,IF(MAX(E1059:E1071)&lt;E1072,Labels!$B$163,INDEX($AH$1059:$AH$1071,MATCH(MAX(E1059:E1071),E1059:E1071,0))),"")</f>
        <v/>
      </c>
      <c r="F707" s="324" t="str">
        <f>IF(F1072&lt;&gt;0,IF(MAX(F1059:F1071)&lt;F1072,Labels!$B$163,INDEX($AH$1059:$AH$1071,MATCH(MAX(F1059:F1071),F1059:F1071,0))),"")</f>
        <v/>
      </c>
      <c r="G707" s="324" t="str">
        <f>IF(G1072&lt;&gt;0,IF(MAX(G1059:G1071)&lt;G1072,Labels!$B$163,INDEX($AH$1059:$AH$1071,MATCH(MAX(G1059:G1071),G1059:G1071,0))),"")</f>
        <v/>
      </c>
      <c r="H707" s="324" t="str">
        <f>IF(H1072&lt;&gt;0,IF(MAX(H1059:H1071)&lt;H1072,Labels!$B$163,INDEX($AH$1059:$AH$1071,MATCH(MAX(H1059:H1071),H1059:H1071,0))),"")</f>
        <v/>
      </c>
      <c r="I707" s="324" t="str">
        <f>IF(I1072&lt;&gt;0,IF(MAX(I1059:I1071)&lt;I1072,Labels!$B$163,INDEX($AH$1059:$AH$1071,MATCH(MAX(I1059:I1071),I1059:I1071,0))),"")</f>
        <v/>
      </c>
      <c r="J707" s="324" t="str">
        <f>IF(J1072&lt;&gt;0,IF(MAX(J1059:J1071)&lt;J1072,Labels!$B$163,INDEX($AH$1059:$AH$1071,MATCH(MAX(J1059:J1071),J1059:J1071,0))),"")</f>
        <v/>
      </c>
      <c r="K707" s="324" t="str">
        <f>IF(K1072&lt;&gt;0,IF(MAX(K1059:K1071)&lt;K1072,Labels!$B$163,INDEX($AH$1059:$AH$1071,MATCH(MAX(K1059:K1071),K1059:K1071,0))),"")</f>
        <v/>
      </c>
      <c r="L707" s="324" t="str">
        <f>IF(L1072&lt;&gt;0,IF(MAX(L1059:L1071)&lt;L1072,Labels!$B$163,INDEX($AH$1059:$AH$1071,MATCH(MAX(L1059:L1071),L1059:L1071,0))),"")</f>
        <v/>
      </c>
      <c r="M707" s="324" t="str">
        <f>IF(M1072&lt;&gt;0,IF(MAX(M1059:M1071)&lt;M1072,Labels!$B$163,INDEX($AH$1059:$AH$1071,MATCH(MAX(M1059:M1071),M1059:M1071,0))),"")</f>
        <v/>
      </c>
      <c r="N707" s="324" t="str">
        <f>IF(N1072&lt;&gt;0,IF(MAX(N1059:N1071)&lt;N1072,Labels!$B$163,INDEX($AH$1059:$AH$1071,MATCH(MAX(N1059:N1071),N1059:N1071,0))),"")</f>
        <v/>
      </c>
      <c r="O707" s="324" t="str">
        <f>IF(O1072&lt;&gt;0,IF(MAX(O1059:O1071)&lt;O1072,Labels!$B$163,INDEX($AH$1059:$AH$1071,MATCH(MAX(O1059:O1071),O1059:O1071,0))),"")</f>
        <v/>
      </c>
      <c r="P707" s="324" t="str">
        <f>IF(P1072&lt;&gt;0,IF(MAX(P1059:P1071)&lt;P1072,Labels!$B$163,INDEX($AH$1059:$AH$1071,MATCH(MAX(P1059:P1071),P1059:P1071,0))),"")</f>
        <v/>
      </c>
      <c r="Q707" s="324" t="str">
        <f>IF(Q1072&lt;&gt;0,IF(MAX(Q1059:Q1071)&lt;Q1072,Labels!$B$163,INDEX($AH$1059:$AH$1071,MATCH(MAX(Q1059:Q1071),Q1059:Q1071,0))),"")</f>
        <v/>
      </c>
      <c r="R707" s="324" t="str">
        <f>IF(R1072&lt;&gt;0,IF(MAX(R1059:R1071)&lt;R1072,Labels!$B$163,INDEX($AH$1059:$AH$1071,MATCH(MAX(R1059:R1071),R1059:R1071,0))),"")</f>
        <v/>
      </c>
      <c r="S707" s="324" t="str">
        <f>IF(S1072&lt;&gt;0,IF(MAX(S1059:S1071)&lt;S1072,Labels!$B$163,INDEX($AH$1059:$AH$1071,MATCH(MAX(S1059:S1071),S1059:S1071,0))),"")</f>
        <v/>
      </c>
      <c r="T707" s="324" t="str">
        <f>IF(T1072&lt;&gt;0,IF(MAX(T1059:T1071)&lt;T1072,Labels!$B$163,INDEX($AH$1059:$AH$1071,MATCH(MAX(T1059:T1071),T1059:T1071,0))),"")</f>
        <v/>
      </c>
      <c r="U707" s="324" t="str">
        <f>IF(U1072&lt;&gt;0,IF(MAX(U1059:U1071)&lt;U1072,Labels!$B$163,INDEX($AH$1059:$AH$1071,MATCH(MAX(U1059:U1071),U1059:U1071,0))),"")</f>
        <v/>
      </c>
      <c r="V707" s="324" t="str">
        <f>IF(V1072&lt;&gt;0,IF(MAX(V1059:V1071)&lt;V1072,Labels!$B$163,INDEX($AH$1059:$AH$1071,MATCH(MAX(V1059:V1071),V1059:V1071,0))),"")</f>
        <v/>
      </c>
      <c r="W707" s="324" t="str">
        <f>IF(W1072&lt;&gt;0,IF(MAX(W1059:W1071)&lt;W1072,Labels!$B$163,INDEX($AH$1059:$AH$1071,MATCH(MAX(W1059:W1071),W1059:W1071,0))),"")</f>
        <v/>
      </c>
      <c r="X707" s="324" t="str">
        <f>IF(X1072&lt;&gt;0,IF(MAX(X1059:X1071)&lt;X1072,Labels!$B$163,INDEX($AH$1059:$AH$1071,MATCH(MAX(X1059:X1071),X1059:X1071,0))),"")</f>
        <v/>
      </c>
      <c r="Y707" s="324" t="str">
        <f>IF(Y1072&lt;&gt;0,IF(MAX(Y1059:Y1071)&lt;Y1072,Labels!$B$163,INDEX($AH$1059:$AH$1071,MATCH(MAX(Y1059:Y1071),Y1059:Y1071,0))),"")</f>
        <v/>
      </c>
      <c r="Z707" s="324" t="str">
        <f>IF(Z1072&lt;&gt;0,IF(MAX(Z1059:Z1071)&lt;Z1072,Labels!$B$163,INDEX($AH$1059:$AH$1071,MATCH(MAX(Z1059:Z1071),Z1059:Z1071,0))),"")</f>
        <v/>
      </c>
      <c r="AA707" s="324" t="str">
        <f>IF(AA1072&lt;&gt;0,IF(MAX(AA1059:AA1071)&lt;AA1072,Labels!$B$163,INDEX($AH$1059:$AH$1071,MATCH(MAX(AA1059:AA1071),AA1059:AA1071,0))),"")</f>
        <v/>
      </c>
      <c r="AB707" s="324" t="str">
        <f>IF(AB1072&lt;&gt;0,IF(MAX(AB1059:AB1071)&lt;AB1072,Labels!$B$163,INDEX($AH$1059:$AH$1071,MATCH(MAX(AB1059:AB1071),AB1059:AB1071,0))),"")</f>
        <v/>
      </c>
      <c r="AC707" s="324" t="str">
        <f>IF(AC1072&lt;&gt;0,IF(MAX(AC1059:AC1071)&lt;AC1072,Labels!$B$163,INDEX($AH$1059:$AH$1071,MATCH(MAX(AC1059:AC1071),AC1059:AC1071,0))),"")</f>
        <v/>
      </c>
      <c r="AD707" s="324" t="str">
        <f>IF(AD1072&lt;&gt;0,IF(MAX(AD1059:AD1071)&lt;AD1072,Labels!$B$163,INDEX($AH$1059:$AH$1071,MATCH(MAX(AD1059:AD1071),AD1059:AD1071,0))),"")</f>
        <v/>
      </c>
      <c r="AE707" s="324" t="str">
        <f>IF(AE1072&lt;&gt;0,IF(MAX(AE1059:AE1071)&lt;AE1072,Labels!$B$163,INDEX($AH$1059:$AH$1071,MATCH(MAX(AE1059:AE1071),AE1059:AE1071,0))),"")</f>
        <v/>
      </c>
      <c r="AF707" s="324" t="str">
        <f>IF(AF1072&lt;&gt;0,IF(MAX(AF1059:AF1071)&lt;AF1072,Labels!$B$163,INDEX($AH$1059:$AH$1071,MATCH(MAX(AF1059:AF1071),AF1059:AF1071,0))),"")</f>
        <v/>
      </c>
      <c r="AG707" s="103"/>
      <c r="AH707" s="67"/>
      <c r="AI707" s="68"/>
      <c r="AJ707" s="17"/>
      <c r="AK707" s="50"/>
      <c r="AL707" s="50"/>
      <c r="AM707" s="50"/>
      <c r="AN707" s="50"/>
      <c r="AO707" s="50"/>
      <c r="AP707" s="50"/>
      <c r="AQ707" s="50"/>
      <c r="AR707" s="50"/>
      <c r="AS707" s="50"/>
      <c r="AT707" s="50"/>
      <c r="AU707" s="17"/>
    </row>
    <row r="708" spans="1:47" s="16" customFormat="1" ht="12" customHeight="1" x14ac:dyDescent="0.2">
      <c r="A708" s="179" t="str">
        <f>$A$15</f>
        <v>00.00-06.00h</v>
      </c>
      <c r="B708" s="175"/>
      <c r="C708" s="175"/>
      <c r="D708" s="175"/>
      <c r="E708" s="175"/>
      <c r="F708" s="175"/>
      <c r="G708" s="175"/>
      <c r="H708" s="175"/>
      <c r="I708" s="175"/>
      <c r="J708" s="175"/>
      <c r="K708" s="175"/>
      <c r="L708" s="175"/>
      <c r="M708" s="175"/>
      <c r="N708" s="175"/>
      <c r="O708" s="175"/>
      <c r="P708" s="175"/>
      <c r="Q708" s="175"/>
      <c r="R708" s="175"/>
      <c r="S708" s="175"/>
      <c r="T708" s="175"/>
      <c r="U708" s="175"/>
      <c r="V708" s="175"/>
      <c r="W708" s="175"/>
      <c r="X708" s="175"/>
      <c r="Y708" s="175"/>
      <c r="Z708" s="175"/>
      <c r="AA708" s="175"/>
      <c r="AB708" s="175"/>
      <c r="AC708" s="175"/>
      <c r="AD708" s="175"/>
      <c r="AE708" s="175"/>
      <c r="AF708" s="175"/>
      <c r="AG708" s="87">
        <f>SUM(B708:AF708)</f>
        <v>0</v>
      </c>
      <c r="AH708" s="67"/>
      <c r="AI708" s="68"/>
      <c r="AJ708" s="17"/>
      <c r="AK708" s="50"/>
      <c r="AL708" s="50"/>
      <c r="AM708" s="50"/>
      <c r="AN708" s="50"/>
      <c r="AO708" s="50"/>
      <c r="AP708" s="50"/>
      <c r="AQ708" s="50"/>
      <c r="AR708" s="50"/>
      <c r="AS708" s="50"/>
      <c r="AT708" s="50"/>
      <c r="AU708" s="17"/>
    </row>
    <row r="709" spans="1:47" s="16" customFormat="1" ht="12" customHeight="1" x14ac:dyDescent="0.2">
      <c r="A709" s="180" t="str">
        <f>$A$16</f>
        <v>06.00-20.00h</v>
      </c>
      <c r="B709" s="175"/>
      <c r="C709" s="175"/>
      <c r="D709" s="175"/>
      <c r="E709" s="175"/>
      <c r="F709" s="175"/>
      <c r="G709" s="175"/>
      <c r="H709" s="175"/>
      <c r="I709" s="175"/>
      <c r="J709" s="175"/>
      <c r="K709" s="175"/>
      <c r="L709" s="175"/>
      <c r="M709" s="175"/>
      <c r="N709" s="175"/>
      <c r="O709" s="175"/>
      <c r="P709" s="175"/>
      <c r="Q709" s="175"/>
      <c r="R709" s="175"/>
      <c r="S709" s="175"/>
      <c r="T709" s="175"/>
      <c r="U709" s="175"/>
      <c r="V709" s="175"/>
      <c r="W709" s="175"/>
      <c r="X709" s="175"/>
      <c r="Y709" s="175"/>
      <c r="Z709" s="175"/>
      <c r="AA709" s="175"/>
      <c r="AB709" s="175"/>
      <c r="AC709" s="175"/>
      <c r="AD709" s="175"/>
      <c r="AE709" s="175"/>
      <c r="AF709" s="175"/>
      <c r="AG709" s="88">
        <f>SUM(B709:AF709)</f>
        <v>0</v>
      </c>
      <c r="AH709" s="67"/>
      <c r="AI709" s="68"/>
      <c r="AJ709" s="17"/>
      <c r="AK709" s="50"/>
      <c r="AL709" s="50"/>
      <c r="AM709" s="50"/>
      <c r="AN709" s="50"/>
      <c r="AO709" s="50"/>
      <c r="AP709" s="50"/>
      <c r="AQ709" s="50"/>
      <c r="AR709" s="50"/>
      <c r="AS709" s="50"/>
      <c r="AT709" s="50"/>
      <c r="AU709" s="17"/>
    </row>
    <row r="710" spans="1:47" s="16" customFormat="1" ht="12" customHeight="1" x14ac:dyDescent="0.2">
      <c r="A710" s="179" t="str">
        <f>$A$17</f>
        <v>20.00-24.00h</v>
      </c>
      <c r="B710" s="175"/>
      <c r="C710" s="175"/>
      <c r="D710" s="175"/>
      <c r="E710" s="175"/>
      <c r="F710" s="175"/>
      <c r="G710" s="175"/>
      <c r="H710" s="175"/>
      <c r="I710" s="175"/>
      <c r="J710" s="175"/>
      <c r="K710" s="175"/>
      <c r="L710" s="175"/>
      <c r="M710" s="175"/>
      <c r="N710" s="175"/>
      <c r="O710" s="175"/>
      <c r="P710" s="175"/>
      <c r="Q710" s="175"/>
      <c r="R710" s="175"/>
      <c r="S710" s="175"/>
      <c r="T710" s="175"/>
      <c r="U710" s="175"/>
      <c r="V710" s="175"/>
      <c r="W710" s="175"/>
      <c r="X710" s="175"/>
      <c r="Y710" s="175"/>
      <c r="Z710" s="175"/>
      <c r="AA710" s="175"/>
      <c r="AB710" s="175"/>
      <c r="AC710" s="175"/>
      <c r="AD710" s="175"/>
      <c r="AE710" s="175"/>
      <c r="AF710" s="175"/>
      <c r="AG710" s="86">
        <f>SUM(B710:AF710)</f>
        <v>0</v>
      </c>
      <c r="AH710" s="65" t="s">
        <v>414</v>
      </c>
      <c r="AI710" s="68"/>
      <c r="AJ710" s="17"/>
      <c r="AK710" s="50"/>
      <c r="AL710" s="50"/>
      <c r="AM710" s="50"/>
      <c r="AN710" s="50"/>
      <c r="AO710" s="50"/>
      <c r="AP710" s="50"/>
      <c r="AQ710" s="50"/>
      <c r="AR710" s="50"/>
      <c r="AS710" s="50"/>
      <c r="AT710" s="50"/>
      <c r="AU710" s="17"/>
    </row>
    <row r="711" spans="1:47" s="16" customFormat="1" ht="12" customHeight="1" x14ac:dyDescent="0.2">
      <c r="A711" s="180" t="str">
        <f>$A$18</f>
        <v>Feiertag "ft"</v>
      </c>
      <c r="B711" s="181" t="str">
        <f>IF(WEEKDAY(B703,2)&lt;=6,IF(KALENDER!E25="x",Labels!$B$118,""),"")</f>
        <v/>
      </c>
      <c r="C711" s="181" t="str">
        <f>IF(WEEKDAY(C703,2)&lt;=6,IF(KALENDER!F25="x",Labels!$B$118,""),"")</f>
        <v/>
      </c>
      <c r="D711" s="181" t="str">
        <f>IF(WEEKDAY(D703,2)&lt;=6,IF(KALENDER!G25="x",Labels!$B$118,""),"")</f>
        <v/>
      </c>
      <c r="E711" s="181" t="str">
        <f>IF(WEEKDAY(E703,2)&lt;=6,IF(KALENDER!H25="x",Labels!$B$118,""),"")</f>
        <v/>
      </c>
      <c r="F711" s="181" t="str">
        <f>IF(WEEKDAY(F703,2)&lt;=6,IF(KALENDER!I25="x",Labels!$B$118,""),"")</f>
        <v/>
      </c>
      <c r="G711" s="181" t="str">
        <f>IF(WEEKDAY(G703,2)&lt;=6,IF(KALENDER!J25="x",Labels!$B$118,""),"")</f>
        <v/>
      </c>
      <c r="H711" s="181" t="str">
        <f>IF(WEEKDAY(H703,2)&lt;=6,IF(KALENDER!K25="x",Labels!$B$118,""),"")</f>
        <v/>
      </c>
      <c r="I711" s="181" t="str">
        <f>IF(WEEKDAY(I703,2)&lt;=6,IF(KALENDER!L25="x",Labels!$B$118,""),"")</f>
        <v/>
      </c>
      <c r="J711" s="181" t="str">
        <f>IF(WEEKDAY(J703,2)&lt;=6,IF(KALENDER!M25="x",Labels!$B$118,""),"")</f>
        <v/>
      </c>
      <c r="K711" s="181" t="str">
        <f>IF(WEEKDAY(K703,2)&lt;=6,IF(KALENDER!N25="x",Labels!$B$118,""),"")</f>
        <v/>
      </c>
      <c r="L711" s="181" t="str">
        <f>IF(WEEKDAY(L703,2)&lt;=6,IF(KALENDER!O25="x",Labels!$B$118,""),"")</f>
        <v/>
      </c>
      <c r="M711" s="181" t="str">
        <f>IF(WEEKDAY(M703,2)&lt;=6,IF(KALENDER!P25="x",Labels!$B$118,""),"")</f>
        <v/>
      </c>
      <c r="N711" s="181" t="str">
        <f>IF(WEEKDAY(N703,2)&lt;=6,IF(KALENDER!Q25="x",Labels!$B$118,""),"")</f>
        <v/>
      </c>
      <c r="O711" s="181" t="str">
        <f>IF(WEEKDAY(O703,2)&lt;=6,IF(KALENDER!R25="x",Labels!$B$118,""),"")</f>
        <v/>
      </c>
      <c r="P711" s="181" t="str">
        <f>IF(WEEKDAY(P703,2)&lt;=6,IF(KALENDER!S25="x",Labels!$B$118,""),"")</f>
        <v/>
      </c>
      <c r="Q711" s="181" t="str">
        <f>IF(WEEKDAY(Q703,2)&lt;=6,IF(KALENDER!T25="x",Labels!$B$118,""),"")</f>
        <v/>
      </c>
      <c r="R711" s="181" t="str">
        <f>IF(WEEKDAY(R703,2)&lt;=6,IF(KALENDER!U25="x",Labels!$B$118,""),"")</f>
        <v/>
      </c>
      <c r="S711" s="181" t="str">
        <f>IF(WEEKDAY(S703,2)&lt;=6,IF(KALENDER!V25="x",Labels!$B$118,""),"")</f>
        <v/>
      </c>
      <c r="T711" s="181" t="str">
        <f>IF(WEEKDAY(T703,2)&lt;=6,IF(KALENDER!W25="x",Labels!$B$118,""),"")</f>
        <v/>
      </c>
      <c r="U711" s="181" t="str">
        <f>IF(WEEKDAY(U703,2)&lt;=6,IF(KALENDER!X25="x",Labels!$B$118,""),"")</f>
        <v/>
      </c>
      <c r="V711" s="181" t="str">
        <f>IF(WEEKDAY(V703,2)&lt;=6,IF(KALENDER!Y25="x",Labels!$B$118,""),"")</f>
        <v/>
      </c>
      <c r="W711" s="181" t="str">
        <f>IF(WEEKDAY(W703,2)&lt;=6,IF(KALENDER!Z25="x",Labels!$B$118,""),"")</f>
        <v/>
      </c>
      <c r="X711" s="181" t="str">
        <f>IF(WEEKDAY(X703,2)&lt;=6,IF(KALENDER!AA25="x",Labels!$B$118,""),"")</f>
        <v/>
      </c>
      <c r="Y711" s="181" t="str">
        <f>IF(WEEKDAY(Y703,2)&lt;=6,IF(KALENDER!AB25="x",Labels!$B$118,""),"")</f>
        <v/>
      </c>
      <c r="Z711" s="181" t="str">
        <f>IF(WEEKDAY(Z703,2)&lt;=6,IF(KALENDER!AC25="x",Labels!$B$118,""),"")</f>
        <v/>
      </c>
      <c r="AA711" s="181" t="str">
        <f>IF(WEEKDAY(AA703,2)&lt;=6,IF(KALENDER!AD25="x",Labels!$B$118,""),"")</f>
        <v/>
      </c>
      <c r="AB711" s="181" t="str">
        <f>IF(WEEKDAY(AB703,2)&lt;=6,IF(KALENDER!AE25="x",Labels!$B$118,""),"")</f>
        <v/>
      </c>
      <c r="AC711" s="181" t="str">
        <f>IF(WEEKDAY(AC703,2)&lt;=6,IF(KALENDER!AF25="x",Labels!$B$118,""),"")</f>
        <v/>
      </c>
      <c r="AD711" s="181" t="str">
        <f>IF(WEEKDAY(AD703,2)&lt;=6,IF(KALENDER!AG25="x",Labels!$B$118,""),"")</f>
        <v/>
      </c>
      <c r="AE711" s="181" t="str">
        <f>IF(WEEKDAY(AE703,2)&lt;=6,IF(KALENDER!AH25="x",Labels!$B$118,""),"")</f>
        <v/>
      </c>
      <c r="AF711" s="181" t="str">
        <f>IF(WEEKDAY(AF703,2)&lt;=6,IF(KALENDER!AI25="x",Labels!$B$118,""),"")</f>
        <v/>
      </c>
      <c r="AG711" s="86"/>
      <c r="AH711" s="132"/>
      <c r="AI711" s="133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</row>
    <row r="712" spans="1:47" s="16" customFormat="1" ht="12" customHeight="1" x14ac:dyDescent="0.2">
      <c r="A712" s="182" t="str">
        <f>$A$19</f>
        <v>Gutschrift "ft"</v>
      </c>
      <c r="B712" s="184" t="str">
        <f>IF(AND(B711=Labels!$B$118,WEEKDAY(B703,2)&lt;6),$J$7*$B$700%,"")</f>
        <v/>
      </c>
      <c r="C712" s="184" t="str">
        <f>IF(AND(C711=Labels!$B$118,WEEKDAY(C703,2)&lt;6),$J$7*$B$700%,"")</f>
        <v/>
      </c>
      <c r="D712" s="184" t="str">
        <f>IF(AND(D711=Labels!$B$118,WEEKDAY(D703,2)&lt;6),$J$7*$B$700%,"")</f>
        <v/>
      </c>
      <c r="E712" s="184" t="str">
        <f>IF(AND(E711=Labels!$B$118,WEEKDAY(E703,2)&lt;6),$J$7*$B$700%,"")</f>
        <v/>
      </c>
      <c r="F712" s="184" t="str">
        <f>IF(AND(F711=Labels!$B$118,WEEKDAY(F703,2)&lt;6),$J$7*$B$700%,"")</f>
        <v/>
      </c>
      <c r="G712" s="184" t="str">
        <f>IF(AND(G711=Labels!$B$118,WEEKDAY(G703,2)&lt;6),$J$7*$B$700%,"")</f>
        <v/>
      </c>
      <c r="H712" s="184" t="str">
        <f>IF(AND(H711=Labels!$B$118,WEEKDAY(H703,2)&lt;6),$J$7*$B$700%,"")</f>
        <v/>
      </c>
      <c r="I712" s="184" t="str">
        <f>IF(AND(I711=Labels!$B$118,WEEKDAY(I703,2)&lt;6),$J$7*$B$700%,"")</f>
        <v/>
      </c>
      <c r="J712" s="184" t="str">
        <f>IF(AND(J711=Labels!$B$118,WEEKDAY(J703,2)&lt;6),$J$7*$B$700%,"")</f>
        <v/>
      </c>
      <c r="K712" s="184" t="str">
        <f>IF(AND(K711=Labels!$B$118,WEEKDAY(K703,2)&lt;6),$J$7*$B$700%,"")</f>
        <v/>
      </c>
      <c r="L712" s="184" t="str">
        <f>IF(AND(L711=Labels!$B$118,WEEKDAY(L703,2)&lt;6),$J$7*$B$700%,"")</f>
        <v/>
      </c>
      <c r="M712" s="184" t="str">
        <f>IF(AND(M711=Labels!$B$118,WEEKDAY(M703,2)&lt;6),$J$7*$B$700%,"")</f>
        <v/>
      </c>
      <c r="N712" s="184" t="str">
        <f>IF(AND(N711=Labels!$B$118,WEEKDAY(N703,2)&lt;6),$J$7*$B$700%,"")</f>
        <v/>
      </c>
      <c r="O712" s="184" t="str">
        <f>IF(AND(O711=Labels!$B$118,WEEKDAY(O703,2)&lt;6),$J$7*$B$700%,"")</f>
        <v/>
      </c>
      <c r="P712" s="184" t="str">
        <f>IF(AND(P711=Labels!$B$118,WEEKDAY(P703,2)&lt;6),$J$7*$B$700%,"")</f>
        <v/>
      </c>
      <c r="Q712" s="184" t="str">
        <f>IF(AND(Q711=Labels!$B$118,WEEKDAY(Q703,2)&lt;6),$J$7*$B$700%,"")</f>
        <v/>
      </c>
      <c r="R712" s="184" t="str">
        <f>IF(AND(R711=Labels!$B$118,WEEKDAY(R703,2)&lt;6),$J$7*$B$700%,"")</f>
        <v/>
      </c>
      <c r="S712" s="184" t="str">
        <f>IF(AND(S711=Labels!$B$118,WEEKDAY(S703,2)&lt;6),$J$7*$B$700%,"")</f>
        <v/>
      </c>
      <c r="T712" s="184" t="str">
        <f>IF(AND(T711=Labels!$B$118,WEEKDAY(T703,2)&lt;6),$J$7*$B$700%,"")</f>
        <v/>
      </c>
      <c r="U712" s="184" t="str">
        <f>IF(AND(U711=Labels!$B$118,WEEKDAY(U703,2)&lt;6),$J$7*$B$700%,"")</f>
        <v/>
      </c>
      <c r="V712" s="184" t="str">
        <f>IF(AND(V711=Labels!$B$118,WEEKDAY(V703,2)&lt;6),$J$7*$B$700%,"")</f>
        <v/>
      </c>
      <c r="W712" s="184" t="str">
        <f>IF(AND(W711=Labels!$B$118,WEEKDAY(W703,2)&lt;6),$J$7*$B$700%,"")</f>
        <v/>
      </c>
      <c r="X712" s="184" t="str">
        <f>IF(AND(X711=Labels!$B$118,WEEKDAY(X703,2)&lt;6),$J$7*$B$700%,"")</f>
        <v/>
      </c>
      <c r="Y712" s="184" t="str">
        <f>IF(AND(Y711=Labels!$B$118,WEEKDAY(Y703,2)&lt;6),$J$7*$B$700%,"")</f>
        <v/>
      </c>
      <c r="Z712" s="184" t="str">
        <f>IF(AND(Z711=Labels!$B$118,WEEKDAY(Z703,2)&lt;6),$J$7*$B$700%,"")</f>
        <v/>
      </c>
      <c r="AA712" s="184" t="str">
        <f>IF(AND(AA711=Labels!$B$118,WEEKDAY(AA703,2)&lt;6),$J$7*$B$700%,"")</f>
        <v/>
      </c>
      <c r="AB712" s="184" t="str">
        <f>IF(AND(AB711=Labels!$B$118,WEEKDAY(AB703,2)&lt;6),$J$7*$B$700%,"")</f>
        <v/>
      </c>
      <c r="AC712" s="184" t="str">
        <f>IF(AND(AC711=Labels!$B$118,WEEKDAY(AC703,2)&lt;6),$J$7*$B$700%,"")</f>
        <v/>
      </c>
      <c r="AD712" s="184" t="str">
        <f>IF(AND(AD711=Labels!$B$118,WEEKDAY(AD703,2)&lt;6),$J$7*$B$700%,"")</f>
        <v/>
      </c>
      <c r="AE712" s="184" t="str">
        <f>IF(AND(AE711=Labels!$B$118,WEEKDAY(AE703,2)&lt;6),$J$7*$B$700%,"")</f>
        <v/>
      </c>
      <c r="AF712" s="184" t="str">
        <f>IF(AND(AF711=Labels!$B$118,WEEKDAY(AF703,2)&lt;6),$J$7*$B$700%,"")</f>
        <v/>
      </c>
      <c r="AG712" s="86">
        <f>SUM(B712:AF712)</f>
        <v>0</v>
      </c>
      <c r="AH712" s="132"/>
      <c r="AI712" s="133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</row>
    <row r="713" spans="1:47" s="16" customFormat="1" ht="12" hidden="1" customHeight="1" x14ac:dyDescent="0.2">
      <c r="A713" s="182" t="str">
        <f>$A$20</f>
        <v>Tagestotal</v>
      </c>
      <c r="B713" s="183">
        <f>SUM(B708:B710)</f>
        <v>0</v>
      </c>
      <c r="C713" s="183">
        <f t="shared" ref="C713:AF713" si="223">SUM(C708:C710)</f>
        <v>0</v>
      </c>
      <c r="D713" s="183">
        <f t="shared" si="223"/>
        <v>0</v>
      </c>
      <c r="E713" s="183">
        <f t="shared" si="223"/>
        <v>0</v>
      </c>
      <c r="F713" s="183">
        <f t="shared" si="223"/>
        <v>0</v>
      </c>
      <c r="G713" s="183">
        <f t="shared" si="223"/>
        <v>0</v>
      </c>
      <c r="H713" s="183">
        <f t="shared" si="223"/>
        <v>0</v>
      </c>
      <c r="I713" s="183">
        <f t="shared" si="223"/>
        <v>0</v>
      </c>
      <c r="J713" s="183">
        <f t="shared" si="223"/>
        <v>0</v>
      </c>
      <c r="K713" s="183">
        <f t="shared" si="223"/>
        <v>0</v>
      </c>
      <c r="L713" s="183">
        <f t="shared" si="223"/>
        <v>0</v>
      </c>
      <c r="M713" s="183">
        <f t="shared" si="223"/>
        <v>0</v>
      </c>
      <c r="N713" s="183">
        <f t="shared" si="223"/>
        <v>0</v>
      </c>
      <c r="O713" s="183">
        <f t="shared" si="223"/>
        <v>0</v>
      </c>
      <c r="P713" s="183">
        <f t="shared" si="223"/>
        <v>0</v>
      </c>
      <c r="Q713" s="183">
        <f t="shared" si="223"/>
        <v>0</v>
      </c>
      <c r="R713" s="183">
        <f t="shared" si="223"/>
        <v>0</v>
      </c>
      <c r="S713" s="183">
        <f t="shared" si="223"/>
        <v>0</v>
      </c>
      <c r="T713" s="183">
        <f t="shared" si="223"/>
        <v>0</v>
      </c>
      <c r="U713" s="183">
        <f t="shared" si="223"/>
        <v>0</v>
      </c>
      <c r="V713" s="183">
        <f t="shared" si="223"/>
        <v>0</v>
      </c>
      <c r="W713" s="183">
        <f t="shared" si="223"/>
        <v>0</v>
      </c>
      <c r="X713" s="183">
        <f t="shared" si="223"/>
        <v>0</v>
      </c>
      <c r="Y713" s="183">
        <f t="shared" si="223"/>
        <v>0</v>
      </c>
      <c r="Z713" s="183">
        <f t="shared" si="223"/>
        <v>0</v>
      </c>
      <c r="AA713" s="183">
        <f t="shared" si="223"/>
        <v>0</v>
      </c>
      <c r="AB713" s="183">
        <f t="shared" si="223"/>
        <v>0</v>
      </c>
      <c r="AC713" s="183">
        <f t="shared" si="223"/>
        <v>0</v>
      </c>
      <c r="AD713" s="183">
        <f t="shared" si="223"/>
        <v>0</v>
      </c>
      <c r="AE713" s="183">
        <f t="shared" si="223"/>
        <v>0</v>
      </c>
      <c r="AF713" s="183">
        <f t="shared" si="223"/>
        <v>0</v>
      </c>
      <c r="AG713" s="86"/>
      <c r="AH713" s="132"/>
      <c r="AI713" s="133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</row>
    <row r="714" spans="1:47" s="16" customFormat="1" ht="12" hidden="1" customHeight="1" x14ac:dyDescent="0.2">
      <c r="A714" s="180" t="str">
        <f>$A$21</f>
        <v>.</v>
      </c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1"/>
      <c r="N714" s="181"/>
      <c r="O714" s="181"/>
      <c r="P714" s="181"/>
      <c r="Q714" s="181"/>
      <c r="R714" s="181"/>
      <c r="S714" s="181"/>
      <c r="T714" s="181"/>
      <c r="U714" s="181"/>
      <c r="V714" s="181"/>
      <c r="W714" s="181"/>
      <c r="X714" s="181"/>
      <c r="Y714" s="181"/>
      <c r="Z714" s="181"/>
      <c r="AA714" s="181"/>
      <c r="AB714" s="181"/>
      <c r="AC714" s="181"/>
      <c r="AD714" s="181"/>
      <c r="AE714" s="181"/>
      <c r="AF714" s="181"/>
      <c r="AG714" s="29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</row>
    <row r="715" spans="1:47" s="16" customFormat="1" ht="12" hidden="1" customHeight="1" x14ac:dyDescent="0.2">
      <c r="A715" s="180" t="str">
        <f>$A$22</f>
        <v>.</v>
      </c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1"/>
      <c r="N715" s="181"/>
      <c r="O715" s="181"/>
      <c r="P715" s="181"/>
      <c r="Q715" s="181"/>
      <c r="R715" s="181"/>
      <c r="S715" s="181"/>
      <c r="T715" s="181"/>
      <c r="U715" s="181"/>
      <c r="V715" s="181"/>
      <c r="W715" s="181"/>
      <c r="X715" s="181"/>
      <c r="Y715" s="181"/>
      <c r="Z715" s="181"/>
      <c r="AA715" s="181"/>
      <c r="AB715" s="181"/>
      <c r="AC715" s="181"/>
      <c r="AD715" s="181"/>
      <c r="AE715" s="181"/>
      <c r="AF715" s="181"/>
      <c r="AG715" s="29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</row>
    <row r="716" spans="1:47" s="16" customFormat="1" ht="12" hidden="1" customHeight="1" x14ac:dyDescent="0.2">
      <c r="A716" s="180" t="str">
        <f>$A$23</f>
        <v>Monatsübergang</v>
      </c>
      <c r="B716" s="181" t="str">
        <f>IF(WEEKDAY(B703)=1,TEXT(B703-1,"MMM"&amp;Labels!B13),"")</f>
        <v/>
      </c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1"/>
      <c r="N716" s="181"/>
      <c r="O716" s="181"/>
      <c r="P716" s="181"/>
      <c r="Q716" s="181"/>
      <c r="R716" s="181"/>
      <c r="S716" s="181"/>
      <c r="T716" s="181"/>
      <c r="U716" s="181"/>
      <c r="V716" s="181"/>
      <c r="W716" s="181"/>
      <c r="X716" s="181"/>
      <c r="Y716" s="181"/>
      <c r="Z716" s="181"/>
      <c r="AA716" s="181"/>
      <c r="AB716" s="181"/>
      <c r="AC716" s="181"/>
      <c r="AD716" s="181"/>
      <c r="AE716" s="181"/>
      <c r="AF716" s="198"/>
      <c r="AG716" s="29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</row>
    <row r="717" spans="1:47" s="16" customFormat="1" ht="12" customHeight="1" x14ac:dyDescent="0.2">
      <c r="A717" s="177" t="str">
        <f>$A$24</f>
        <v>Wochentotal</v>
      </c>
      <c r="B717" s="296" t="str">
        <f>IF(WEEKDAY(B703)=7,SUMIF($B641:$AF641,B704,$B650:$AF650)+SUMIF($B704:$AF704,B704,$B713:$AF713),B716)</f>
        <v/>
      </c>
      <c r="C717" s="297" t="str">
        <f t="shared" ref="C717:AE717" si="224">IF(WEEKDAY(C703)=7,SUMIF($B641:$AF641,C704,$B650:$AF650)+SUMIF($B704:$AF704,C704,$B713:$AF713),"")</f>
        <v/>
      </c>
      <c r="D717" s="297" t="str">
        <f t="shared" si="224"/>
        <v/>
      </c>
      <c r="E717" s="297">
        <f t="shared" si="224"/>
        <v>0</v>
      </c>
      <c r="F717" s="297" t="str">
        <f t="shared" si="224"/>
        <v/>
      </c>
      <c r="G717" s="297" t="str">
        <f t="shared" si="224"/>
        <v/>
      </c>
      <c r="H717" s="297" t="str">
        <f t="shared" si="224"/>
        <v/>
      </c>
      <c r="I717" s="297" t="str">
        <f t="shared" si="224"/>
        <v/>
      </c>
      <c r="J717" s="297" t="str">
        <f t="shared" si="224"/>
        <v/>
      </c>
      <c r="K717" s="297" t="str">
        <f t="shared" si="224"/>
        <v/>
      </c>
      <c r="L717" s="297">
        <f t="shared" si="224"/>
        <v>0</v>
      </c>
      <c r="M717" s="297" t="str">
        <f t="shared" si="224"/>
        <v/>
      </c>
      <c r="N717" s="297" t="str">
        <f t="shared" si="224"/>
        <v/>
      </c>
      <c r="O717" s="297" t="str">
        <f t="shared" si="224"/>
        <v/>
      </c>
      <c r="P717" s="297" t="str">
        <f t="shared" si="224"/>
        <v/>
      </c>
      <c r="Q717" s="297" t="str">
        <f t="shared" si="224"/>
        <v/>
      </c>
      <c r="R717" s="297" t="str">
        <f t="shared" si="224"/>
        <v/>
      </c>
      <c r="S717" s="297">
        <f t="shared" si="224"/>
        <v>0</v>
      </c>
      <c r="T717" s="297" t="str">
        <f t="shared" si="224"/>
        <v/>
      </c>
      <c r="U717" s="297" t="str">
        <f t="shared" si="224"/>
        <v/>
      </c>
      <c r="V717" s="297" t="str">
        <f t="shared" si="224"/>
        <v/>
      </c>
      <c r="W717" s="297" t="str">
        <f t="shared" si="224"/>
        <v/>
      </c>
      <c r="X717" s="297" t="str">
        <f t="shared" si="224"/>
        <v/>
      </c>
      <c r="Y717" s="297" t="str">
        <f t="shared" si="224"/>
        <v/>
      </c>
      <c r="Z717" s="297">
        <f t="shared" si="224"/>
        <v>0</v>
      </c>
      <c r="AA717" s="297" t="str">
        <f t="shared" si="224"/>
        <v/>
      </c>
      <c r="AB717" s="297" t="str">
        <f t="shared" si="224"/>
        <v/>
      </c>
      <c r="AC717" s="297" t="str">
        <f t="shared" si="224"/>
        <v/>
      </c>
      <c r="AD717" s="297" t="str">
        <f t="shared" si="224"/>
        <v/>
      </c>
      <c r="AE717" s="297" t="str">
        <f t="shared" si="224"/>
        <v/>
      </c>
      <c r="AF717" s="298">
        <f>IF(WEEKDAY(AF703)&gt;1,SUMIF($B641:$AF641,AF704,$B650:$AF650)+SUMIF($B704:$AF704,AF704,$B713:$AF713),"")</f>
        <v>0</v>
      </c>
      <c r="AG717" s="301"/>
      <c r="AH717" s="767"/>
      <c r="AI717" s="768"/>
      <c r="AJ717" s="2"/>
      <c r="AK717" s="51"/>
      <c r="AL717" s="51"/>
      <c r="AM717" s="51"/>
      <c r="AN717" s="51"/>
      <c r="AO717" s="51"/>
      <c r="AP717" s="51"/>
      <c r="AQ717" s="51"/>
      <c r="AR717" s="51"/>
      <c r="AS717" s="51"/>
      <c r="AT717" s="51"/>
      <c r="AU717" s="2"/>
    </row>
    <row r="718" spans="1:47" s="16" customFormat="1" ht="12" customHeight="1" x14ac:dyDescent="0.25">
      <c r="A718" s="182" t="str">
        <f>$A$25</f>
        <v>Zeitzuschlag 1)</v>
      </c>
      <c r="B718" s="302" t="str">
        <f>IF(B725="FALSCH","",B725)</f>
        <v/>
      </c>
      <c r="C718" s="303" t="str">
        <f t="shared" ref="C718:AF718" si="225">IF(C725="FALSCH","",C725)</f>
        <v/>
      </c>
      <c r="D718" s="303" t="str">
        <f t="shared" si="225"/>
        <v/>
      </c>
      <c r="E718" s="303" t="str">
        <f t="shared" si="225"/>
        <v/>
      </c>
      <c r="F718" s="303" t="str">
        <f t="shared" si="225"/>
        <v/>
      </c>
      <c r="G718" s="303" t="str">
        <f t="shared" si="225"/>
        <v/>
      </c>
      <c r="H718" s="303" t="str">
        <f t="shared" si="225"/>
        <v/>
      </c>
      <c r="I718" s="303" t="str">
        <f t="shared" si="225"/>
        <v/>
      </c>
      <c r="J718" s="303" t="str">
        <f t="shared" si="225"/>
        <v/>
      </c>
      <c r="K718" s="303" t="str">
        <f t="shared" si="225"/>
        <v/>
      </c>
      <c r="L718" s="303" t="str">
        <f t="shared" si="225"/>
        <v/>
      </c>
      <c r="M718" s="303" t="str">
        <f t="shared" si="225"/>
        <v/>
      </c>
      <c r="N718" s="303" t="str">
        <f t="shared" si="225"/>
        <v/>
      </c>
      <c r="O718" s="303" t="str">
        <f t="shared" si="225"/>
        <v/>
      </c>
      <c r="P718" s="303" t="str">
        <f t="shared" si="225"/>
        <v/>
      </c>
      <c r="Q718" s="303" t="str">
        <f t="shared" si="225"/>
        <v/>
      </c>
      <c r="R718" s="303" t="str">
        <f t="shared" si="225"/>
        <v/>
      </c>
      <c r="S718" s="303" t="str">
        <f t="shared" si="225"/>
        <v/>
      </c>
      <c r="T718" s="303" t="str">
        <f t="shared" si="225"/>
        <v/>
      </c>
      <c r="U718" s="303" t="str">
        <f t="shared" si="225"/>
        <v/>
      </c>
      <c r="V718" s="303" t="str">
        <f t="shared" si="225"/>
        <v/>
      </c>
      <c r="W718" s="303" t="str">
        <f t="shared" si="225"/>
        <v/>
      </c>
      <c r="X718" s="303" t="str">
        <f t="shared" si="225"/>
        <v/>
      </c>
      <c r="Y718" s="303" t="str">
        <f t="shared" si="225"/>
        <v/>
      </c>
      <c r="Z718" s="303" t="str">
        <f t="shared" si="225"/>
        <v/>
      </c>
      <c r="AA718" s="303" t="str">
        <f t="shared" si="225"/>
        <v/>
      </c>
      <c r="AB718" s="303" t="str">
        <f t="shared" si="225"/>
        <v/>
      </c>
      <c r="AC718" s="303" t="str">
        <f t="shared" si="225"/>
        <v/>
      </c>
      <c r="AD718" s="303" t="str">
        <f t="shared" si="225"/>
        <v/>
      </c>
      <c r="AE718" s="303" t="str">
        <f t="shared" si="225"/>
        <v/>
      </c>
      <c r="AF718" s="304" t="str">
        <f t="shared" si="225"/>
        <v/>
      </c>
      <c r="AG718" s="86">
        <f t="shared" ref="AG718:AG724" si="226">SUM(B718:AF718)</f>
        <v>0</v>
      </c>
      <c r="AH718" s="69"/>
      <c r="AI718" s="69"/>
      <c r="AJ718" s="12"/>
      <c r="AK718" s="46"/>
      <c r="AL718" s="46"/>
      <c r="AM718" s="46"/>
      <c r="AN718" s="46"/>
      <c r="AO718" s="46"/>
      <c r="AP718" s="46"/>
      <c r="AQ718" s="46"/>
      <c r="AR718" s="46"/>
      <c r="AS718" s="46"/>
      <c r="AT718" s="46"/>
      <c r="AU718" s="12"/>
    </row>
    <row r="719" spans="1:47" s="16" customFormat="1" ht="12" customHeight="1" x14ac:dyDescent="0.2">
      <c r="A719" s="182" t="str">
        <f>$A$26</f>
        <v>Zeitzuschlag 2)</v>
      </c>
      <c r="B719" s="183" t="str">
        <f>IF((B708+B710)=0,"",SUM(B708,B710))</f>
        <v/>
      </c>
      <c r="C719" s="185" t="str">
        <f t="shared" ref="C719:AF719" si="227">IF((C708+C710)=0,"",SUM(C708,C710))</f>
        <v/>
      </c>
      <c r="D719" s="185" t="str">
        <f t="shared" si="227"/>
        <v/>
      </c>
      <c r="E719" s="185" t="str">
        <f t="shared" si="227"/>
        <v/>
      </c>
      <c r="F719" s="185" t="str">
        <f t="shared" si="227"/>
        <v/>
      </c>
      <c r="G719" s="185" t="str">
        <f t="shared" si="227"/>
        <v/>
      </c>
      <c r="H719" s="185" t="str">
        <f t="shared" si="227"/>
        <v/>
      </c>
      <c r="I719" s="185" t="str">
        <f t="shared" si="227"/>
        <v/>
      </c>
      <c r="J719" s="185" t="str">
        <f t="shared" si="227"/>
        <v/>
      </c>
      <c r="K719" s="185" t="str">
        <f t="shared" si="227"/>
        <v/>
      </c>
      <c r="L719" s="185" t="str">
        <f t="shared" si="227"/>
        <v/>
      </c>
      <c r="M719" s="185" t="str">
        <f t="shared" si="227"/>
        <v/>
      </c>
      <c r="N719" s="185" t="str">
        <f t="shared" si="227"/>
        <v/>
      </c>
      <c r="O719" s="185" t="str">
        <f t="shared" si="227"/>
        <v/>
      </c>
      <c r="P719" s="185" t="str">
        <f t="shared" si="227"/>
        <v/>
      </c>
      <c r="Q719" s="185" t="str">
        <f t="shared" si="227"/>
        <v/>
      </c>
      <c r="R719" s="185" t="str">
        <f t="shared" si="227"/>
        <v/>
      </c>
      <c r="S719" s="185" t="str">
        <f t="shared" si="227"/>
        <v/>
      </c>
      <c r="T719" s="185" t="str">
        <f t="shared" si="227"/>
        <v/>
      </c>
      <c r="U719" s="185" t="str">
        <f t="shared" si="227"/>
        <v/>
      </c>
      <c r="V719" s="185" t="str">
        <f t="shared" si="227"/>
        <v/>
      </c>
      <c r="W719" s="185" t="str">
        <f t="shared" si="227"/>
        <v/>
      </c>
      <c r="X719" s="185" t="str">
        <f t="shared" si="227"/>
        <v/>
      </c>
      <c r="Y719" s="185" t="str">
        <f t="shared" si="227"/>
        <v/>
      </c>
      <c r="Z719" s="185" t="str">
        <f t="shared" si="227"/>
        <v/>
      </c>
      <c r="AA719" s="185" t="str">
        <f t="shared" si="227"/>
        <v/>
      </c>
      <c r="AB719" s="185" t="str">
        <f t="shared" si="227"/>
        <v/>
      </c>
      <c r="AC719" s="185" t="str">
        <f t="shared" si="227"/>
        <v/>
      </c>
      <c r="AD719" s="185" t="str">
        <f t="shared" si="227"/>
        <v/>
      </c>
      <c r="AE719" s="185" t="str">
        <f t="shared" si="227"/>
        <v/>
      </c>
      <c r="AF719" s="185" t="str">
        <f t="shared" si="227"/>
        <v/>
      </c>
      <c r="AG719" s="86">
        <f t="shared" si="226"/>
        <v>0</v>
      </c>
      <c r="AH719" s="12" t="s">
        <v>403</v>
      </c>
      <c r="AI719" s="56"/>
      <c r="AJ719" s="2"/>
      <c r="AK719" s="2"/>
      <c r="AL719" s="2"/>
      <c r="AM719" s="2"/>
      <c r="AN719" s="2"/>
      <c r="AO719" s="2"/>
      <c r="AP719" s="46"/>
      <c r="AQ719" s="46"/>
      <c r="AR719" s="46"/>
      <c r="AS719" s="46"/>
      <c r="AT719" s="46"/>
      <c r="AU719" s="12"/>
    </row>
    <row r="720" spans="1:47" s="2" customFormat="1" ht="12" customHeight="1" x14ac:dyDescent="0.2">
      <c r="A720" s="182" t="str">
        <f>$A$27</f>
        <v>Zeitzuschlag 3)</v>
      </c>
      <c r="B720" s="183">
        <f>SUM(B721:B724)</f>
        <v>0</v>
      </c>
      <c r="C720" s="185">
        <f t="shared" ref="C720:AF720" si="228">SUM(C721:C724)</f>
        <v>0</v>
      </c>
      <c r="D720" s="185">
        <f t="shared" si="228"/>
        <v>0</v>
      </c>
      <c r="E720" s="185">
        <f t="shared" si="228"/>
        <v>0</v>
      </c>
      <c r="F720" s="185">
        <f t="shared" si="228"/>
        <v>0</v>
      </c>
      <c r="G720" s="185">
        <f t="shared" si="228"/>
        <v>0</v>
      </c>
      <c r="H720" s="185">
        <f t="shared" si="228"/>
        <v>0</v>
      </c>
      <c r="I720" s="185">
        <f t="shared" si="228"/>
        <v>0</v>
      </c>
      <c r="J720" s="185">
        <f t="shared" si="228"/>
        <v>0</v>
      </c>
      <c r="K720" s="185">
        <f t="shared" si="228"/>
        <v>0</v>
      </c>
      <c r="L720" s="185">
        <f t="shared" si="228"/>
        <v>0</v>
      </c>
      <c r="M720" s="185">
        <f t="shared" si="228"/>
        <v>0</v>
      </c>
      <c r="N720" s="185">
        <f t="shared" si="228"/>
        <v>0</v>
      </c>
      <c r="O720" s="185">
        <f t="shared" si="228"/>
        <v>0</v>
      </c>
      <c r="P720" s="185">
        <f t="shared" si="228"/>
        <v>0</v>
      </c>
      <c r="Q720" s="185">
        <f t="shared" si="228"/>
        <v>0</v>
      </c>
      <c r="R720" s="185">
        <f t="shared" si="228"/>
        <v>0</v>
      </c>
      <c r="S720" s="185">
        <f t="shared" si="228"/>
        <v>0</v>
      </c>
      <c r="T720" s="185">
        <f t="shared" si="228"/>
        <v>0</v>
      </c>
      <c r="U720" s="185">
        <f t="shared" si="228"/>
        <v>0</v>
      </c>
      <c r="V720" s="185">
        <f t="shared" si="228"/>
        <v>0</v>
      </c>
      <c r="W720" s="185">
        <f t="shared" si="228"/>
        <v>0</v>
      </c>
      <c r="X720" s="185">
        <f t="shared" si="228"/>
        <v>0</v>
      </c>
      <c r="Y720" s="185">
        <f t="shared" si="228"/>
        <v>0</v>
      </c>
      <c r="Z720" s="185">
        <f t="shared" si="228"/>
        <v>0</v>
      </c>
      <c r="AA720" s="185">
        <f t="shared" si="228"/>
        <v>0</v>
      </c>
      <c r="AB720" s="185">
        <f t="shared" si="228"/>
        <v>0</v>
      </c>
      <c r="AC720" s="185">
        <f t="shared" si="228"/>
        <v>0</v>
      </c>
      <c r="AD720" s="185">
        <f t="shared" si="228"/>
        <v>0</v>
      </c>
      <c r="AE720" s="185">
        <f t="shared" si="228"/>
        <v>0</v>
      </c>
      <c r="AF720" s="185">
        <f t="shared" si="228"/>
        <v>0</v>
      </c>
      <c r="AG720" s="86">
        <f>SUM(B720:AF720)</f>
        <v>0</v>
      </c>
      <c r="AH720" s="12" t="s">
        <v>404</v>
      </c>
      <c r="AI720" s="56"/>
      <c r="AP720" s="46"/>
      <c r="AQ720" s="46"/>
      <c r="AR720" s="46"/>
      <c r="AS720" s="46"/>
      <c r="AT720" s="46"/>
      <c r="AU720" s="12"/>
    </row>
    <row r="721" spans="1:47" s="2" customFormat="1" ht="12" hidden="1" customHeight="1" x14ac:dyDescent="0.2">
      <c r="A721" s="182" t="str">
        <f>$A$28</f>
        <v>Sonntag Tag</v>
      </c>
      <c r="B721" s="183" t="str">
        <f>IF(WEEKDAY(B703)=1,B709,"")</f>
        <v/>
      </c>
      <c r="C721" s="185" t="str">
        <f t="shared" ref="C721:AF721" si="229">IF(WEEKDAY(C703)=1,C709,"")</f>
        <v/>
      </c>
      <c r="D721" s="185" t="str">
        <f t="shared" si="229"/>
        <v/>
      </c>
      <c r="E721" s="185" t="str">
        <f t="shared" si="229"/>
        <v/>
      </c>
      <c r="F721" s="185">
        <f t="shared" si="229"/>
        <v>0</v>
      </c>
      <c r="G721" s="185" t="str">
        <f t="shared" si="229"/>
        <v/>
      </c>
      <c r="H721" s="185" t="str">
        <f t="shared" si="229"/>
        <v/>
      </c>
      <c r="I721" s="185" t="str">
        <f t="shared" si="229"/>
        <v/>
      </c>
      <c r="J721" s="185" t="str">
        <f t="shared" si="229"/>
        <v/>
      </c>
      <c r="K721" s="185" t="str">
        <f t="shared" si="229"/>
        <v/>
      </c>
      <c r="L721" s="185" t="str">
        <f t="shared" si="229"/>
        <v/>
      </c>
      <c r="M721" s="185">
        <f t="shared" si="229"/>
        <v>0</v>
      </c>
      <c r="N721" s="185" t="str">
        <f t="shared" si="229"/>
        <v/>
      </c>
      <c r="O721" s="185" t="str">
        <f t="shared" si="229"/>
        <v/>
      </c>
      <c r="P721" s="185" t="str">
        <f t="shared" si="229"/>
        <v/>
      </c>
      <c r="Q721" s="185" t="str">
        <f t="shared" si="229"/>
        <v/>
      </c>
      <c r="R721" s="185" t="str">
        <f t="shared" si="229"/>
        <v/>
      </c>
      <c r="S721" s="185" t="str">
        <f t="shared" si="229"/>
        <v/>
      </c>
      <c r="T721" s="185">
        <f t="shared" si="229"/>
        <v>0</v>
      </c>
      <c r="U721" s="185" t="str">
        <f t="shared" si="229"/>
        <v/>
      </c>
      <c r="V721" s="185" t="str">
        <f t="shared" si="229"/>
        <v/>
      </c>
      <c r="W721" s="185" t="str">
        <f t="shared" si="229"/>
        <v/>
      </c>
      <c r="X721" s="185" t="str">
        <f t="shared" si="229"/>
        <v/>
      </c>
      <c r="Y721" s="185" t="str">
        <f t="shared" si="229"/>
        <v/>
      </c>
      <c r="Z721" s="185" t="str">
        <f t="shared" si="229"/>
        <v/>
      </c>
      <c r="AA721" s="185">
        <f t="shared" si="229"/>
        <v>0</v>
      </c>
      <c r="AB721" s="185" t="str">
        <f t="shared" si="229"/>
        <v/>
      </c>
      <c r="AC721" s="185" t="str">
        <f t="shared" si="229"/>
        <v/>
      </c>
      <c r="AD721" s="185" t="str">
        <f t="shared" si="229"/>
        <v/>
      </c>
      <c r="AE721" s="185" t="str">
        <f t="shared" si="229"/>
        <v/>
      </c>
      <c r="AF721" s="185" t="str">
        <f t="shared" si="229"/>
        <v/>
      </c>
      <c r="AG721" s="86">
        <f t="shared" si="226"/>
        <v>0</v>
      </c>
      <c r="AH721" s="12" t="s">
        <v>405</v>
      </c>
      <c r="AP721" s="46"/>
      <c r="AQ721" s="46"/>
      <c r="AR721" s="46"/>
      <c r="AS721" s="46"/>
      <c r="AT721" s="46"/>
      <c r="AU721" s="12"/>
    </row>
    <row r="722" spans="1:47" s="2" customFormat="1" ht="12" hidden="1" customHeight="1" x14ac:dyDescent="0.2">
      <c r="A722" s="182" t="str">
        <f>$A$29</f>
        <v>Sonntag Nacht</v>
      </c>
      <c r="B722" s="183" t="str">
        <f>IF(WEEKDAY(B703)=1,SUM(B708+B710),"")</f>
        <v/>
      </c>
      <c r="C722" s="185" t="str">
        <f t="shared" ref="C722:AF722" si="230">IF(WEEKDAY(C703)=1,SUM(C708+C710),"")</f>
        <v/>
      </c>
      <c r="D722" s="185" t="str">
        <f t="shared" si="230"/>
        <v/>
      </c>
      <c r="E722" s="185" t="str">
        <f t="shared" si="230"/>
        <v/>
      </c>
      <c r="F722" s="185">
        <f t="shared" si="230"/>
        <v>0</v>
      </c>
      <c r="G722" s="185" t="str">
        <f t="shared" si="230"/>
        <v/>
      </c>
      <c r="H722" s="185" t="str">
        <f t="shared" si="230"/>
        <v/>
      </c>
      <c r="I722" s="185" t="str">
        <f t="shared" si="230"/>
        <v/>
      </c>
      <c r="J722" s="185" t="str">
        <f t="shared" si="230"/>
        <v/>
      </c>
      <c r="K722" s="185" t="str">
        <f t="shared" si="230"/>
        <v/>
      </c>
      <c r="L722" s="185" t="str">
        <f t="shared" si="230"/>
        <v/>
      </c>
      <c r="M722" s="185">
        <f t="shared" si="230"/>
        <v>0</v>
      </c>
      <c r="N722" s="185" t="str">
        <f t="shared" si="230"/>
        <v/>
      </c>
      <c r="O722" s="185" t="str">
        <f t="shared" si="230"/>
        <v/>
      </c>
      <c r="P722" s="185" t="str">
        <f t="shared" si="230"/>
        <v/>
      </c>
      <c r="Q722" s="185" t="str">
        <f t="shared" si="230"/>
        <v/>
      </c>
      <c r="R722" s="185" t="str">
        <f t="shared" si="230"/>
        <v/>
      </c>
      <c r="S722" s="185" t="str">
        <f t="shared" si="230"/>
        <v/>
      </c>
      <c r="T722" s="185">
        <f t="shared" si="230"/>
        <v>0</v>
      </c>
      <c r="U722" s="185" t="str">
        <f t="shared" si="230"/>
        <v/>
      </c>
      <c r="V722" s="185" t="str">
        <f t="shared" si="230"/>
        <v/>
      </c>
      <c r="W722" s="185" t="str">
        <f t="shared" si="230"/>
        <v/>
      </c>
      <c r="X722" s="185" t="str">
        <f t="shared" si="230"/>
        <v/>
      </c>
      <c r="Y722" s="185" t="str">
        <f t="shared" si="230"/>
        <v/>
      </c>
      <c r="Z722" s="185" t="str">
        <f t="shared" si="230"/>
        <v/>
      </c>
      <c r="AA722" s="185">
        <f t="shared" si="230"/>
        <v>0</v>
      </c>
      <c r="AB722" s="185" t="str">
        <f t="shared" si="230"/>
        <v/>
      </c>
      <c r="AC722" s="185" t="str">
        <f t="shared" si="230"/>
        <v/>
      </c>
      <c r="AD722" s="185" t="str">
        <f t="shared" si="230"/>
        <v/>
      </c>
      <c r="AE722" s="185" t="str">
        <f t="shared" si="230"/>
        <v/>
      </c>
      <c r="AF722" s="185" t="str">
        <f t="shared" si="230"/>
        <v/>
      </c>
      <c r="AG722" s="86">
        <f t="shared" si="226"/>
        <v>0</v>
      </c>
      <c r="AH722" s="12" t="s">
        <v>406</v>
      </c>
      <c r="AP722" s="46"/>
      <c r="AQ722" s="46"/>
      <c r="AR722" s="46"/>
      <c r="AS722" s="46"/>
      <c r="AT722" s="46"/>
      <c r="AU722" s="12"/>
    </row>
    <row r="723" spans="1:47" s="2" customFormat="1" ht="12" hidden="1" customHeight="1" x14ac:dyDescent="0.2">
      <c r="A723" s="182" t="str">
        <f>$A$30</f>
        <v>ft-Tazuschlag</v>
      </c>
      <c r="B723" s="183" t="str">
        <f>IF(B711=Labels!$B$118,B709,"")</f>
        <v/>
      </c>
      <c r="C723" s="185" t="str">
        <f>IF(C711=Labels!$B$118,C709,"")</f>
        <v/>
      </c>
      <c r="D723" s="185" t="str">
        <f>IF(D711=Labels!$B$118,D709,"")</f>
        <v/>
      </c>
      <c r="E723" s="185" t="str">
        <f>IF(E711=Labels!$B$118,E709,"")</f>
        <v/>
      </c>
      <c r="F723" s="185" t="str">
        <f>IF(F711=Labels!$B$118,F709,"")</f>
        <v/>
      </c>
      <c r="G723" s="185" t="str">
        <f>IF(G711=Labels!$B$118,G709,"")</f>
        <v/>
      </c>
      <c r="H723" s="185" t="str">
        <f>IF(H711=Labels!$B$118,H709,"")</f>
        <v/>
      </c>
      <c r="I723" s="185" t="str">
        <f>IF(I711=Labels!$B$118,I709,"")</f>
        <v/>
      </c>
      <c r="J723" s="185" t="str">
        <f>IF(J711=Labels!$B$118,J709,"")</f>
        <v/>
      </c>
      <c r="K723" s="185" t="str">
        <f>IF(K711=Labels!$B$118,K709,"")</f>
        <v/>
      </c>
      <c r="L723" s="185" t="str">
        <f>IF(L711=Labels!$B$118,L709,"")</f>
        <v/>
      </c>
      <c r="M723" s="185" t="str">
        <f>IF(M711=Labels!$B$118,M709,"")</f>
        <v/>
      </c>
      <c r="N723" s="185" t="str">
        <f>IF(N711=Labels!$B$118,N709,"")</f>
        <v/>
      </c>
      <c r="O723" s="185" t="str">
        <f>IF(O711=Labels!$B$118,O709,"")</f>
        <v/>
      </c>
      <c r="P723" s="185" t="str">
        <f>IF(P711=Labels!$B$118,P709,"")</f>
        <v/>
      </c>
      <c r="Q723" s="185" t="str">
        <f>IF(Q711=Labels!$B$118,Q709,"")</f>
        <v/>
      </c>
      <c r="R723" s="185" t="str">
        <f>IF(R711=Labels!$B$118,R709,"")</f>
        <v/>
      </c>
      <c r="S723" s="185" t="str">
        <f>IF(S711=Labels!$B$118,S709,"")</f>
        <v/>
      </c>
      <c r="T723" s="185" t="str">
        <f>IF(T711=Labels!$B$118,T709,"")</f>
        <v/>
      </c>
      <c r="U723" s="185" t="str">
        <f>IF(U711=Labels!$B$118,U709,"")</f>
        <v/>
      </c>
      <c r="V723" s="185" t="str">
        <f>IF(V711=Labels!$B$118,V709,"")</f>
        <v/>
      </c>
      <c r="W723" s="185" t="str">
        <f>IF(W711=Labels!$B$118,W709,"")</f>
        <v/>
      </c>
      <c r="X723" s="185" t="str">
        <f>IF(X711=Labels!$B$118,X709,"")</f>
        <v/>
      </c>
      <c r="Y723" s="185" t="str">
        <f>IF(Y711=Labels!$B$118,Y709,"")</f>
        <v/>
      </c>
      <c r="Z723" s="185" t="str">
        <f>IF(Z711=Labels!$B$118,Z709,"")</f>
        <v/>
      </c>
      <c r="AA723" s="185" t="str">
        <f>IF(AA711=Labels!$B$118,AA709,"")</f>
        <v/>
      </c>
      <c r="AB723" s="185" t="str">
        <f>IF(AB711=Labels!$B$118,AB709,"")</f>
        <v/>
      </c>
      <c r="AC723" s="185" t="str">
        <f>IF(AC711=Labels!$B$118,AC709,"")</f>
        <v/>
      </c>
      <c r="AD723" s="185" t="str">
        <f>IF(AD711=Labels!$B$118,AD709,"")</f>
        <v/>
      </c>
      <c r="AE723" s="185" t="str">
        <f>IF(AE711=Labels!$B$118,AE709,"")</f>
        <v/>
      </c>
      <c r="AF723" s="185" t="str">
        <f>IF(AF711=Labels!$B$118,AF709,"")</f>
        <v/>
      </c>
      <c r="AG723" s="86">
        <f t="shared" si="226"/>
        <v>0</v>
      </c>
      <c r="AH723" s="12" t="s">
        <v>407</v>
      </c>
      <c r="AP723" s="46"/>
      <c r="AQ723" s="46"/>
      <c r="AR723" s="46"/>
      <c r="AS723" s="46"/>
      <c r="AT723" s="46"/>
      <c r="AU723" s="12"/>
    </row>
    <row r="724" spans="1:47" s="2" customFormat="1" ht="12" hidden="1" customHeight="1" x14ac:dyDescent="0.2">
      <c r="A724" s="182" t="str">
        <f>$A$31</f>
        <v>ft-Nazuschlag</v>
      </c>
      <c r="B724" s="183" t="str">
        <f>IF(B711=Labels!$B$118,SUM(B708,B710),"")</f>
        <v/>
      </c>
      <c r="C724" s="185" t="str">
        <f>IF(C711=Labels!$B$118,SUM(C708,C710),"")</f>
        <v/>
      </c>
      <c r="D724" s="185" t="str">
        <f>IF(D711=Labels!$B$118,SUM(D708,D710),"")</f>
        <v/>
      </c>
      <c r="E724" s="185" t="str">
        <f>IF(E711=Labels!$B$118,SUM(E708,E710),"")</f>
        <v/>
      </c>
      <c r="F724" s="185" t="str">
        <f>IF(F711=Labels!$B$118,SUM(F708,F710),"")</f>
        <v/>
      </c>
      <c r="G724" s="185" t="str">
        <f>IF(G711=Labels!$B$118,SUM(G708,G710),"")</f>
        <v/>
      </c>
      <c r="H724" s="185" t="str">
        <f>IF(H711=Labels!$B$118,SUM(H708,H710),"")</f>
        <v/>
      </c>
      <c r="I724" s="185" t="str">
        <f>IF(I711=Labels!$B$118,SUM(I708,I710),"")</f>
        <v/>
      </c>
      <c r="J724" s="185" t="str">
        <f>IF(J711=Labels!$B$118,SUM(J708,J710),"")</f>
        <v/>
      </c>
      <c r="K724" s="185" t="str">
        <f>IF(K711=Labels!$B$118,SUM(K708,K710),"")</f>
        <v/>
      </c>
      <c r="L724" s="185" t="str">
        <f>IF(L711=Labels!$B$118,SUM(L708,L710),"")</f>
        <v/>
      </c>
      <c r="M724" s="185" t="str">
        <f>IF(M711=Labels!$B$118,SUM(M708,M710),"")</f>
        <v/>
      </c>
      <c r="N724" s="185" t="str">
        <f>IF(N711=Labels!$B$118,SUM(N708,N710),"")</f>
        <v/>
      </c>
      <c r="O724" s="185" t="str">
        <f>IF(O711=Labels!$B$118,SUM(O708,O710),"")</f>
        <v/>
      </c>
      <c r="P724" s="185" t="str">
        <f>IF(P711=Labels!$B$118,SUM(P708,P710),"")</f>
        <v/>
      </c>
      <c r="Q724" s="185" t="str">
        <f>IF(Q711=Labels!$B$118,SUM(Q708,Q710),"")</f>
        <v/>
      </c>
      <c r="R724" s="185" t="str">
        <f>IF(R711=Labels!$B$118,SUM(R708,R710),"")</f>
        <v/>
      </c>
      <c r="S724" s="185" t="str">
        <f>IF(S711=Labels!$B$118,SUM(S708,S710),"")</f>
        <v/>
      </c>
      <c r="T724" s="185" t="str">
        <f>IF(T711=Labels!$B$118,SUM(T708,T710),"")</f>
        <v/>
      </c>
      <c r="U724" s="185" t="str">
        <f>IF(U711=Labels!$B$118,SUM(U708,U710),"")</f>
        <v/>
      </c>
      <c r="V724" s="185" t="str">
        <f>IF(V711=Labels!$B$118,SUM(V708,V710),"")</f>
        <v/>
      </c>
      <c r="W724" s="185" t="str">
        <f>IF(W711=Labels!$B$118,SUM(W708,W710),"")</f>
        <v/>
      </c>
      <c r="X724" s="185" t="str">
        <f>IF(X711=Labels!$B$118,SUM(X708,X710),"")</f>
        <v/>
      </c>
      <c r="Y724" s="185" t="str">
        <f>IF(Y711=Labels!$B$118,SUM(Y708,Y710),"")</f>
        <v/>
      </c>
      <c r="Z724" s="185" t="str">
        <f>IF(Z711=Labels!$B$118,SUM(Z708,Z710),"")</f>
        <v/>
      </c>
      <c r="AA724" s="185" t="str">
        <f>IF(AA711=Labels!$B$118,SUM(AA708,AA710),"")</f>
        <v/>
      </c>
      <c r="AB724" s="185" t="str">
        <f>IF(AB711=Labels!$B$118,SUM(AB708,AB710),"")</f>
        <v/>
      </c>
      <c r="AC724" s="185" t="str">
        <f>IF(AC711=Labels!$B$118,SUM(AC708,AC710),"")</f>
        <v/>
      </c>
      <c r="AD724" s="185" t="str">
        <f>IF(AD711=Labels!$B$118,SUM(AD708,AD710),"")</f>
        <v/>
      </c>
      <c r="AE724" s="185" t="str">
        <f>IF(AE711=Labels!$B$118,SUM(AE708,AE710),"")</f>
        <v/>
      </c>
      <c r="AF724" s="185" t="str">
        <f>IF(AF711=Labels!$B$118,SUM(AF708,AF710),"")</f>
        <v/>
      </c>
      <c r="AG724" s="86">
        <f t="shared" si="226"/>
        <v>0</v>
      </c>
      <c r="AH724" s="12" t="s">
        <v>408</v>
      </c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46"/>
      <c r="AT724" s="46"/>
      <c r="AU724" s="12"/>
    </row>
    <row r="725" spans="1:47" s="2" customFormat="1" ht="12" hidden="1" customHeight="1" x14ac:dyDescent="0.2">
      <c r="A725" s="182" t="str">
        <f>$A$32</f>
        <v>Zuschlag  blind (Wochentotal)</v>
      </c>
      <c r="B725" s="302" t="str">
        <f>IF(OR(ISTEXT(B717),B717="",B717&lt;$B$7),"",ROUND(((B717-$B$7)*25%)/25,4)*25)</f>
        <v/>
      </c>
      <c r="C725" s="303" t="str">
        <f t="shared" ref="C725:AF725" si="231">IF(OR(ISTEXT(C717),C717="",C717&lt;$B$7),"",ROUND(((C717-$B$7)*25%)/25,4)*25)</f>
        <v/>
      </c>
      <c r="D725" s="303" t="str">
        <f t="shared" si="231"/>
        <v/>
      </c>
      <c r="E725" s="303" t="str">
        <f t="shared" si="231"/>
        <v/>
      </c>
      <c r="F725" s="303" t="str">
        <f t="shared" si="231"/>
        <v/>
      </c>
      <c r="G725" s="303" t="str">
        <f t="shared" si="231"/>
        <v/>
      </c>
      <c r="H725" s="303" t="str">
        <f t="shared" si="231"/>
        <v/>
      </c>
      <c r="I725" s="303" t="str">
        <f t="shared" si="231"/>
        <v/>
      </c>
      <c r="J725" s="303" t="str">
        <f t="shared" si="231"/>
        <v/>
      </c>
      <c r="K725" s="303" t="str">
        <f t="shared" si="231"/>
        <v/>
      </c>
      <c r="L725" s="303" t="str">
        <f t="shared" si="231"/>
        <v/>
      </c>
      <c r="M725" s="303" t="str">
        <f t="shared" si="231"/>
        <v/>
      </c>
      <c r="N725" s="303" t="str">
        <f t="shared" si="231"/>
        <v/>
      </c>
      <c r="O725" s="303" t="str">
        <f t="shared" si="231"/>
        <v/>
      </c>
      <c r="P725" s="303" t="str">
        <f t="shared" si="231"/>
        <v/>
      </c>
      <c r="Q725" s="303" t="str">
        <f t="shared" si="231"/>
        <v/>
      </c>
      <c r="R725" s="303" t="str">
        <f t="shared" si="231"/>
        <v/>
      </c>
      <c r="S725" s="303" t="str">
        <f t="shared" si="231"/>
        <v/>
      </c>
      <c r="T725" s="303" t="str">
        <f t="shared" si="231"/>
        <v/>
      </c>
      <c r="U725" s="303" t="str">
        <f t="shared" si="231"/>
        <v/>
      </c>
      <c r="V725" s="303" t="str">
        <f t="shared" si="231"/>
        <v/>
      </c>
      <c r="W725" s="303" t="str">
        <f t="shared" si="231"/>
        <v/>
      </c>
      <c r="X725" s="303" t="str">
        <f t="shared" si="231"/>
        <v/>
      </c>
      <c r="Y725" s="303" t="str">
        <f t="shared" si="231"/>
        <v/>
      </c>
      <c r="Z725" s="303" t="str">
        <f t="shared" si="231"/>
        <v/>
      </c>
      <c r="AA725" s="303" t="str">
        <f t="shared" si="231"/>
        <v/>
      </c>
      <c r="AB725" s="303" t="str">
        <f t="shared" si="231"/>
        <v/>
      </c>
      <c r="AC725" s="303" t="str">
        <f t="shared" si="231"/>
        <v/>
      </c>
      <c r="AD725" s="303" t="str">
        <f t="shared" si="231"/>
        <v/>
      </c>
      <c r="AE725" s="303" t="str">
        <f t="shared" si="231"/>
        <v/>
      </c>
      <c r="AF725" s="304" t="str">
        <f t="shared" si="231"/>
        <v/>
      </c>
      <c r="AG725" s="86">
        <f>AG709</f>
        <v>0</v>
      </c>
      <c r="AH725" s="12" t="s">
        <v>409</v>
      </c>
      <c r="AI725" s="48"/>
      <c r="AJ725" s="48"/>
      <c r="AK725" s="48"/>
      <c r="AL725" s="48"/>
      <c r="AM725" s="48"/>
      <c r="AN725" s="48"/>
      <c r="AO725" s="39"/>
      <c r="AP725" s="39"/>
      <c r="AQ725" s="39"/>
      <c r="AR725" s="39"/>
      <c r="AS725" s="46"/>
      <c r="AT725" s="46"/>
      <c r="AU725" s="12"/>
    </row>
    <row r="726" spans="1:47" ht="12" customHeight="1" x14ac:dyDescent="0.25">
      <c r="A726" s="186"/>
      <c r="B726" s="187" t="str">
        <f>$B$33</f>
        <v>1)   25% Zeitzuschlag für Überschreitung Wochentotal</v>
      </c>
      <c r="C726" s="187"/>
      <c r="D726" s="187"/>
      <c r="E726" s="187"/>
      <c r="F726" s="187"/>
      <c r="G726" s="187"/>
      <c r="H726" s="187"/>
      <c r="I726" s="187"/>
      <c r="J726" s="187"/>
      <c r="K726" s="187"/>
      <c r="L726" s="188" t="str">
        <f>$L$33</f>
        <v>2) 100% Zeitzuschlag für Nachtarbeit</v>
      </c>
      <c r="M726" s="187"/>
      <c r="N726" s="187"/>
      <c r="O726" s="187"/>
      <c r="P726" s="187"/>
      <c r="Q726" s="58"/>
      <c r="R726" s="187"/>
      <c r="S726" s="58"/>
      <c r="T726" s="187"/>
      <c r="U726" s="187"/>
      <c r="V726" s="58"/>
      <c r="W726" s="189"/>
      <c r="X726" s="189"/>
      <c r="Y726" s="189"/>
      <c r="Z726" s="189"/>
      <c r="AA726" s="189"/>
      <c r="AB726" s="189"/>
      <c r="AC726" s="189"/>
      <c r="AD726" s="189"/>
      <c r="AE726" s="189"/>
      <c r="AF726" s="204"/>
      <c r="AG726" s="86">
        <f>SUM(AG708+AG710)</f>
        <v>0</v>
      </c>
      <c r="AH726" s="12" t="s">
        <v>410</v>
      </c>
      <c r="AL726" s="39"/>
      <c r="AO726" s="48"/>
      <c r="AP726" s="48"/>
      <c r="AQ726" s="48"/>
      <c r="AR726" s="48"/>
      <c r="AS726" s="46"/>
      <c r="AT726" s="46"/>
    </row>
    <row r="727" spans="1:47" ht="12" customHeight="1" x14ac:dyDescent="0.25">
      <c r="A727" s="190"/>
      <c r="B727" s="202" t="str">
        <f>$B$34</f>
        <v>3) 100% Zeitzuschlag für Sonn- und Feiertagsarbeit</v>
      </c>
      <c r="C727" s="202"/>
      <c r="D727" s="202"/>
      <c r="E727" s="202"/>
      <c r="F727" s="202"/>
      <c r="G727" s="202"/>
      <c r="H727" s="202"/>
      <c r="I727" s="202"/>
      <c r="J727" s="202"/>
      <c r="K727" s="202"/>
      <c r="L727" s="202"/>
      <c r="M727" s="202"/>
      <c r="N727" s="202"/>
      <c r="O727" s="58"/>
      <c r="P727" s="58"/>
      <c r="Q727" s="202"/>
      <c r="R727" s="202"/>
      <c r="S727" s="203"/>
      <c r="T727" s="202" t="str">
        <f>$T$34</f>
        <v>Eingabe der ausbezahlten Stunden laufendes Jahr (Überstunden)</v>
      </c>
      <c r="U727" s="58"/>
      <c r="V727" s="58"/>
      <c r="W727" s="202"/>
      <c r="X727" s="202"/>
      <c r="Y727" s="202"/>
      <c r="Z727" s="202"/>
      <c r="AA727" s="145"/>
      <c r="AB727" s="145"/>
      <c r="AC727" s="145"/>
      <c r="AD727" s="145"/>
      <c r="AE727" s="489"/>
      <c r="AF727" s="490"/>
      <c r="AG727" s="86">
        <f>SUM(AG708:AG710)</f>
        <v>0</v>
      </c>
      <c r="AH727" s="12" t="s">
        <v>411</v>
      </c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6"/>
      <c r="AT727" s="46"/>
    </row>
    <row r="728" spans="1:47" ht="12" customHeight="1" x14ac:dyDescent="0.25">
      <c r="A728" s="192" t="str">
        <f>$A$35</f>
        <v>Bemerkungen</v>
      </c>
      <c r="B728" s="493"/>
      <c r="C728" s="494"/>
      <c r="D728" s="494"/>
      <c r="E728" s="494"/>
      <c r="F728" s="494"/>
      <c r="G728" s="494"/>
      <c r="H728" s="494"/>
      <c r="I728" s="494"/>
      <c r="J728" s="494"/>
      <c r="K728" s="494"/>
      <c r="L728" s="494"/>
      <c r="M728" s="494"/>
      <c r="N728" s="494"/>
      <c r="O728" s="494"/>
      <c r="P728" s="494"/>
      <c r="Q728" s="494"/>
      <c r="R728" s="494"/>
      <c r="S728" s="494"/>
      <c r="T728" s="494"/>
      <c r="U728" s="494"/>
      <c r="V728" s="494"/>
      <c r="W728" s="494"/>
      <c r="X728" s="494"/>
      <c r="Y728" s="494"/>
      <c r="Z728" s="494"/>
      <c r="AA728" s="494"/>
      <c r="AB728" s="494"/>
      <c r="AC728" s="494"/>
      <c r="AD728" s="494"/>
      <c r="AE728" s="494"/>
      <c r="AF728" s="495"/>
      <c r="AG728" s="86">
        <f>SUM(AG706+AG712)</f>
        <v>0</v>
      </c>
      <c r="AH728" s="12" t="s">
        <v>412</v>
      </c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46"/>
      <c r="AT728" s="46"/>
    </row>
    <row r="729" spans="1:47" ht="12" customHeight="1" x14ac:dyDescent="0.25">
      <c r="A729" s="193"/>
      <c r="B729" s="496"/>
      <c r="C729" s="497"/>
      <c r="D729" s="497"/>
      <c r="E729" s="497"/>
      <c r="F729" s="497"/>
      <c r="G729" s="497"/>
      <c r="H729" s="497"/>
      <c r="I729" s="497"/>
      <c r="J729" s="497"/>
      <c r="K729" s="497"/>
      <c r="L729" s="497"/>
      <c r="M729" s="497"/>
      <c r="N729" s="497"/>
      <c r="O729" s="497"/>
      <c r="P729" s="497"/>
      <c r="Q729" s="497"/>
      <c r="R729" s="497"/>
      <c r="S729" s="497"/>
      <c r="T729" s="497"/>
      <c r="U729" s="497"/>
      <c r="V729" s="497"/>
      <c r="W729" s="497"/>
      <c r="X729" s="497"/>
      <c r="Y729" s="497"/>
      <c r="Z729" s="497"/>
      <c r="AA729" s="497"/>
      <c r="AB729" s="497"/>
      <c r="AC729" s="497"/>
      <c r="AD729" s="497"/>
      <c r="AE729" s="497"/>
      <c r="AF729" s="498"/>
      <c r="AG729" s="86">
        <f>SUM(AG706:AG720)</f>
        <v>0</v>
      </c>
      <c r="AH729" s="12" t="s">
        <v>413</v>
      </c>
      <c r="AK729" s="46"/>
      <c r="AL729" s="46"/>
      <c r="AM729" s="46"/>
      <c r="AN729" s="46"/>
      <c r="AO729" s="46"/>
      <c r="AP729" s="46"/>
      <c r="AQ729" s="46"/>
      <c r="AR729" s="46"/>
      <c r="AS729" s="46"/>
      <c r="AT729" s="46"/>
    </row>
    <row r="730" spans="1:47" ht="12" customHeight="1" x14ac:dyDescent="0.25">
      <c r="A730" s="193"/>
      <c r="B730" s="496"/>
      <c r="C730" s="497"/>
      <c r="D730" s="497"/>
      <c r="E730" s="497"/>
      <c r="F730" s="497"/>
      <c r="G730" s="497"/>
      <c r="H730" s="497"/>
      <c r="I730" s="497"/>
      <c r="J730" s="497"/>
      <c r="K730" s="497"/>
      <c r="L730" s="497"/>
      <c r="M730" s="497"/>
      <c r="N730" s="497"/>
      <c r="O730" s="497"/>
      <c r="P730" s="497"/>
      <c r="Q730" s="497"/>
      <c r="R730" s="497"/>
      <c r="S730" s="497"/>
      <c r="T730" s="497"/>
      <c r="U730" s="497"/>
      <c r="V730" s="497"/>
      <c r="W730" s="497"/>
      <c r="X730" s="497"/>
      <c r="Y730" s="497"/>
      <c r="Z730" s="497"/>
      <c r="AA730" s="497"/>
      <c r="AB730" s="497"/>
      <c r="AC730" s="497"/>
      <c r="AD730" s="497"/>
      <c r="AE730" s="497"/>
      <c r="AF730" s="498"/>
      <c r="AG730" s="86">
        <f>AG705</f>
        <v>189.28999999999996</v>
      </c>
      <c r="AH730" s="46"/>
      <c r="AI730" s="46"/>
      <c r="AJ730" s="46"/>
      <c r="AK730" s="46"/>
      <c r="AL730" s="46"/>
      <c r="AM730" s="46"/>
      <c r="AN730" s="46"/>
      <c r="AO730" s="46"/>
      <c r="AP730" s="46"/>
      <c r="AQ730" s="46"/>
      <c r="AR730" s="46"/>
      <c r="AS730" s="46"/>
      <c r="AT730" s="46"/>
      <c r="AU730" s="46"/>
    </row>
    <row r="731" spans="1:47" ht="12" customHeight="1" x14ac:dyDescent="0.25">
      <c r="A731" s="226"/>
      <c r="B731" s="40"/>
      <c r="C731" s="40"/>
      <c r="D731" s="40"/>
      <c r="E731" s="40"/>
      <c r="F731" s="40"/>
      <c r="G731" s="40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2"/>
      <c r="U731" s="162"/>
      <c r="V731" s="162"/>
      <c r="W731" s="162"/>
      <c r="X731" s="162"/>
      <c r="Y731" s="162"/>
      <c r="Z731" s="162"/>
      <c r="AA731" s="162"/>
      <c r="AB731" s="162"/>
      <c r="AC731" s="162"/>
      <c r="AD731" s="162"/>
      <c r="AE731" s="162"/>
      <c r="AF731" s="241"/>
      <c r="AG731" s="160">
        <f>SUM(AG729-AG705)</f>
        <v>-189.28999999999996</v>
      </c>
      <c r="AH731" s="46"/>
      <c r="AI731" s="46"/>
      <c r="AJ731" s="46"/>
      <c r="AK731" s="46"/>
      <c r="AL731" s="46"/>
      <c r="AM731" s="46"/>
      <c r="AN731" s="46"/>
      <c r="AO731" s="46"/>
      <c r="AP731" s="46"/>
      <c r="AQ731" s="46"/>
      <c r="AR731" s="46"/>
      <c r="AS731" s="46"/>
      <c r="AT731" s="46"/>
      <c r="AU731" s="46"/>
    </row>
    <row r="732" spans="1:47" s="46" customFormat="1" ht="15" customHeight="1" x14ac:dyDescent="0.2">
      <c r="A732" s="709" t="str">
        <f>$A$39</f>
        <v>Zusammenstellung</v>
      </c>
      <c r="B732" s="545"/>
      <c r="C732" s="545"/>
      <c r="D732" s="545"/>
      <c r="E732" s="545"/>
      <c r="F732" s="546"/>
      <c r="G732" s="769" t="str">
        <f>$G$39</f>
        <v>Jan</v>
      </c>
      <c r="H732" s="769"/>
      <c r="I732" s="770" t="str">
        <f>$I$39</f>
        <v>Feb</v>
      </c>
      <c r="J732" s="770"/>
      <c r="K732" s="770" t="str">
        <f>$K$39</f>
        <v>Mrz</v>
      </c>
      <c r="L732" s="770"/>
      <c r="M732" s="769" t="str">
        <f>$M$39</f>
        <v>Apr</v>
      </c>
      <c r="N732" s="769"/>
      <c r="O732" s="769" t="str">
        <f>$O$39</f>
        <v>Mai</v>
      </c>
      <c r="P732" s="769"/>
      <c r="Q732" s="769" t="str">
        <f>$Q$39</f>
        <v>Jun</v>
      </c>
      <c r="R732" s="769"/>
      <c r="S732" s="770" t="str">
        <f>$S$39</f>
        <v>Jul</v>
      </c>
      <c r="T732" s="770"/>
      <c r="U732" s="769" t="str">
        <f>$U$39</f>
        <v>Aug</v>
      </c>
      <c r="V732" s="769"/>
      <c r="W732" s="769" t="str">
        <f>$W$39</f>
        <v>Sep</v>
      </c>
      <c r="X732" s="769"/>
      <c r="Y732" s="770" t="str">
        <f>$Y$39</f>
        <v>Okt</v>
      </c>
      <c r="Z732" s="770"/>
      <c r="AA732" s="769" t="str">
        <f>$AA$39</f>
        <v>Nov</v>
      </c>
      <c r="AB732" s="769"/>
      <c r="AC732" s="773" t="str">
        <f>$AC$39</f>
        <v>Dez</v>
      </c>
      <c r="AD732" s="773"/>
      <c r="AE732" s="774" t="str">
        <f>$AE$39</f>
        <v>Jahr</v>
      </c>
      <c r="AF732" s="775"/>
      <c r="AG732" s="68"/>
    </row>
    <row r="733" spans="1:47" s="46" customFormat="1" ht="12" customHeight="1" x14ac:dyDescent="0.2">
      <c r="A733" s="534" t="str">
        <f>$A$40</f>
        <v>Anstellung %</v>
      </c>
      <c r="B733" s="535"/>
      <c r="C733" s="535"/>
      <c r="D733" s="535"/>
      <c r="E733" s="535"/>
      <c r="F733" s="536"/>
      <c r="G733" s="706">
        <f>IF($B$4=0,0,$B$4)</f>
        <v>100</v>
      </c>
      <c r="H733" s="707"/>
      <c r="I733" s="539">
        <f>IF($B$70=0,0,$B$70)</f>
        <v>100</v>
      </c>
      <c r="J733" s="540"/>
      <c r="K733" s="539">
        <f>IF($B$133=0,0,$B$133)</f>
        <v>100</v>
      </c>
      <c r="L733" s="540"/>
      <c r="M733" s="706">
        <f>IF($B$196=0,0,$B$196)</f>
        <v>100</v>
      </c>
      <c r="N733" s="707"/>
      <c r="O733" s="706">
        <f>IF($B$259=0,0,$B$259)</f>
        <v>100</v>
      </c>
      <c r="P733" s="707"/>
      <c r="Q733" s="706">
        <f>IF($B$322=0,0,$B$322)</f>
        <v>100</v>
      </c>
      <c r="R733" s="707"/>
      <c r="S733" s="539">
        <f>IF($B$385=0,0,$B$385)</f>
        <v>100</v>
      </c>
      <c r="T733" s="540"/>
      <c r="U733" s="706">
        <f>IF($B$448=0,0,$B$448)</f>
        <v>100</v>
      </c>
      <c r="V733" s="707"/>
      <c r="W733" s="706">
        <f>IF($B$511=0,0,$B$511)</f>
        <v>100</v>
      </c>
      <c r="X733" s="707"/>
      <c r="Y733" s="539">
        <f>IF($B$574=0,0,$B$574)</f>
        <v>100</v>
      </c>
      <c r="Z733" s="540"/>
      <c r="AA733" s="706">
        <f>IF($B$637=0,0,$B$637)</f>
        <v>100</v>
      </c>
      <c r="AB733" s="707"/>
      <c r="AC733" s="708">
        <f>IF($B$700=0,0,$B$700)</f>
        <v>100</v>
      </c>
      <c r="AD733" s="538"/>
      <c r="AE733" s="559"/>
      <c r="AF733" s="560"/>
      <c r="AG733" s="81"/>
    </row>
    <row r="734" spans="1:47" s="46" customFormat="1" ht="12" customHeight="1" x14ac:dyDescent="0.2">
      <c r="A734" s="561" t="str">
        <f>$A$41</f>
        <v>Sollstunden gemäss GAV</v>
      </c>
      <c r="B734" s="562"/>
      <c r="C734" s="562"/>
      <c r="D734" s="562"/>
      <c r="E734" s="562"/>
      <c r="F734" s="563"/>
      <c r="G734" s="714">
        <f>IF($AG$37=0,0,$AG$37)</f>
        <v>172.82999999999998</v>
      </c>
      <c r="H734" s="715"/>
      <c r="I734" s="557">
        <f>IF($AG$100=0,0,$AG$100)</f>
        <v>164.6</v>
      </c>
      <c r="J734" s="558"/>
      <c r="K734" s="557">
        <f>IF($AG$138=0,0,$AG$138)</f>
        <v>189.28999999999996</v>
      </c>
      <c r="L734" s="558"/>
      <c r="M734" s="714">
        <f>IF($AG$226=0,0,$AG$226)</f>
        <v>181.05999999999997</v>
      </c>
      <c r="N734" s="715"/>
      <c r="O734" s="714">
        <f>IF($AG$289=0,0,$AG$289)</f>
        <v>172.82999999999998</v>
      </c>
      <c r="P734" s="715"/>
      <c r="Q734" s="714">
        <f>IF($AG$352=0,0,$AG$352)</f>
        <v>181.05999999999997</v>
      </c>
      <c r="R734" s="715"/>
      <c r="S734" s="557">
        <f>IF($AG$415=0,0,$AG$415)</f>
        <v>181.05999999999997</v>
      </c>
      <c r="T734" s="558"/>
      <c r="U734" s="714">
        <f>IF($AG$478=0,0,$AG$478)</f>
        <v>181.05999999999997</v>
      </c>
      <c r="V734" s="715"/>
      <c r="W734" s="714">
        <f>IF($AG$541=0,0,$AG$541)</f>
        <v>181.05999999999997</v>
      </c>
      <c r="X734" s="715"/>
      <c r="Y734" s="557">
        <f>IF($AG$604=0,0,$AG$604)</f>
        <v>172.82999999999998</v>
      </c>
      <c r="Z734" s="558"/>
      <c r="AA734" s="714">
        <f>IF($AG$667=0,0,$AG$667)</f>
        <v>181.05999999999997</v>
      </c>
      <c r="AB734" s="715"/>
      <c r="AC734" s="716">
        <f>IF($AG$730=0,0,$AG$730)</f>
        <v>189.28999999999996</v>
      </c>
      <c r="AD734" s="565"/>
      <c r="AE734" s="549">
        <f>SUM(G671:AD671)</f>
        <v>2148.0299999999997</v>
      </c>
      <c r="AF734" s="550"/>
      <c r="AG734" s="81"/>
    </row>
    <row r="735" spans="1:47" s="46" customFormat="1" ht="12" customHeight="1" x14ac:dyDescent="0.2">
      <c r="A735" s="163" t="str">
        <f>$A$42</f>
        <v>Produktive Stunden</v>
      </c>
      <c r="B735" s="551" t="str">
        <f>$B$42</f>
        <v>06.00 - 20.00 Uhr</v>
      </c>
      <c r="C735" s="551"/>
      <c r="D735" s="551"/>
      <c r="E735" s="551"/>
      <c r="F735" s="552"/>
      <c r="G735" s="711">
        <f>IF($AG$32=0,0,$AG$32)</f>
        <v>0</v>
      </c>
      <c r="H735" s="712"/>
      <c r="I735" s="555">
        <f>IF($AG$95=0,0,$AG$95)</f>
        <v>0</v>
      </c>
      <c r="J735" s="556"/>
      <c r="K735" s="555">
        <f>IF($AG$158=0,0,$AG$158)</f>
        <v>0</v>
      </c>
      <c r="L735" s="556"/>
      <c r="M735" s="711">
        <f>IF($AG$221=0,0,$AG$221)</f>
        <v>0</v>
      </c>
      <c r="N735" s="712"/>
      <c r="O735" s="711">
        <f>IF($AG$284=0,0,$AG$284)</f>
        <v>0</v>
      </c>
      <c r="P735" s="712"/>
      <c r="Q735" s="711">
        <f>IF($AG$347=0,0,$AG$347)</f>
        <v>0</v>
      </c>
      <c r="R735" s="712"/>
      <c r="S735" s="555">
        <f>IF($AG$410=0,0,$AG$410)</f>
        <v>0</v>
      </c>
      <c r="T735" s="556"/>
      <c r="U735" s="711">
        <f>IF($AG$473=0,0,$AG$473)</f>
        <v>0</v>
      </c>
      <c r="V735" s="712"/>
      <c r="W735" s="711">
        <f>IF($AG$536=0,0,$AG$536)</f>
        <v>0</v>
      </c>
      <c r="X735" s="712"/>
      <c r="Y735" s="555">
        <f>IF($AG$599=0,0,$AG$599)</f>
        <v>0</v>
      </c>
      <c r="Z735" s="556"/>
      <c r="AA735" s="711">
        <f>IF($AG$662=0,0,$AG$662)</f>
        <v>0</v>
      </c>
      <c r="AB735" s="712"/>
      <c r="AC735" s="713">
        <f>IF($AG$725=0,0,$AG$725)</f>
        <v>0</v>
      </c>
      <c r="AD735" s="554"/>
      <c r="AE735" s="570">
        <f>SUM(G672:AD672)</f>
        <v>0</v>
      </c>
      <c r="AF735" s="571"/>
      <c r="AG735" s="81"/>
    </row>
    <row r="736" spans="1:47" s="46" customFormat="1" ht="12" customHeight="1" x14ac:dyDescent="0.2">
      <c r="A736" s="164"/>
      <c r="B736" s="572" t="str">
        <f>$B$43</f>
        <v>Nacht-, Sonn-, Feiertagsarbeit</v>
      </c>
      <c r="C736" s="572"/>
      <c r="D736" s="572"/>
      <c r="E736" s="572"/>
      <c r="F736" s="573"/>
      <c r="G736" s="717">
        <f>IF($AG$33=0,0,$AG$33)</f>
        <v>0</v>
      </c>
      <c r="H736" s="718"/>
      <c r="I736" s="566">
        <f>IF($AG$96=0,0,$AG$96)</f>
        <v>0</v>
      </c>
      <c r="J736" s="567"/>
      <c r="K736" s="566">
        <f>IF($AG$159=0,0,$AG$159)</f>
        <v>0</v>
      </c>
      <c r="L736" s="567"/>
      <c r="M736" s="717">
        <f>IF($AG$222=0,0,$AG$222)</f>
        <v>0</v>
      </c>
      <c r="N736" s="718"/>
      <c r="O736" s="717">
        <f>IF($AG$285=0,0,$AG$285)</f>
        <v>0</v>
      </c>
      <c r="P736" s="718"/>
      <c r="Q736" s="717">
        <f>IF($AG$348=0,0,$AG$348)</f>
        <v>0</v>
      </c>
      <c r="R736" s="718"/>
      <c r="S736" s="566">
        <f>IF($AG$411=0,0,$AG$411)</f>
        <v>0</v>
      </c>
      <c r="T736" s="567"/>
      <c r="U736" s="717">
        <f>IF($AG$474=0,0,$AG$474)</f>
        <v>0</v>
      </c>
      <c r="V736" s="718"/>
      <c r="W736" s="717">
        <f>IF($AG$537=0,0,$AG$537)</f>
        <v>0</v>
      </c>
      <c r="X736" s="718"/>
      <c r="Y736" s="566">
        <f>IF($AG$600=0,0,$AG$600)</f>
        <v>0</v>
      </c>
      <c r="Z736" s="567"/>
      <c r="AA736" s="717">
        <f>IF($AG$663=0,0,$AG$663)</f>
        <v>0</v>
      </c>
      <c r="AB736" s="718"/>
      <c r="AC736" s="719">
        <f>IF($AG$726=0,0,$AG$726)</f>
        <v>0</v>
      </c>
      <c r="AD736" s="575"/>
      <c r="AE736" s="568">
        <f>SUM(G673:AD673)</f>
        <v>0</v>
      </c>
      <c r="AF736" s="569"/>
      <c r="AG736" s="81"/>
    </row>
    <row r="737" spans="1:48" s="46" customFormat="1" ht="12" customHeight="1" x14ac:dyDescent="0.2">
      <c r="A737" s="163" t="str">
        <f>$A$44</f>
        <v>Zeitzuschläge</v>
      </c>
      <c r="B737" s="551" t="str">
        <f>$B$44</f>
        <v>aus Wochentotal</v>
      </c>
      <c r="C737" s="551"/>
      <c r="D737" s="551"/>
      <c r="E737" s="551"/>
      <c r="F737" s="552"/>
      <c r="G737" s="711">
        <f>IF($AG$25=0,0,$AG$25)</f>
        <v>0</v>
      </c>
      <c r="H737" s="712"/>
      <c r="I737" s="555">
        <f>IF($AG$88=0,0,$AG$88)</f>
        <v>0</v>
      </c>
      <c r="J737" s="556"/>
      <c r="K737" s="555">
        <f>IF($AG$151=0,0,$AG$151)</f>
        <v>0</v>
      </c>
      <c r="L737" s="556"/>
      <c r="M737" s="711">
        <f>IF($AG$214=0,0,$AG$214)</f>
        <v>0</v>
      </c>
      <c r="N737" s="712"/>
      <c r="O737" s="711">
        <f>IF($AG$277=0,0,$AG$277)</f>
        <v>0</v>
      </c>
      <c r="P737" s="712"/>
      <c r="Q737" s="711">
        <f>IF($AG$340=0,0,$AG$340)</f>
        <v>0</v>
      </c>
      <c r="R737" s="712"/>
      <c r="S737" s="555">
        <f>IF($AG$403=0,0,$AG$403)</f>
        <v>0</v>
      </c>
      <c r="T737" s="556"/>
      <c r="U737" s="711">
        <f>IF($AG$466=0,0,$AG$466)</f>
        <v>0</v>
      </c>
      <c r="V737" s="712"/>
      <c r="W737" s="711">
        <f>IF($AG$529=0,0,$AG$529)</f>
        <v>0</v>
      </c>
      <c r="X737" s="712"/>
      <c r="Y737" s="555">
        <f>IF($AG$592=0,0,$AG$592)</f>
        <v>0</v>
      </c>
      <c r="Z737" s="556"/>
      <c r="AA737" s="711">
        <f>IF($AG$655=0,0,$AG$655)</f>
        <v>0</v>
      </c>
      <c r="AB737" s="712"/>
      <c r="AC737" s="713">
        <f>IF($AG$718=0,0,$AG$718)</f>
        <v>0</v>
      </c>
      <c r="AD737" s="554"/>
      <c r="AE737" s="570">
        <f>SUM(G674:AD674)</f>
        <v>0</v>
      </c>
      <c r="AF737" s="571"/>
      <c r="AG737" s="81"/>
    </row>
    <row r="738" spans="1:48" s="46" customFormat="1" ht="12" customHeight="1" x14ac:dyDescent="0.25">
      <c r="A738" s="164"/>
      <c r="B738" s="572" t="str">
        <f>$B$45</f>
        <v>aus Nacht-, Sonn-, Feiertagsarbeiten</v>
      </c>
      <c r="C738" s="572"/>
      <c r="D738" s="572"/>
      <c r="E738" s="572"/>
      <c r="F738" s="573"/>
      <c r="G738" s="717">
        <f>IF($AJ$20=0,0,$AJ$20)</f>
        <v>0</v>
      </c>
      <c r="H738" s="718"/>
      <c r="I738" s="566">
        <f>IF($AK$20=0,0,$AK$20)</f>
        <v>0</v>
      </c>
      <c r="J738" s="567"/>
      <c r="K738" s="566">
        <f>IF($AL$20=0,0,$AL$20)</f>
        <v>0</v>
      </c>
      <c r="L738" s="567"/>
      <c r="M738" s="717">
        <f>IF($AM$20=0,0,$AM$20)</f>
        <v>0</v>
      </c>
      <c r="N738" s="718"/>
      <c r="O738" s="717">
        <f>IF($AN$20=0,0,$AN$20)</f>
        <v>0</v>
      </c>
      <c r="P738" s="718"/>
      <c r="Q738" s="717">
        <f>IF($AO$20=0,0,$AO$20)</f>
        <v>0</v>
      </c>
      <c r="R738" s="718"/>
      <c r="S738" s="566">
        <f>IF($AP$20=0,0,$AP$20)</f>
        <v>0</v>
      </c>
      <c r="T738" s="567"/>
      <c r="U738" s="717">
        <f>IF($AQ$20=0,0,$AQ$20)</f>
        <v>0</v>
      </c>
      <c r="V738" s="718"/>
      <c r="W738" s="717">
        <f>IF($AR$20=0,0,$AR$20)</f>
        <v>0</v>
      </c>
      <c r="X738" s="718"/>
      <c r="Y738" s="566">
        <f>IF($AS$20=0,0,$AS$20)</f>
        <v>0</v>
      </c>
      <c r="Z738" s="567"/>
      <c r="AA738" s="717">
        <f>IF($AT$20=0,0,$AT$20)</f>
        <v>0</v>
      </c>
      <c r="AB738" s="718"/>
      <c r="AC738" s="719">
        <f>IF($AU$20=0,0,$AU$20)</f>
        <v>0</v>
      </c>
      <c r="AD738" s="575"/>
      <c r="AE738" s="568">
        <f>SUM(G675:AD675)</f>
        <v>0</v>
      </c>
      <c r="AF738" s="569"/>
      <c r="AG738" s="81"/>
      <c r="AV738" s="129"/>
    </row>
    <row r="739" spans="1:48" s="46" customFormat="1" ht="12" customHeight="1" x14ac:dyDescent="0.25">
      <c r="A739" s="576" t="str">
        <f>$A$46</f>
        <v>Unproduktive Stunden</v>
      </c>
      <c r="B739" s="577"/>
      <c r="C739" s="577"/>
      <c r="D739" s="577"/>
      <c r="E739" s="577"/>
      <c r="F739" s="578"/>
      <c r="G739" s="720"/>
      <c r="H739" s="721"/>
      <c r="I739" s="581"/>
      <c r="J739" s="582"/>
      <c r="K739" s="581"/>
      <c r="L739" s="582"/>
      <c r="M739" s="720"/>
      <c r="N739" s="721"/>
      <c r="O739" s="720"/>
      <c r="P739" s="721"/>
      <c r="Q739" s="720"/>
      <c r="R739" s="721"/>
      <c r="S739" s="581"/>
      <c r="T739" s="582"/>
      <c r="U739" s="720"/>
      <c r="V739" s="721"/>
      <c r="W739" s="720"/>
      <c r="X739" s="721"/>
      <c r="Y739" s="581"/>
      <c r="Z739" s="582"/>
      <c r="AA739" s="720"/>
      <c r="AB739" s="721"/>
      <c r="AC739" s="722"/>
      <c r="AD739" s="580"/>
      <c r="AE739" s="593"/>
      <c r="AF739" s="594"/>
      <c r="AG739" s="81"/>
      <c r="AV739" s="129"/>
    </row>
    <row r="740" spans="1:48" s="46" customFormat="1" ht="12" customHeight="1" x14ac:dyDescent="0.25">
      <c r="A740" s="595" t="str">
        <f>$A$47</f>
        <v xml:space="preserve">   Absenzen, Kurzabsenzen Art. 11 GAV</v>
      </c>
      <c r="B740" s="596"/>
      <c r="C740" s="596"/>
      <c r="D740" s="596"/>
      <c r="E740" s="596"/>
      <c r="F740" s="165" t="str">
        <f>$F$47</f>
        <v>a</v>
      </c>
      <c r="G740" s="591">
        <f>IF($AJ$3=0,0,$AJ$3)</f>
        <v>0</v>
      </c>
      <c r="H740" s="592"/>
      <c r="I740" s="591">
        <f>IF($AK$3=0,0,$AK$3)</f>
        <v>0</v>
      </c>
      <c r="J740" s="592"/>
      <c r="K740" s="591">
        <f>IF($AL$3=0,0,$AL$3)</f>
        <v>0</v>
      </c>
      <c r="L740" s="592"/>
      <c r="M740" s="591">
        <f>IF($AM$3=0,0,$AM$3)</f>
        <v>0</v>
      </c>
      <c r="N740" s="592"/>
      <c r="O740" s="591">
        <f>IF($AN$3=0,0,$AN$3)</f>
        <v>0</v>
      </c>
      <c r="P740" s="592"/>
      <c r="Q740" s="591">
        <f>IF($AO$3=0,0,$AO$3)</f>
        <v>0</v>
      </c>
      <c r="R740" s="592"/>
      <c r="S740" s="591">
        <f>IF($AP$3=0,0,$AP$3)</f>
        <v>0</v>
      </c>
      <c r="T740" s="592"/>
      <c r="U740" s="591">
        <f>IF($AQ$3=0,0,$AQ$3)</f>
        <v>0</v>
      </c>
      <c r="V740" s="592"/>
      <c r="W740" s="591">
        <f>IF($AR$3=0,0,$AR$3)</f>
        <v>0</v>
      </c>
      <c r="X740" s="592"/>
      <c r="Y740" s="591">
        <f>IF($AS$3=0,0,$AS$3)</f>
        <v>0</v>
      </c>
      <c r="Z740" s="592"/>
      <c r="AA740" s="591">
        <f>IF(AT$3=0,0,$AT$3)</f>
        <v>0</v>
      </c>
      <c r="AB740" s="592"/>
      <c r="AC740" s="724">
        <f>IF($AU$3=0,0,$AU$3)</f>
        <v>0</v>
      </c>
      <c r="AD740" s="598"/>
      <c r="AE740" s="583">
        <f>IF($AV$3=0,0,$AV$3)</f>
        <v>0</v>
      </c>
      <c r="AF740" s="584"/>
      <c r="AG740" s="81"/>
      <c r="AV740" s="129"/>
    </row>
    <row r="741" spans="1:48" s="46" customFormat="1" ht="12" customHeight="1" x14ac:dyDescent="0.25">
      <c r="A741" s="585" t="str">
        <f>$A$48</f>
        <v xml:space="preserve">   Ferien Art. 12.1 GAV</v>
      </c>
      <c r="B741" s="586"/>
      <c r="C741" s="586"/>
      <c r="D741" s="586"/>
      <c r="E741" s="586"/>
      <c r="F741" s="166" t="str">
        <f>$F$48</f>
        <v>f</v>
      </c>
      <c r="G741" s="589">
        <f>IF($AJ$4=0,0,$AJ$4)</f>
        <v>0</v>
      </c>
      <c r="H741" s="590"/>
      <c r="I741" s="589">
        <f>IF($AK$4=0,0,$AK$4)</f>
        <v>0</v>
      </c>
      <c r="J741" s="590"/>
      <c r="K741" s="589">
        <f>IF($AL$4=0,0,$AL$4)</f>
        <v>0</v>
      </c>
      <c r="L741" s="590"/>
      <c r="M741" s="589">
        <f>IF($AM$4=0,0,$AM$4)</f>
        <v>0</v>
      </c>
      <c r="N741" s="590"/>
      <c r="O741" s="589">
        <f>IF($AN$4=0,0,$AN$4)</f>
        <v>0</v>
      </c>
      <c r="P741" s="590"/>
      <c r="Q741" s="589">
        <f>IF($AO$4=0,0,$AO$4)</f>
        <v>0</v>
      </c>
      <c r="R741" s="590"/>
      <c r="S741" s="589">
        <f>IF($AP$4=0,0,$AP$4)</f>
        <v>0</v>
      </c>
      <c r="T741" s="590"/>
      <c r="U741" s="589">
        <f>IF($AQ$4=0,0,$AQ$4)</f>
        <v>0</v>
      </c>
      <c r="V741" s="590"/>
      <c r="W741" s="589">
        <f>IF($AR$4=0,0,$AR$4)</f>
        <v>0</v>
      </c>
      <c r="X741" s="590"/>
      <c r="Y741" s="589">
        <f>IF($AS$4=0,0,$AS$4)</f>
        <v>0</v>
      </c>
      <c r="Z741" s="590"/>
      <c r="AA741" s="589">
        <f>IF($AT$4=0,0,$AT$4)</f>
        <v>0</v>
      </c>
      <c r="AB741" s="590"/>
      <c r="AC741" s="723">
        <f>IF($AU$4=0,0,$AU$4)</f>
        <v>0</v>
      </c>
      <c r="AD741" s="588"/>
      <c r="AE741" s="599">
        <f>IF($AV$4=0,0,$AV$4)</f>
        <v>0</v>
      </c>
      <c r="AF741" s="600"/>
      <c r="AG741" s="81"/>
      <c r="AV741" s="129"/>
    </row>
    <row r="742" spans="1:48" s="46" customFormat="1" ht="12" customHeight="1" x14ac:dyDescent="0.25">
      <c r="A742" s="601" t="str">
        <f>$A$49</f>
        <v xml:space="preserve">   Feiertage Art. 12.2 GAV</v>
      </c>
      <c r="B742" s="602"/>
      <c r="C742" s="222" t="str">
        <f>IF($AJ$17="","",$AJ$17)</f>
        <v/>
      </c>
      <c r="D742" s="221"/>
      <c r="E742" s="221"/>
      <c r="F742" s="167" t="str">
        <f>$F$49</f>
        <v>ft</v>
      </c>
      <c r="G742" s="589">
        <f>IF($AJ$15=0,0,$AJ$15)</f>
        <v>0</v>
      </c>
      <c r="H742" s="590"/>
      <c r="I742" s="589">
        <f>IF($AK$15=0,0,$AK$15)</f>
        <v>0</v>
      </c>
      <c r="J742" s="590"/>
      <c r="K742" s="589">
        <f>IF($AL$15=0,0,$AL$15)</f>
        <v>0</v>
      </c>
      <c r="L742" s="590"/>
      <c r="M742" s="589">
        <f>IF($AM$15=0,0,$AM$15)</f>
        <v>0</v>
      </c>
      <c r="N742" s="590"/>
      <c r="O742" s="589">
        <f>IF($AN$15=0,0,$AN$15)</f>
        <v>0</v>
      </c>
      <c r="P742" s="590"/>
      <c r="Q742" s="589">
        <f>IF($AO$15=0,0,$AO$15)</f>
        <v>0</v>
      </c>
      <c r="R742" s="590"/>
      <c r="S742" s="589">
        <f>IF($AP$15=0,0,$AP$15)</f>
        <v>0</v>
      </c>
      <c r="T742" s="590"/>
      <c r="U742" s="589">
        <f>IF($AQ$15=0,0,$AQ$15)</f>
        <v>0</v>
      </c>
      <c r="V742" s="590"/>
      <c r="W742" s="589">
        <f>IF($AR$15=0,0,$AR$15)</f>
        <v>0</v>
      </c>
      <c r="X742" s="590"/>
      <c r="Y742" s="589">
        <f>IF($AS$15=0,0,$AS$15)</f>
        <v>0</v>
      </c>
      <c r="Z742" s="590"/>
      <c r="AA742" s="589">
        <f>IF($AT$15=0,0,$AT$15)</f>
        <v>0</v>
      </c>
      <c r="AB742" s="590"/>
      <c r="AC742" s="723">
        <f>IF($AU$15=0,0,$AU$15)</f>
        <v>0</v>
      </c>
      <c r="AD742" s="588"/>
      <c r="AE742" s="599">
        <f>IF($AV$15=0,0,$AV$15)</f>
        <v>0</v>
      </c>
      <c r="AF742" s="600"/>
      <c r="AG742" s="81"/>
      <c r="AV742" s="129"/>
    </row>
    <row r="743" spans="1:48" s="46" customFormat="1" ht="12" customHeight="1" x14ac:dyDescent="0.25">
      <c r="A743" s="601" t="str">
        <f>$A$50</f>
        <v xml:space="preserve">   Krankheit Art. 13 GAV</v>
      </c>
      <c r="B743" s="602"/>
      <c r="C743" s="602"/>
      <c r="D743" s="602"/>
      <c r="E743" s="602"/>
      <c r="F743" s="167" t="str">
        <f>$F$50</f>
        <v>k</v>
      </c>
      <c r="G743" s="589">
        <f>IF($AJ$5=0,0,$AJ$5)</f>
        <v>0</v>
      </c>
      <c r="H743" s="590"/>
      <c r="I743" s="589">
        <f>IF($AK$5=0,0,$AK$5)</f>
        <v>0</v>
      </c>
      <c r="J743" s="590"/>
      <c r="K743" s="589">
        <f>IF($AL$5=0,0,$AL$5)</f>
        <v>0</v>
      </c>
      <c r="L743" s="590"/>
      <c r="M743" s="589">
        <f>IF($AM$5=0,0,$AM$5)</f>
        <v>0</v>
      </c>
      <c r="N743" s="590"/>
      <c r="O743" s="589">
        <f>IF($AN$5=0,0,$AN$5)</f>
        <v>0</v>
      </c>
      <c r="P743" s="590"/>
      <c r="Q743" s="589">
        <f>IF($AO$5=0,0,$AO$5)</f>
        <v>0</v>
      </c>
      <c r="R743" s="590"/>
      <c r="S743" s="589">
        <f>IF($AP$5=0,0,$AP$5)</f>
        <v>0</v>
      </c>
      <c r="T743" s="590"/>
      <c r="U743" s="589">
        <f>IF($AQ$5=0,0,$AQ$5)</f>
        <v>0</v>
      </c>
      <c r="V743" s="590"/>
      <c r="W743" s="589">
        <f>IF($AR$5=0,0,$AR$5)</f>
        <v>0</v>
      </c>
      <c r="X743" s="590"/>
      <c r="Y743" s="589">
        <f>IF($AS$5=0,0,$AS$5)</f>
        <v>0</v>
      </c>
      <c r="Z743" s="590"/>
      <c r="AA743" s="589">
        <f>IF($AT$5=0,0,$AT$5)</f>
        <v>0</v>
      </c>
      <c r="AB743" s="590"/>
      <c r="AC743" s="723">
        <f>IF($AU$5=0,0,$AU$5)</f>
        <v>0</v>
      </c>
      <c r="AD743" s="588"/>
      <c r="AE743" s="599">
        <f>IF($AV$5=0,0,$AV$5)</f>
        <v>0</v>
      </c>
      <c r="AF743" s="600"/>
      <c r="AG743" s="81"/>
      <c r="AV743" s="129"/>
    </row>
    <row r="744" spans="1:48" s="46" customFormat="1" ht="12" customHeight="1" x14ac:dyDescent="0.25">
      <c r="A744" s="601" t="str">
        <f>$A$51</f>
        <v xml:space="preserve">   Unfall Art. 14 GAV</v>
      </c>
      <c r="B744" s="602"/>
      <c r="C744" s="602"/>
      <c r="D744" s="602"/>
      <c r="E744" s="602"/>
      <c r="F744" s="167" t="str">
        <f>$F$51</f>
        <v>u</v>
      </c>
      <c r="G744" s="589">
        <f>IF($AJ$6=0,0,$AJ$6)</f>
        <v>0</v>
      </c>
      <c r="H744" s="590"/>
      <c r="I744" s="589">
        <f>IF($AK$6=0,0,$AK$6)</f>
        <v>0</v>
      </c>
      <c r="J744" s="590"/>
      <c r="K744" s="589">
        <f>IF($AL$6=0,0,$AL$6)</f>
        <v>0</v>
      </c>
      <c r="L744" s="590"/>
      <c r="M744" s="589">
        <f>IF($AM$6=0,0,$AM$6)</f>
        <v>0</v>
      </c>
      <c r="N744" s="590"/>
      <c r="O744" s="589">
        <f>IF($AN$6=0,0,$AN$6)</f>
        <v>0</v>
      </c>
      <c r="P744" s="590"/>
      <c r="Q744" s="589">
        <f>IF($AO$6=0,0,$AO$6)</f>
        <v>0</v>
      </c>
      <c r="R744" s="590"/>
      <c r="S744" s="589">
        <f>IF($AP$6=0,0,$AP$6)</f>
        <v>0</v>
      </c>
      <c r="T744" s="590"/>
      <c r="U744" s="589">
        <f>IF($AQ$6=0,0,$AQ$6)</f>
        <v>0</v>
      </c>
      <c r="V744" s="590"/>
      <c r="W744" s="589">
        <f>IF($AR$6=0,0,$AR$6)</f>
        <v>0</v>
      </c>
      <c r="X744" s="590"/>
      <c r="Y744" s="589">
        <f>IF($AS$6=0,0,$AS$6)</f>
        <v>0</v>
      </c>
      <c r="Z744" s="590"/>
      <c r="AA744" s="589">
        <f>IF($AT$6=0,0,$AT$6)</f>
        <v>0</v>
      </c>
      <c r="AB744" s="590"/>
      <c r="AC744" s="723">
        <f>IF($AU$6=0,0,$AU$6)</f>
        <v>0</v>
      </c>
      <c r="AD744" s="588"/>
      <c r="AE744" s="599">
        <f>IF($AV$6=0,0,$AV$6)</f>
        <v>0</v>
      </c>
      <c r="AF744" s="600"/>
      <c r="AG744" s="81"/>
      <c r="AV744" s="129"/>
    </row>
    <row r="745" spans="1:48" s="46" customFormat="1" ht="12" customHeight="1" x14ac:dyDescent="0.25">
      <c r="A745" s="601" t="str">
        <f>$A$52</f>
        <v xml:space="preserve">   Schwangerschaft/Mutterschaft Art. 15 GAV</v>
      </c>
      <c r="B745" s="602"/>
      <c r="C745" s="602"/>
      <c r="D745" s="602"/>
      <c r="E745" s="602"/>
      <c r="F745" s="167" t="str">
        <f>$F$52</f>
        <v>s</v>
      </c>
      <c r="G745" s="589">
        <f>IF($AJ$7=0,0,$AJ$7)</f>
        <v>0</v>
      </c>
      <c r="H745" s="590"/>
      <c r="I745" s="589">
        <f>IF($AK$7=0,0,$AK$7)</f>
        <v>0</v>
      </c>
      <c r="J745" s="590"/>
      <c r="K745" s="589">
        <f>IF($AL$7=0,0,$AL$7)</f>
        <v>0</v>
      </c>
      <c r="L745" s="590"/>
      <c r="M745" s="589">
        <f>IF($AM$7=0,0,$AM$7)</f>
        <v>0</v>
      </c>
      <c r="N745" s="590"/>
      <c r="O745" s="589">
        <f>IF($AN$7=0,0,$AN$7)</f>
        <v>0</v>
      </c>
      <c r="P745" s="590"/>
      <c r="Q745" s="589">
        <f>IF($AO$7=0,0,$AO$7)</f>
        <v>0</v>
      </c>
      <c r="R745" s="590"/>
      <c r="S745" s="589">
        <f>IF($AP$7=0,0,$AP$7)</f>
        <v>0</v>
      </c>
      <c r="T745" s="590"/>
      <c r="U745" s="589">
        <f>IF($AQ$7=0,0,$AQ$7)</f>
        <v>0</v>
      </c>
      <c r="V745" s="590"/>
      <c r="W745" s="589">
        <f>IF($AR$7=0,0,$AR$7)</f>
        <v>0</v>
      </c>
      <c r="X745" s="590"/>
      <c r="Y745" s="589">
        <f>IF($AS$7=0,0,$AS$7)</f>
        <v>0</v>
      </c>
      <c r="Z745" s="590"/>
      <c r="AA745" s="589">
        <f>IF($AT$7=0,0,$AT$7)</f>
        <v>0</v>
      </c>
      <c r="AB745" s="590"/>
      <c r="AC745" s="723">
        <f>IF($AU$7=0,0,$AU$7)</f>
        <v>0</v>
      </c>
      <c r="AD745" s="588"/>
      <c r="AE745" s="599">
        <f>IF($AV$7=0,0,$AV$7)</f>
        <v>0</v>
      </c>
      <c r="AF745" s="600"/>
      <c r="AG745" s="81"/>
      <c r="AV745" s="129"/>
    </row>
    <row r="746" spans="1:48" s="46" customFormat="1" ht="12" customHeight="1" x14ac:dyDescent="0.2">
      <c r="A746" s="601" t="str">
        <f>$A$53</f>
        <v xml:space="preserve">   Militär/Beförderung/Zivilschutz Art. 16 GAV</v>
      </c>
      <c r="B746" s="602"/>
      <c r="C746" s="602"/>
      <c r="D746" s="602"/>
      <c r="E746" s="602"/>
      <c r="F746" s="167" t="str">
        <f>$F$53</f>
        <v>m</v>
      </c>
      <c r="G746" s="589">
        <f>IF($AJ$8=0,0,$AJ$8)</f>
        <v>0</v>
      </c>
      <c r="H746" s="590"/>
      <c r="I746" s="589">
        <f>IF($AK$8=0,0,$AK$8)</f>
        <v>0</v>
      </c>
      <c r="J746" s="590"/>
      <c r="K746" s="589">
        <f>IF($AL$8=0,0,$AL$8)</f>
        <v>0</v>
      </c>
      <c r="L746" s="590"/>
      <c r="M746" s="589">
        <f>IF($AM$8=0,0,$AM$8)</f>
        <v>0</v>
      </c>
      <c r="N746" s="590"/>
      <c r="O746" s="589">
        <f>IF($AN$8=0,0,$AN$8)</f>
        <v>0</v>
      </c>
      <c r="P746" s="590"/>
      <c r="Q746" s="589">
        <f>IF($AO$8=0,0,$AO$8)</f>
        <v>0</v>
      </c>
      <c r="R746" s="590"/>
      <c r="S746" s="589">
        <f>IF($AP$8=0,0,$AP$8)</f>
        <v>0</v>
      </c>
      <c r="T746" s="590"/>
      <c r="U746" s="589">
        <f>IF($AQ$8=0,0,$AQ$8)</f>
        <v>0</v>
      </c>
      <c r="V746" s="590"/>
      <c r="W746" s="589">
        <f>IF($AR$8=0,0,$AR$8)</f>
        <v>0</v>
      </c>
      <c r="X746" s="590"/>
      <c r="Y746" s="589">
        <f>IF($AS$8=0,0,$AS$8)</f>
        <v>0</v>
      </c>
      <c r="Z746" s="590"/>
      <c r="AA746" s="589">
        <f>IF($AT$8=0,0,$AT$8)</f>
        <v>0</v>
      </c>
      <c r="AB746" s="590"/>
      <c r="AC746" s="723">
        <f>IF($AU$8=0,0,$AU$8)</f>
        <v>0</v>
      </c>
      <c r="AD746" s="588"/>
      <c r="AE746" s="599">
        <f>IF($AV$8=0,0,$AV$8)</f>
        <v>0</v>
      </c>
      <c r="AF746" s="600"/>
      <c r="AG746" s="81"/>
    </row>
    <row r="747" spans="1:48" s="46" customFormat="1" ht="12" customHeight="1" x14ac:dyDescent="0.2">
      <c r="A747" s="601" t="str">
        <f>$A$54</f>
        <v xml:space="preserve">   Kurzarbeit und Schlechtwetterausfälle</v>
      </c>
      <c r="B747" s="602"/>
      <c r="C747" s="602"/>
      <c r="D747" s="602"/>
      <c r="E747" s="602"/>
      <c r="F747" s="167" t="str">
        <f>$F$54</f>
        <v>ka</v>
      </c>
      <c r="G747" s="589">
        <f>IF($AJ$11=0,0,$AJ$11)</f>
        <v>0</v>
      </c>
      <c r="H747" s="590"/>
      <c r="I747" s="589">
        <f>IF($AK$11=0,0,$AK$11)</f>
        <v>0</v>
      </c>
      <c r="J747" s="590"/>
      <c r="K747" s="589">
        <f>IF($AL$11=0,0,$AL$11)</f>
        <v>0</v>
      </c>
      <c r="L747" s="590"/>
      <c r="M747" s="589">
        <f>IF($AM$11=0,0,$AM$11)</f>
        <v>0</v>
      </c>
      <c r="N747" s="590"/>
      <c r="O747" s="589">
        <f>IF($AN$11=0,0,$AN$11)</f>
        <v>0</v>
      </c>
      <c r="P747" s="590"/>
      <c r="Q747" s="589">
        <f>IF($AO$11=0,0,$AO$11)</f>
        <v>0</v>
      </c>
      <c r="R747" s="590"/>
      <c r="S747" s="589">
        <f>IF($AP$11=0,0,$AP$11)</f>
        <v>0</v>
      </c>
      <c r="T747" s="590"/>
      <c r="U747" s="589">
        <f>IF($AQ$11=0,0,$AQ$11)</f>
        <v>0</v>
      </c>
      <c r="V747" s="590"/>
      <c r="W747" s="589">
        <f>IF($AR$11=0,0,$AR$11)</f>
        <v>0</v>
      </c>
      <c r="X747" s="590"/>
      <c r="Y747" s="589">
        <f>IF($AS$11=0,0,$AS$11)</f>
        <v>0</v>
      </c>
      <c r="Z747" s="590"/>
      <c r="AA747" s="589">
        <f>IF($AT$11=0,0,$AT$11)</f>
        <v>0</v>
      </c>
      <c r="AB747" s="590"/>
      <c r="AC747" s="723">
        <f>IF($AU$11=0,0,$AU$11)</f>
        <v>0</v>
      </c>
      <c r="AD747" s="588"/>
      <c r="AE747" s="599">
        <f>IF($AV$11=0,0,$AV$11)</f>
        <v>0</v>
      </c>
      <c r="AF747" s="600"/>
      <c r="AG747" s="81"/>
    </row>
    <row r="748" spans="1:48" s="46" customFormat="1" ht="12" customHeight="1" x14ac:dyDescent="0.2">
      <c r="A748" s="601" t="str">
        <f>$A$55</f>
        <v xml:space="preserve">   Berufsschule</v>
      </c>
      <c r="B748" s="602"/>
      <c r="C748" s="602"/>
      <c r="D748" s="602"/>
      <c r="E748" s="602"/>
      <c r="F748" s="168" t="str">
        <f>$F$55</f>
        <v>bs</v>
      </c>
      <c r="G748" s="589">
        <f>IF($AJ$9=0,0,$AJ$9)</f>
        <v>0</v>
      </c>
      <c r="H748" s="590"/>
      <c r="I748" s="589">
        <f>IF($AK$9=0,0,$AK$9)</f>
        <v>0</v>
      </c>
      <c r="J748" s="590"/>
      <c r="K748" s="589">
        <f>IF($AL$9=0,0,$AL$9)</f>
        <v>0</v>
      </c>
      <c r="L748" s="590"/>
      <c r="M748" s="589">
        <f>IF($AM$9=0,0,$AM$9)</f>
        <v>0</v>
      </c>
      <c r="N748" s="590"/>
      <c r="O748" s="589">
        <f>IF($AN$9=0,0,$AN$9)</f>
        <v>0</v>
      </c>
      <c r="P748" s="590"/>
      <c r="Q748" s="589">
        <f>IF($AO$9=0,0,$AO$9)</f>
        <v>0</v>
      </c>
      <c r="R748" s="590"/>
      <c r="S748" s="589">
        <f>IF($AP$9=0,0,$AP$9)</f>
        <v>0</v>
      </c>
      <c r="T748" s="590"/>
      <c r="U748" s="589">
        <f>IF($AQ$9=0,0,$AQ$9)</f>
        <v>0</v>
      </c>
      <c r="V748" s="590"/>
      <c r="W748" s="589">
        <f>IF($AR$9=0,0,$AR$9)</f>
        <v>0</v>
      </c>
      <c r="X748" s="590"/>
      <c r="Y748" s="589">
        <f>IF($AS$9=0,0,$AS$9)</f>
        <v>0</v>
      </c>
      <c r="Z748" s="590"/>
      <c r="AA748" s="589">
        <f>IF($AT$9=0,0,$AT$9)</f>
        <v>0</v>
      </c>
      <c r="AB748" s="590"/>
      <c r="AC748" s="723">
        <f>IF($AU$9=0,0,$AU$9)</f>
        <v>0</v>
      </c>
      <c r="AD748" s="588"/>
      <c r="AE748" s="599">
        <f>IF($AV$9=0,0,$AV$9)</f>
        <v>0</v>
      </c>
      <c r="AF748" s="600"/>
      <c r="AG748" s="81"/>
    </row>
    <row r="749" spans="1:48" s="46" customFormat="1" ht="12" customHeight="1" x14ac:dyDescent="0.2">
      <c r="A749" s="615" t="str">
        <f>$A$56</f>
        <v xml:space="preserve">   Kurse</v>
      </c>
      <c r="B749" s="616"/>
      <c r="C749" s="616"/>
      <c r="D749" s="616"/>
      <c r="E749" s="616"/>
      <c r="F749" s="268" t="str">
        <f>$F$56</f>
        <v>ku</v>
      </c>
      <c r="G749" s="608">
        <f>IF($AJ$10=0,0,$AJ$10)</f>
        <v>0</v>
      </c>
      <c r="H749" s="609"/>
      <c r="I749" s="608">
        <f>IF($AK$10=0,0,$AK$10)</f>
        <v>0</v>
      </c>
      <c r="J749" s="609"/>
      <c r="K749" s="608">
        <f>IF($AL$10=0,0,$AL$10)</f>
        <v>0</v>
      </c>
      <c r="L749" s="609"/>
      <c r="M749" s="608">
        <f>IF($AM$10=0,0,$AM$10)</f>
        <v>0</v>
      </c>
      <c r="N749" s="609"/>
      <c r="O749" s="608">
        <f>IF($AN$10=0,0,$AN$10)</f>
        <v>0</v>
      </c>
      <c r="P749" s="609"/>
      <c r="Q749" s="608">
        <f>IF($AO$10=0,0,$AO$10)</f>
        <v>0</v>
      </c>
      <c r="R749" s="609"/>
      <c r="S749" s="608">
        <f>IF($AP$10=0,0,$AP$10)</f>
        <v>0</v>
      </c>
      <c r="T749" s="609"/>
      <c r="U749" s="608">
        <f>IF($AQ$10=0,0,$AQ$10)</f>
        <v>0</v>
      </c>
      <c r="V749" s="609"/>
      <c r="W749" s="608">
        <f>IF($AR$10=0,0,$AR$10)</f>
        <v>0</v>
      </c>
      <c r="X749" s="609"/>
      <c r="Y749" s="608">
        <f>IF($AS$10=0,0,$AS$10)</f>
        <v>0</v>
      </c>
      <c r="Z749" s="609"/>
      <c r="AA749" s="608">
        <f>IF($AT$10=0,0,$AT$10)</f>
        <v>0</v>
      </c>
      <c r="AB749" s="609"/>
      <c r="AC749" s="725">
        <f>IF($AU$10=0,0,$AU$10)</f>
        <v>0</v>
      </c>
      <c r="AD749" s="618"/>
      <c r="AE749" s="610">
        <f>IF($AV$10=0,0,$AV$10)</f>
        <v>0</v>
      </c>
      <c r="AF749" s="611"/>
      <c r="AG749" s="81"/>
    </row>
    <row r="750" spans="1:48" s="46" customFormat="1" ht="12" customHeight="1" x14ac:dyDescent="0.2">
      <c r="A750" s="265" t="str">
        <f>$A$57</f>
        <v>Kompensations-Std</v>
      </c>
      <c r="B750" s="612" t="str">
        <f>$B$57</f>
        <v>aus Vorjahr</v>
      </c>
      <c r="C750" s="612"/>
      <c r="D750" s="612"/>
      <c r="E750" s="612"/>
      <c r="F750" s="266" t="str">
        <f>$F$57</f>
        <v>kv</v>
      </c>
      <c r="G750" s="604">
        <f>IF($AJ$12=0,0,$AJ$12)</f>
        <v>0</v>
      </c>
      <c r="H750" s="605"/>
      <c r="I750" s="604">
        <f>IF($AK$12=0,0,$AK$12)</f>
        <v>0</v>
      </c>
      <c r="J750" s="605"/>
      <c r="K750" s="604">
        <f>IF($AL$12=0,0,$AL$12)</f>
        <v>0</v>
      </c>
      <c r="L750" s="605"/>
      <c r="M750" s="604">
        <f>IF($AM$12=0,0,$AM$12)</f>
        <v>0</v>
      </c>
      <c r="N750" s="605"/>
      <c r="O750" s="604">
        <f>IF($AN$12=0,0,$AN$12)</f>
        <v>0</v>
      </c>
      <c r="P750" s="605"/>
      <c r="Q750" s="604">
        <f>IF($AO$12=0,0,$AO$12)</f>
        <v>0</v>
      </c>
      <c r="R750" s="605"/>
      <c r="S750" s="604">
        <f>IF($AP$12=0,0,$AP$12)</f>
        <v>0</v>
      </c>
      <c r="T750" s="605"/>
      <c r="U750" s="604">
        <f>IF($AQ$12=0,0,$AQ$12)</f>
        <v>0</v>
      </c>
      <c r="V750" s="605"/>
      <c r="W750" s="604">
        <f>IF($AR$12=0,0,$AR$12)</f>
        <v>0</v>
      </c>
      <c r="X750" s="605"/>
      <c r="Y750" s="604"/>
      <c r="Z750" s="605"/>
      <c r="AA750" s="604"/>
      <c r="AB750" s="605"/>
      <c r="AC750" s="727"/>
      <c r="AD750" s="614"/>
      <c r="AE750" s="606">
        <f>IF($AV$12=0,0,$AV$12)</f>
        <v>0</v>
      </c>
      <c r="AF750" s="607"/>
      <c r="AG750" s="81"/>
    </row>
    <row r="751" spans="1:48" s="46" customFormat="1" ht="12" customHeight="1" x14ac:dyDescent="0.2">
      <c r="A751" s="269"/>
      <c r="B751" s="632" t="str">
        <f>$B$58</f>
        <v>aus laufendem Jahr (Kontrolle)</v>
      </c>
      <c r="C751" s="632"/>
      <c r="D751" s="632"/>
      <c r="E751" s="632"/>
      <c r="F751" s="270" t="str">
        <f>$F$58</f>
        <v>kj</v>
      </c>
      <c r="G751" s="627">
        <f>IF($AJ$14=0,0,$AJ$14)</f>
        <v>0</v>
      </c>
      <c r="H751" s="628"/>
      <c r="I751" s="627">
        <f>IF($AK$14=0,0,$AK$14)</f>
        <v>0</v>
      </c>
      <c r="J751" s="628"/>
      <c r="K751" s="627">
        <f>IF($AL$14=0,0,$AL$14)</f>
        <v>0</v>
      </c>
      <c r="L751" s="628"/>
      <c r="M751" s="627">
        <f>IF($AM$14=0,0,$AM$14)</f>
        <v>0</v>
      </c>
      <c r="N751" s="628"/>
      <c r="O751" s="627">
        <f>IF($AN$14=0,0,$AN$14)</f>
        <v>0</v>
      </c>
      <c r="P751" s="628"/>
      <c r="Q751" s="627">
        <f>IF($AO$14=0,0,$AO$14)</f>
        <v>0</v>
      </c>
      <c r="R751" s="628"/>
      <c r="S751" s="627">
        <f>IF($AP$14=0,0,$AP$14)</f>
        <v>0</v>
      </c>
      <c r="T751" s="628"/>
      <c r="U751" s="627">
        <f>IF($AQ$14=0,0,$AQ$14)</f>
        <v>0</v>
      </c>
      <c r="V751" s="628"/>
      <c r="W751" s="627">
        <f>IF($AR$14=0,0,$AR$14)</f>
        <v>0</v>
      </c>
      <c r="X751" s="628"/>
      <c r="Y751" s="627">
        <f>IF($AS$14=0,0,$AS$14)</f>
        <v>0</v>
      </c>
      <c r="Z751" s="628"/>
      <c r="AA751" s="627">
        <f>IF($AT$14=0,0,$AT$14)</f>
        <v>0</v>
      </c>
      <c r="AB751" s="628"/>
      <c r="AC751" s="726">
        <f>IF($AU$14=0,0,$AU$14)</f>
        <v>0</v>
      </c>
      <c r="AD751" s="634"/>
      <c r="AE751" s="629">
        <f>IF($AV$14=0,0,$AV$14)</f>
        <v>0</v>
      </c>
      <c r="AF751" s="630"/>
      <c r="AG751" s="81"/>
    </row>
    <row r="752" spans="1:48" s="46" customFormat="1" ht="12" customHeight="1" x14ac:dyDescent="0.2">
      <c r="A752" s="271" t="str">
        <f>$A$59</f>
        <v>Auszahlung</v>
      </c>
      <c r="B752" s="612" t="str">
        <f>$B$59</f>
        <v>Stunden Vorjahressaldo</v>
      </c>
      <c r="C752" s="612"/>
      <c r="D752" s="612"/>
      <c r="E752" s="612"/>
      <c r="F752" s="631"/>
      <c r="G752" s="604">
        <f>IF($AJ$18=0,0,$AJ$18)</f>
        <v>0</v>
      </c>
      <c r="H752" s="605"/>
      <c r="I752" s="604">
        <f>IF($AK$18=0,0,$AK$18)</f>
        <v>0</v>
      </c>
      <c r="J752" s="605"/>
      <c r="K752" s="604">
        <f>IF($AL$18=0,0,$AL$18)</f>
        <v>0</v>
      </c>
      <c r="L752" s="605"/>
      <c r="M752" s="604">
        <f>IF($AM$18=0,0,$AM$18)</f>
        <v>0</v>
      </c>
      <c r="N752" s="605"/>
      <c r="O752" s="604">
        <f>IF($AN$18=0,0,$AN$18)</f>
        <v>0</v>
      </c>
      <c r="P752" s="605"/>
      <c r="Q752" s="604">
        <f>IF($AO$18=0,0,$AO$18)</f>
        <v>0</v>
      </c>
      <c r="R752" s="605"/>
      <c r="S752" s="604">
        <f>IF($AP$18=0,0,$AP$18)</f>
        <v>0</v>
      </c>
      <c r="T752" s="605"/>
      <c r="U752" s="604">
        <f>IF($AQ$18=0,0,$AQ$18)</f>
        <v>0</v>
      </c>
      <c r="V752" s="605"/>
      <c r="W752" s="604">
        <f>IF($AR$18=0,0,$AR$18)</f>
        <v>0</v>
      </c>
      <c r="X752" s="605"/>
      <c r="Y752" s="619"/>
      <c r="Z752" s="620"/>
      <c r="AA752" s="620"/>
      <c r="AB752" s="620"/>
      <c r="AC752" s="620"/>
      <c r="AD752" s="621"/>
      <c r="AE752" s="606">
        <f>IF($AV$18=0,0,$AV$18)</f>
        <v>0</v>
      </c>
      <c r="AF752" s="607"/>
      <c r="AG752" s="81"/>
    </row>
    <row r="753" spans="1:47" s="46" customFormat="1" ht="12" customHeight="1" x14ac:dyDescent="0.2">
      <c r="A753" s="169" t="str">
        <f>$A$60</f>
        <v>Differenz</v>
      </c>
      <c r="B753" s="586" t="str">
        <f>$B$60</f>
        <v>nach Kompensation und Auszahlung</v>
      </c>
      <c r="C753" s="586"/>
      <c r="D753" s="586"/>
      <c r="E753" s="586"/>
      <c r="F753" s="622"/>
      <c r="G753" s="589">
        <f>IF(ROUND($P$4,3)=0,0,$P$4-SUM(G687+G689))</f>
        <v>0</v>
      </c>
      <c r="H753" s="590"/>
      <c r="I753" s="623">
        <f>IF(ROUND(G690,3)=0,0,G690-(SUM(I689+I687)))</f>
        <v>0</v>
      </c>
      <c r="J753" s="624"/>
      <c r="K753" s="623">
        <f>IF(ROUND(I690,3)=0,0,I690-(SUM(K689+K687)))</f>
        <v>0</v>
      </c>
      <c r="L753" s="624"/>
      <c r="M753" s="589">
        <f t="shared" ref="M753" si="232">IF(ROUND(K690,3)=0,0,K690-(SUM(M689+M687)))</f>
        <v>0</v>
      </c>
      <c r="N753" s="590"/>
      <c r="O753" s="589">
        <f t="shared" ref="O753" si="233">IF(ROUND(M690,3)=0,0,M690-(SUM(O689+O687)))</f>
        <v>0</v>
      </c>
      <c r="P753" s="590"/>
      <c r="Q753" s="589">
        <f t="shared" ref="Q753" si="234">IF(ROUND(O690,3)=0,0,O690-(SUM(Q689+Q687)))</f>
        <v>0</v>
      </c>
      <c r="R753" s="590"/>
      <c r="S753" s="623">
        <f t="shared" ref="S753" si="235">IF(ROUND(Q690,3)=0,0,Q690-(SUM(S689+S687)))</f>
        <v>0</v>
      </c>
      <c r="T753" s="624"/>
      <c r="U753" s="589">
        <f t="shared" ref="U753" si="236">IF(ROUND(S690,3)=0,0,S690-(SUM(U689+U687)))</f>
        <v>0</v>
      </c>
      <c r="V753" s="590"/>
      <c r="W753" s="589">
        <f t="shared" ref="W753" si="237">IF(ROUND(U690,3)=0,0,U690-(SUM(W689+W687)))</f>
        <v>0</v>
      </c>
      <c r="X753" s="590"/>
      <c r="Y753" s="636" t="str">
        <f>$Y$60</f>
        <v/>
      </c>
      <c r="Z753" s="637"/>
      <c r="AA753" s="637"/>
      <c r="AB753" s="637"/>
      <c r="AC753" s="637"/>
      <c r="AD753" s="637"/>
      <c r="AE753" s="637"/>
      <c r="AF753" s="638"/>
      <c r="AG753" s="81"/>
    </row>
    <row r="754" spans="1:47" s="46" customFormat="1" ht="12" customHeight="1" x14ac:dyDescent="0.2">
      <c r="A754" s="169" t="str">
        <f>$A$61</f>
        <v>Auszahlung</v>
      </c>
      <c r="B754" s="639" t="str">
        <f>$B$61</f>
        <v>Stunden laufendes Jahr</v>
      </c>
      <c r="C754" s="639"/>
      <c r="D754" s="639"/>
      <c r="E754" s="639"/>
      <c r="F754" s="640"/>
      <c r="G754" s="589">
        <f>IF($AJ$19=0,0,$AJ$19)</f>
        <v>0</v>
      </c>
      <c r="H754" s="590"/>
      <c r="I754" s="589">
        <f>IF($AK$19=0,0,$AK$19)</f>
        <v>0</v>
      </c>
      <c r="J754" s="590"/>
      <c r="K754" s="589">
        <f>IF($AL$19=0,0,$AL$19)</f>
        <v>0</v>
      </c>
      <c r="L754" s="590"/>
      <c r="M754" s="589">
        <f>IF($AM$19=0,0,$AM$19)</f>
        <v>0</v>
      </c>
      <c r="N754" s="590"/>
      <c r="O754" s="589">
        <f>IF($AN$19=0,0,$AN$19)</f>
        <v>0</v>
      </c>
      <c r="P754" s="590"/>
      <c r="Q754" s="589">
        <f>IF($AO$19=0,0,$AO$19)</f>
        <v>0</v>
      </c>
      <c r="R754" s="590"/>
      <c r="S754" s="589">
        <f>IF($AP$19=0,0,$AP$19)</f>
        <v>0</v>
      </c>
      <c r="T754" s="590"/>
      <c r="U754" s="589">
        <f>IF($AQ$19=0,0,$AQ$19)</f>
        <v>0</v>
      </c>
      <c r="V754" s="590"/>
      <c r="W754" s="589">
        <f>IF($AR$19=0,0,$AR$19)</f>
        <v>0</v>
      </c>
      <c r="X754" s="590"/>
      <c r="Y754" s="589">
        <f>IF($AS$19=0,0,$AS$19)</f>
        <v>0</v>
      </c>
      <c r="Z754" s="590"/>
      <c r="AA754" s="589">
        <f>IF($AT$19=0,0,$AT$19)</f>
        <v>0</v>
      </c>
      <c r="AB754" s="590"/>
      <c r="AC754" s="723">
        <f>IF($AU$19=0,0,$AU$19)</f>
        <v>0</v>
      </c>
      <c r="AD754" s="588"/>
      <c r="AE754" s="599">
        <f>IF($AV$19=0,0,$AV$19)</f>
        <v>0</v>
      </c>
      <c r="AF754" s="600"/>
      <c r="AG754" s="81"/>
    </row>
    <row r="755" spans="1:47" s="46" customFormat="1" ht="12" customHeight="1" x14ac:dyDescent="0.2">
      <c r="A755" s="170" t="str">
        <f>$A$62</f>
        <v>Fehlstunden</v>
      </c>
      <c r="B755" s="635" t="str">
        <f>$B$62</f>
        <v>laufendes Jahr (Kontrolle)</v>
      </c>
      <c r="C755" s="635"/>
      <c r="D755" s="635"/>
      <c r="E755" s="635"/>
      <c r="F755" s="267" t="str">
        <f>$F$62</f>
        <v>fe</v>
      </c>
      <c r="G755" s="627">
        <f>IF($AJ$13=0,0,$AJ$13)</f>
        <v>0</v>
      </c>
      <c r="H755" s="628"/>
      <c r="I755" s="627">
        <f>IF($AK$13=0,0,$AK$13)</f>
        <v>0</v>
      </c>
      <c r="J755" s="628"/>
      <c r="K755" s="627">
        <f>IF($AL$13=0,0,$AL$13)</f>
        <v>0</v>
      </c>
      <c r="L755" s="628"/>
      <c r="M755" s="627">
        <f>IF($AM$13=0,0,$AM$13)</f>
        <v>0</v>
      </c>
      <c r="N755" s="628"/>
      <c r="O755" s="627">
        <f>IF($AN$13=0,0,$AN$13)</f>
        <v>0</v>
      </c>
      <c r="P755" s="628"/>
      <c r="Q755" s="627">
        <f>IF($AO$13=0,0,$AO$13)</f>
        <v>0</v>
      </c>
      <c r="R755" s="628"/>
      <c r="S755" s="627">
        <f>IF($AP$13=0,0,$AP$13)</f>
        <v>0</v>
      </c>
      <c r="T755" s="628"/>
      <c r="U755" s="627">
        <f>IF($AQ$13=0,0,$AQ$13)</f>
        <v>0</v>
      </c>
      <c r="V755" s="628"/>
      <c r="W755" s="627">
        <f>IF($AR$13=0,0,$AR$13)</f>
        <v>0</v>
      </c>
      <c r="X755" s="628"/>
      <c r="Y755" s="627">
        <f>IF($AS$13=0,0,$AS$13)</f>
        <v>0</v>
      </c>
      <c r="Z755" s="628"/>
      <c r="AA755" s="627">
        <f>IF($AT$13=0,0,$AT$13)</f>
        <v>0</v>
      </c>
      <c r="AB755" s="628"/>
      <c r="AC755" s="726">
        <f>IF($AU$13=0,0,$AU$13)</f>
        <v>0</v>
      </c>
      <c r="AD755" s="634"/>
      <c r="AE755" s="629">
        <f>IF($AV$13=0,0,$AV$13)</f>
        <v>0</v>
      </c>
      <c r="AF755" s="630"/>
      <c r="AG755" s="81"/>
    </row>
    <row r="756" spans="1:47" s="46" customFormat="1" ht="12" customHeight="1" x14ac:dyDescent="0.2">
      <c r="A756" s="171" t="str">
        <f>$A$63</f>
        <v>Total inkl. Zeitzuschläge</v>
      </c>
      <c r="B756" s="651" t="str">
        <f>$B$63</f>
        <v>Stunden produktiv und unproduktiv</v>
      </c>
      <c r="C756" s="651"/>
      <c r="D756" s="651"/>
      <c r="E756" s="651"/>
      <c r="F756" s="731"/>
      <c r="G756" s="732">
        <f>IF($AG$36=0,0,$AG$36)</f>
        <v>0</v>
      </c>
      <c r="H756" s="657"/>
      <c r="I756" s="656">
        <f>IF($AG$99=0,0,$AG$99)</f>
        <v>0</v>
      </c>
      <c r="J756" s="657"/>
      <c r="K756" s="641">
        <f>IF($AG$162=0,0,$AG$162)</f>
        <v>0</v>
      </c>
      <c r="L756" s="642"/>
      <c r="M756" s="641">
        <f>IF($AG$225=0,0,$AG$225)</f>
        <v>0</v>
      </c>
      <c r="N756" s="642"/>
      <c r="O756" s="641">
        <f>IF($AG$288=0,0,$AG$288)</f>
        <v>0</v>
      </c>
      <c r="P756" s="642"/>
      <c r="Q756" s="641">
        <f>IF($AG$351=0,0,$AG$351)</f>
        <v>0</v>
      </c>
      <c r="R756" s="642"/>
      <c r="S756" s="641">
        <f>IF($AG$414=0,0,$AG$414)</f>
        <v>0</v>
      </c>
      <c r="T756" s="642"/>
      <c r="U756" s="641">
        <f>IF($AG$477=0,0,$AG$477)</f>
        <v>0</v>
      </c>
      <c r="V756" s="642"/>
      <c r="W756" s="641">
        <f>IF($AG$540=0,0,$AG$540)</f>
        <v>0</v>
      </c>
      <c r="X756" s="642"/>
      <c r="Y756" s="641">
        <f>IF($AG$603=0,0,$AG$603)</f>
        <v>0</v>
      </c>
      <c r="Z756" s="642"/>
      <c r="AA756" s="641">
        <f>IF($AG$666=0,0,$AG$666)</f>
        <v>0</v>
      </c>
      <c r="AB756" s="642"/>
      <c r="AC756" s="733">
        <f>IF($AG$729=0,0,$AG$729)</f>
        <v>0</v>
      </c>
      <c r="AD756" s="655"/>
      <c r="AE756" s="570">
        <f>SUM($G$63:$AD$63)</f>
        <v>0</v>
      </c>
      <c r="AF756" s="571"/>
      <c r="AG756" s="81"/>
    </row>
    <row r="757" spans="1:47" s="46" customFormat="1" ht="24.95" customHeight="1" x14ac:dyDescent="0.2">
      <c r="A757" s="173" t="str">
        <f>$A$64</f>
        <v>Vergleich</v>
      </c>
      <c r="B757" s="643" t="str">
        <f>$B$64</f>
        <v>Stunden zu Soll-Stunden (inkl. allfälli-
ge Minusstunden Vorjahr)</v>
      </c>
      <c r="C757" s="643"/>
      <c r="D757" s="643"/>
      <c r="E757" s="643"/>
      <c r="F757" s="644"/>
      <c r="G757" s="728">
        <f>$G$64</f>
        <v>-172.82999999999998</v>
      </c>
      <c r="H757" s="650"/>
      <c r="I757" s="647">
        <f>$I$64</f>
        <v>-164.6</v>
      </c>
      <c r="J757" s="648"/>
      <c r="K757" s="649">
        <f>$K$64</f>
        <v>-189.28999999999996</v>
      </c>
      <c r="L757" s="650"/>
      <c r="M757" s="649">
        <f>$M$64</f>
        <v>-181.05999999999997</v>
      </c>
      <c r="N757" s="650"/>
      <c r="O757" s="649">
        <f>$O$64</f>
        <v>-172.82999999999998</v>
      </c>
      <c r="P757" s="650"/>
      <c r="Q757" s="649">
        <f>$Q$64</f>
        <v>-181.05999999999997</v>
      </c>
      <c r="R757" s="650"/>
      <c r="S757" s="649">
        <f>$S$64</f>
        <v>-181.05999999999997</v>
      </c>
      <c r="T757" s="650"/>
      <c r="U757" s="649">
        <f>$U$64</f>
        <v>-181.05999999999997</v>
      </c>
      <c r="V757" s="650"/>
      <c r="W757" s="649">
        <f>$W$64</f>
        <v>-181.05999999999997</v>
      </c>
      <c r="X757" s="650"/>
      <c r="Y757" s="649">
        <f>$Y$64</f>
        <v>-172.82999999999998</v>
      </c>
      <c r="Z757" s="650"/>
      <c r="AA757" s="649">
        <f>$AA$64</f>
        <v>-181.05999999999997</v>
      </c>
      <c r="AB757" s="650"/>
      <c r="AC757" s="748">
        <f>$AC$64</f>
        <v>-189.28999999999996</v>
      </c>
      <c r="AD757" s="646"/>
      <c r="AE757" s="683">
        <f>$AE$64</f>
        <v>-2148.0299999999997</v>
      </c>
      <c r="AF757" s="684"/>
      <c r="AG757" s="81"/>
    </row>
    <row r="758" spans="1:47" s="46" customFormat="1" ht="12" customHeight="1" x14ac:dyDescent="0.2">
      <c r="A758" s="172"/>
      <c r="B758" s="685" t="str">
        <f>$B$65</f>
        <v>Stunden zu Soll-Stunden (kumuliert)</v>
      </c>
      <c r="C758" s="685"/>
      <c r="D758" s="685"/>
      <c r="E758" s="685"/>
      <c r="F758" s="686"/>
      <c r="G758" s="749">
        <f>$G$65</f>
        <v>-172.82999999999998</v>
      </c>
      <c r="H758" s="718"/>
      <c r="I758" s="566">
        <f>$I$65</f>
        <v>-337.42999999999995</v>
      </c>
      <c r="J758" s="567"/>
      <c r="K758" s="566">
        <f>$K$65</f>
        <v>-526.71999999999991</v>
      </c>
      <c r="L758" s="567"/>
      <c r="M758" s="566">
        <f>$M$65</f>
        <v>-707.77999999999986</v>
      </c>
      <c r="N758" s="567"/>
      <c r="O758" s="566">
        <f>$O$65</f>
        <v>-880.6099999999999</v>
      </c>
      <c r="P758" s="567"/>
      <c r="Q758" s="566">
        <f>$Q$65</f>
        <v>-1061.6699999999998</v>
      </c>
      <c r="R758" s="567"/>
      <c r="S758" s="566">
        <f>$S$65</f>
        <v>-1242.7299999999998</v>
      </c>
      <c r="T758" s="567"/>
      <c r="U758" s="566">
        <f>$U$65</f>
        <v>-1423.7899999999997</v>
      </c>
      <c r="V758" s="567"/>
      <c r="W758" s="566">
        <f>$W$65</f>
        <v>-1604.8499999999997</v>
      </c>
      <c r="X758" s="567"/>
      <c r="Y758" s="566">
        <f>$Y$65</f>
        <v>-1777.6799999999996</v>
      </c>
      <c r="Z758" s="567"/>
      <c r="AA758" s="566">
        <f>$AA$65</f>
        <v>-1958.7399999999996</v>
      </c>
      <c r="AB758" s="567"/>
      <c r="AC758" s="719">
        <f>$AC$65</f>
        <v>-2148.0299999999997</v>
      </c>
      <c r="AD758" s="575"/>
      <c r="AE758" s="568">
        <f>$AE$65</f>
        <v>0</v>
      </c>
      <c r="AF758" s="569"/>
      <c r="AG758" s="81"/>
    </row>
    <row r="759" spans="1:47" s="46" customFormat="1" ht="12.75" customHeight="1" x14ac:dyDescent="0.2">
      <c r="A759" s="658" t="str">
        <f>$A$66</f>
        <v>Ferienkontrolle</v>
      </c>
      <c r="B759" s="660" t="str">
        <f>$B$66</f>
        <v>Ferienguthaben Vorjahr</v>
      </c>
      <c r="C759" s="660"/>
      <c r="D759" s="660"/>
      <c r="E759" s="660"/>
      <c r="F759" s="661"/>
      <c r="G759" s="681">
        <f>IF($AA$4=0,0,$AA$4)</f>
        <v>0</v>
      </c>
      <c r="H759" s="665"/>
      <c r="I759" s="576" t="str">
        <f>$I$66</f>
        <v>Ferienguthaben nach 
Art. 12.1 GAV</v>
      </c>
      <c r="J759" s="577"/>
      <c r="K759" s="577"/>
      <c r="L759" s="578"/>
      <c r="M759" s="671">
        <f>IF($AA$5=0,0,$AA$5)</f>
        <v>0</v>
      </c>
      <c r="N759" s="672"/>
      <c r="O759" s="675" t="str">
        <f>$O$66</f>
        <v>Ferienguthaben total</v>
      </c>
      <c r="P759" s="676"/>
      <c r="Q759" s="676"/>
      <c r="R759" s="677"/>
      <c r="S759" s="681">
        <f>SUM(G759+M759)</f>
        <v>0</v>
      </c>
      <c r="T759" s="665"/>
      <c r="U759" s="675" t="str">
        <f>$U$66</f>
        <v>Ferien bezogen</v>
      </c>
      <c r="V759" s="676"/>
      <c r="W759" s="676"/>
      <c r="X759" s="677"/>
      <c r="Y759" s="681">
        <f>IF($AV$4=0,0,$AV$4)</f>
        <v>0</v>
      </c>
      <c r="Z759" s="665"/>
      <c r="AA759" s="576" t="str">
        <f>$AA$66</f>
        <v>Aktuelles Ferienguthaben</v>
      </c>
      <c r="AB759" s="577"/>
      <c r="AC759" s="577"/>
      <c r="AD759" s="578"/>
      <c r="AE759" s="681">
        <f>IF(S759=0,0,S759-Y759)</f>
        <v>0</v>
      </c>
      <c r="AF759" s="665"/>
      <c r="AG759" s="81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</row>
    <row r="760" spans="1:47" s="46" customFormat="1" ht="12.75" customHeight="1" x14ac:dyDescent="0.2">
      <c r="A760" s="659"/>
      <c r="B760" s="662"/>
      <c r="C760" s="662"/>
      <c r="D760" s="662"/>
      <c r="E760" s="662"/>
      <c r="F760" s="663"/>
      <c r="G760" s="682"/>
      <c r="H760" s="667"/>
      <c r="I760" s="668"/>
      <c r="J760" s="669"/>
      <c r="K760" s="669"/>
      <c r="L760" s="670"/>
      <c r="M760" s="673"/>
      <c r="N760" s="674"/>
      <c r="O760" s="678"/>
      <c r="P760" s="679"/>
      <c r="Q760" s="679"/>
      <c r="R760" s="680"/>
      <c r="S760" s="682"/>
      <c r="T760" s="667"/>
      <c r="U760" s="678"/>
      <c r="V760" s="679"/>
      <c r="W760" s="679"/>
      <c r="X760" s="680"/>
      <c r="Y760" s="682"/>
      <c r="Z760" s="667"/>
      <c r="AA760" s="668"/>
      <c r="AB760" s="669"/>
      <c r="AC760" s="669"/>
      <c r="AD760" s="670"/>
      <c r="AE760" s="682"/>
      <c r="AF760" s="667"/>
      <c r="AG760" s="81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</row>
    <row r="761" spans="1:47" x14ac:dyDescent="0.25"/>
    <row r="762" spans="1:47" x14ac:dyDescent="0.25"/>
    <row r="763" spans="1:47" x14ac:dyDescent="0.25"/>
    <row r="764" spans="1:47" x14ac:dyDescent="0.25"/>
    <row r="765" spans="1:47" x14ac:dyDescent="0.25"/>
    <row r="766" spans="1:47" x14ac:dyDescent="0.25"/>
    <row r="767" spans="1:47" x14ac:dyDescent="0.25"/>
    <row r="768" spans="1:47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spans="1:43" x14ac:dyDescent="0.25"/>
    <row r="786" spans="1:43" x14ac:dyDescent="0.25"/>
    <row r="787" spans="1:43" x14ac:dyDescent="0.25"/>
    <row r="788" spans="1:43" x14ac:dyDescent="0.25"/>
    <row r="789" spans="1:43" x14ac:dyDescent="0.25"/>
    <row r="790" spans="1:43" x14ac:dyDescent="0.25"/>
    <row r="791" spans="1:43" x14ac:dyDescent="0.25"/>
    <row r="792" spans="1:43" x14ac:dyDescent="0.25"/>
    <row r="793" spans="1:43" hidden="1" x14ac:dyDescent="0.25"/>
    <row r="794" spans="1:43" hidden="1" x14ac:dyDescent="0.25">
      <c r="A794" s="337" t="s">
        <v>170</v>
      </c>
    </row>
    <row r="795" spans="1:43" hidden="1" x14ac:dyDescent="0.25">
      <c r="B795" s="335">
        <f>B819</f>
        <v>0</v>
      </c>
      <c r="C795" s="335">
        <f>C819</f>
        <v>0</v>
      </c>
    </row>
    <row r="796" spans="1:43" hidden="1" x14ac:dyDescent="0.25">
      <c r="B796" s="336" t="str">
        <f>IF(B819&lt;&gt;0,IF(MAX(B806:B818)&lt;B819,"div",INDEX($AH$806:$AH$818,MATCH(MAX(B806:B818),B806:B818,0))),"")</f>
        <v/>
      </c>
      <c r="C796" s="336" t="str">
        <f>IF(C819&lt;&gt;0,IF(MAX(C806:C818)&lt;C819,"div",INDEX($AH$806:$AH$818,MATCH(MAX(C806:C818),C806:C818,0))),"")</f>
        <v/>
      </c>
      <c r="K796" s="339"/>
    </row>
    <row r="797" spans="1:43" hidden="1" x14ac:dyDescent="0.25">
      <c r="AP797" s="469"/>
      <c r="AQ797" s="469"/>
    </row>
    <row r="798" spans="1:43" hidden="1" x14ac:dyDescent="0.25">
      <c r="A798" s="11" t="s">
        <v>171</v>
      </c>
      <c r="B798" s="338" t="e">
        <f>INDEX($AH$806:$AH$818,MATCH(MAX(B806:B818),B806:B818,0))</f>
        <v>#N/A</v>
      </c>
      <c r="E798" s="15" t="s">
        <v>186</v>
      </c>
      <c r="F798" s="15"/>
      <c r="H798" s="776">
        <f>D5</f>
        <v>-2148.0299999999997</v>
      </c>
      <c r="I798" s="776"/>
      <c r="J798" s="776"/>
      <c r="K798" s="776"/>
    </row>
    <row r="799" spans="1:43" hidden="1" x14ac:dyDescent="0.25">
      <c r="AL799" s="469"/>
      <c r="AM799" s="469"/>
    </row>
    <row r="800" spans="1:43" s="1" customFormat="1" ht="21" customHeight="1" x14ac:dyDescent="0.25">
      <c r="A800" s="211" t="str">
        <f>A9</f>
        <v>Januar</v>
      </c>
      <c r="B800" s="506" t="str">
        <f>Labels!B32</f>
        <v>Saldo Monat + / -</v>
      </c>
      <c r="C800" s="507"/>
      <c r="D800" s="507"/>
      <c r="E800" s="508"/>
      <c r="F800" s="509">
        <f>F9</f>
        <v>-172.82999999999998</v>
      </c>
      <c r="G800" s="510"/>
      <c r="H800" s="78"/>
      <c r="I800" s="323"/>
      <c r="J800" s="282"/>
      <c r="K800" s="31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511" t="str">
        <f>Labels!B38</f>
        <v>Absenz in Std</v>
      </c>
      <c r="AC800" s="511"/>
      <c r="AD800" s="511"/>
      <c r="AE800" s="511" t="str">
        <f>Labels!B77</f>
        <v>Jan</v>
      </c>
      <c r="AF800" s="512"/>
      <c r="AG800" s="83"/>
      <c r="AN800" s="471"/>
    </row>
    <row r="801" spans="1:45" s="16" customFormat="1" ht="15.75" x14ac:dyDescent="0.25">
      <c r="A801" s="213" t="str">
        <f>Labels!B35</f>
        <v>Tag</v>
      </c>
      <c r="B801" s="214">
        <f>B10</f>
        <v>44197</v>
      </c>
      <c r="C801" s="215">
        <f t="shared" ref="C801:AF801" si="238">B801+1</f>
        <v>44198</v>
      </c>
      <c r="D801" s="214">
        <f t="shared" si="238"/>
        <v>44199</v>
      </c>
      <c r="E801" s="214">
        <f t="shared" si="238"/>
        <v>44200</v>
      </c>
      <c r="F801" s="214">
        <f t="shared" si="238"/>
        <v>44201</v>
      </c>
      <c r="G801" s="214">
        <f t="shared" si="238"/>
        <v>44202</v>
      </c>
      <c r="H801" s="214">
        <f t="shared" si="238"/>
        <v>44203</v>
      </c>
      <c r="I801" s="214">
        <f t="shared" si="238"/>
        <v>44204</v>
      </c>
      <c r="J801" s="214">
        <f t="shared" si="238"/>
        <v>44205</v>
      </c>
      <c r="K801" s="214">
        <f t="shared" si="238"/>
        <v>44206</v>
      </c>
      <c r="L801" s="214">
        <f t="shared" si="238"/>
        <v>44207</v>
      </c>
      <c r="M801" s="214">
        <f t="shared" si="238"/>
        <v>44208</v>
      </c>
      <c r="N801" s="214">
        <f t="shared" si="238"/>
        <v>44209</v>
      </c>
      <c r="O801" s="214">
        <f t="shared" si="238"/>
        <v>44210</v>
      </c>
      <c r="P801" s="214">
        <f t="shared" si="238"/>
        <v>44211</v>
      </c>
      <c r="Q801" s="214">
        <f t="shared" si="238"/>
        <v>44212</v>
      </c>
      <c r="R801" s="214">
        <f t="shared" si="238"/>
        <v>44213</v>
      </c>
      <c r="S801" s="214">
        <f t="shared" si="238"/>
        <v>44214</v>
      </c>
      <c r="T801" s="214">
        <f t="shared" si="238"/>
        <v>44215</v>
      </c>
      <c r="U801" s="214">
        <f t="shared" si="238"/>
        <v>44216</v>
      </c>
      <c r="V801" s="214">
        <f t="shared" si="238"/>
        <v>44217</v>
      </c>
      <c r="W801" s="214">
        <f t="shared" si="238"/>
        <v>44218</v>
      </c>
      <c r="X801" s="214">
        <f t="shared" si="238"/>
        <v>44219</v>
      </c>
      <c r="Y801" s="214">
        <f t="shared" si="238"/>
        <v>44220</v>
      </c>
      <c r="Z801" s="214">
        <f t="shared" si="238"/>
        <v>44221</v>
      </c>
      <c r="AA801" s="214">
        <f t="shared" si="238"/>
        <v>44222</v>
      </c>
      <c r="AB801" s="214">
        <f t="shared" si="238"/>
        <v>44223</v>
      </c>
      <c r="AC801" s="214">
        <f t="shared" si="238"/>
        <v>44224</v>
      </c>
      <c r="AD801" s="214">
        <f t="shared" si="238"/>
        <v>44225</v>
      </c>
      <c r="AE801" s="214">
        <f t="shared" si="238"/>
        <v>44226</v>
      </c>
      <c r="AF801" s="214">
        <f t="shared" si="238"/>
        <v>44227</v>
      </c>
      <c r="AG801" s="431" t="str">
        <f>COUNT(B803:AF803)&amp;" "&amp;Labels!$B$63</f>
        <v>21 Tage</v>
      </c>
    </row>
    <row r="802" spans="1:45" s="16" customFormat="1" ht="12" customHeight="1" x14ac:dyDescent="0.2">
      <c r="A802" s="177" t="str">
        <f>Labels!B36</f>
        <v>Kalenderwoche</v>
      </c>
      <c r="B802" s="341">
        <f>IF(B801="","",TRUNC((B801-DATE(YEAR(B801+3-MOD(B801-2,7)),1,MOD(B801-2,7)-9))/7))</f>
        <v>53</v>
      </c>
      <c r="C802" s="342">
        <f t="shared" ref="C802:AF802" si="239">IF(C801="","",TRUNC((C801-DATE(YEAR(C801+3-MOD(C801-2,7)),1,MOD(C801-2,7)-9))/7))</f>
        <v>53</v>
      </c>
      <c r="D802" s="342">
        <f t="shared" si="239"/>
        <v>53</v>
      </c>
      <c r="E802" s="342">
        <f t="shared" si="239"/>
        <v>1</v>
      </c>
      <c r="F802" s="342">
        <f t="shared" si="239"/>
        <v>1</v>
      </c>
      <c r="G802" s="342">
        <f t="shared" si="239"/>
        <v>1</v>
      </c>
      <c r="H802" s="342">
        <f t="shared" si="239"/>
        <v>1</v>
      </c>
      <c r="I802" s="342">
        <f t="shared" si="239"/>
        <v>1</v>
      </c>
      <c r="J802" s="342">
        <f t="shared" si="239"/>
        <v>1</v>
      </c>
      <c r="K802" s="342">
        <f t="shared" si="239"/>
        <v>1</v>
      </c>
      <c r="L802" s="342">
        <f t="shared" si="239"/>
        <v>2</v>
      </c>
      <c r="M802" s="342">
        <f t="shared" si="239"/>
        <v>2</v>
      </c>
      <c r="N802" s="342">
        <f t="shared" si="239"/>
        <v>2</v>
      </c>
      <c r="O802" s="342">
        <f t="shared" si="239"/>
        <v>2</v>
      </c>
      <c r="P802" s="342">
        <f t="shared" si="239"/>
        <v>2</v>
      </c>
      <c r="Q802" s="342">
        <f t="shared" si="239"/>
        <v>2</v>
      </c>
      <c r="R802" s="342">
        <f t="shared" si="239"/>
        <v>2</v>
      </c>
      <c r="S802" s="342">
        <f t="shared" si="239"/>
        <v>3</v>
      </c>
      <c r="T802" s="342">
        <f t="shared" si="239"/>
        <v>3</v>
      </c>
      <c r="U802" s="342">
        <f t="shared" si="239"/>
        <v>3</v>
      </c>
      <c r="V802" s="342">
        <f t="shared" si="239"/>
        <v>3</v>
      </c>
      <c r="W802" s="342">
        <f t="shared" si="239"/>
        <v>3</v>
      </c>
      <c r="X802" s="342">
        <f t="shared" si="239"/>
        <v>3</v>
      </c>
      <c r="Y802" s="342">
        <f t="shared" si="239"/>
        <v>3</v>
      </c>
      <c r="Z802" s="342">
        <f t="shared" si="239"/>
        <v>4</v>
      </c>
      <c r="AA802" s="342">
        <f t="shared" si="239"/>
        <v>4</v>
      </c>
      <c r="AB802" s="342">
        <f t="shared" si="239"/>
        <v>4</v>
      </c>
      <c r="AC802" s="342">
        <f t="shared" si="239"/>
        <v>4</v>
      </c>
      <c r="AD802" s="342">
        <f t="shared" si="239"/>
        <v>4</v>
      </c>
      <c r="AE802" s="342">
        <f t="shared" si="239"/>
        <v>4</v>
      </c>
      <c r="AF802" s="343">
        <f t="shared" si="239"/>
        <v>4</v>
      </c>
      <c r="AG802" s="307"/>
    </row>
    <row r="803" spans="1:45" s="16" customFormat="1" ht="12" customHeight="1" x14ac:dyDescent="0.2">
      <c r="A803" s="177" t="str">
        <f>Labels!B37</f>
        <v>Sollstunden</v>
      </c>
      <c r="B803" s="344">
        <f t="shared" ref="B803:AF803" si="240">IF(MOD(B801,7)&gt;=2,$J$7*$B$4%,"")</f>
        <v>8.23</v>
      </c>
      <c r="C803" s="345" t="str">
        <f t="shared" si="240"/>
        <v/>
      </c>
      <c r="D803" s="345" t="str">
        <f t="shared" si="240"/>
        <v/>
      </c>
      <c r="E803" s="345">
        <f t="shared" si="240"/>
        <v>8.23</v>
      </c>
      <c r="F803" s="345">
        <f t="shared" si="240"/>
        <v>8.23</v>
      </c>
      <c r="G803" s="345">
        <f t="shared" si="240"/>
        <v>8.23</v>
      </c>
      <c r="H803" s="345">
        <f t="shared" si="240"/>
        <v>8.23</v>
      </c>
      <c r="I803" s="345">
        <f t="shared" si="240"/>
        <v>8.23</v>
      </c>
      <c r="J803" s="345" t="str">
        <f t="shared" si="240"/>
        <v/>
      </c>
      <c r="K803" s="345" t="str">
        <f t="shared" si="240"/>
        <v/>
      </c>
      <c r="L803" s="345">
        <f t="shared" si="240"/>
        <v>8.23</v>
      </c>
      <c r="M803" s="345">
        <f t="shared" si="240"/>
        <v>8.23</v>
      </c>
      <c r="N803" s="345">
        <f t="shared" si="240"/>
        <v>8.23</v>
      </c>
      <c r="O803" s="345">
        <f t="shared" si="240"/>
        <v>8.23</v>
      </c>
      <c r="P803" s="345">
        <f t="shared" si="240"/>
        <v>8.23</v>
      </c>
      <c r="Q803" s="345" t="str">
        <f t="shared" si="240"/>
        <v/>
      </c>
      <c r="R803" s="345" t="str">
        <f t="shared" si="240"/>
        <v/>
      </c>
      <c r="S803" s="345">
        <f t="shared" si="240"/>
        <v>8.23</v>
      </c>
      <c r="T803" s="345">
        <f t="shared" si="240"/>
        <v>8.23</v>
      </c>
      <c r="U803" s="345">
        <f t="shared" si="240"/>
        <v>8.23</v>
      </c>
      <c r="V803" s="345">
        <f t="shared" si="240"/>
        <v>8.23</v>
      </c>
      <c r="W803" s="345">
        <f t="shared" si="240"/>
        <v>8.23</v>
      </c>
      <c r="X803" s="345" t="str">
        <f t="shared" si="240"/>
        <v/>
      </c>
      <c r="Y803" s="345" t="str">
        <f t="shared" si="240"/>
        <v/>
      </c>
      <c r="Z803" s="345">
        <f t="shared" si="240"/>
        <v>8.23</v>
      </c>
      <c r="AA803" s="345">
        <f t="shared" si="240"/>
        <v>8.23</v>
      </c>
      <c r="AB803" s="345">
        <f t="shared" si="240"/>
        <v>8.23</v>
      </c>
      <c r="AC803" s="345">
        <f t="shared" si="240"/>
        <v>8.23</v>
      </c>
      <c r="AD803" s="345">
        <f t="shared" si="240"/>
        <v>8.23</v>
      </c>
      <c r="AE803" s="345" t="str">
        <f t="shared" si="240"/>
        <v/>
      </c>
      <c r="AF803" s="346" t="str">
        <f t="shared" si="240"/>
        <v/>
      </c>
      <c r="AG803" s="299">
        <f>SUM(B803:AF803)</f>
        <v>172.82999999999998</v>
      </c>
    </row>
    <row r="804" spans="1:45" s="16" customFormat="1" ht="12" customHeight="1" thickBot="1" x14ac:dyDescent="0.3">
      <c r="A804" s="347" t="str">
        <f>Labels!B165</f>
        <v>Produktivstunden</v>
      </c>
      <c r="B804" s="348">
        <f>SUM(B15:B17)</f>
        <v>0</v>
      </c>
      <c r="C804" s="349">
        <f t="shared" ref="C804:AF804" si="241">SUM(C15:C17)</f>
        <v>0</v>
      </c>
      <c r="D804" s="349">
        <f t="shared" si="241"/>
        <v>0</v>
      </c>
      <c r="E804" s="349">
        <f t="shared" si="241"/>
        <v>0</v>
      </c>
      <c r="F804" s="349">
        <f t="shared" si="241"/>
        <v>0</v>
      </c>
      <c r="G804" s="349">
        <f t="shared" si="241"/>
        <v>0</v>
      </c>
      <c r="H804" s="349">
        <f t="shared" si="241"/>
        <v>0</v>
      </c>
      <c r="I804" s="349">
        <f t="shared" si="241"/>
        <v>0</v>
      </c>
      <c r="J804" s="349">
        <f t="shared" si="241"/>
        <v>0</v>
      </c>
      <c r="K804" s="349">
        <f t="shared" si="241"/>
        <v>0</v>
      </c>
      <c r="L804" s="349">
        <f t="shared" si="241"/>
        <v>0</v>
      </c>
      <c r="M804" s="349">
        <f t="shared" si="241"/>
        <v>0</v>
      </c>
      <c r="N804" s="349">
        <f t="shared" si="241"/>
        <v>0</v>
      </c>
      <c r="O804" s="349">
        <f t="shared" si="241"/>
        <v>0</v>
      </c>
      <c r="P804" s="349">
        <f t="shared" si="241"/>
        <v>0</v>
      </c>
      <c r="Q804" s="349">
        <f t="shared" si="241"/>
        <v>0</v>
      </c>
      <c r="R804" s="349">
        <f t="shared" si="241"/>
        <v>0</v>
      </c>
      <c r="S804" s="349">
        <f t="shared" si="241"/>
        <v>0</v>
      </c>
      <c r="T804" s="349">
        <f t="shared" si="241"/>
        <v>0</v>
      </c>
      <c r="U804" s="349">
        <f t="shared" si="241"/>
        <v>0</v>
      </c>
      <c r="V804" s="349">
        <f t="shared" si="241"/>
        <v>0</v>
      </c>
      <c r="W804" s="349">
        <f t="shared" si="241"/>
        <v>0</v>
      </c>
      <c r="X804" s="349">
        <f t="shared" si="241"/>
        <v>0</v>
      </c>
      <c r="Y804" s="349">
        <f t="shared" si="241"/>
        <v>0</v>
      </c>
      <c r="Z804" s="349">
        <f t="shared" si="241"/>
        <v>0</v>
      </c>
      <c r="AA804" s="349">
        <f t="shared" si="241"/>
        <v>0</v>
      </c>
      <c r="AB804" s="349">
        <f t="shared" si="241"/>
        <v>0</v>
      </c>
      <c r="AC804" s="349">
        <f t="shared" si="241"/>
        <v>0</v>
      </c>
      <c r="AD804" s="349">
        <f t="shared" si="241"/>
        <v>0</v>
      </c>
      <c r="AE804" s="349">
        <f t="shared" si="241"/>
        <v>0</v>
      </c>
      <c r="AF804" s="350">
        <f t="shared" si="241"/>
        <v>0</v>
      </c>
      <c r="AG804" s="333"/>
      <c r="AJ804" s="3" t="s">
        <v>354</v>
      </c>
      <c r="AK804" s="3"/>
      <c r="AL804" s="39"/>
      <c r="AM804" s="39"/>
      <c r="AN804" s="39"/>
      <c r="AO804" s="39"/>
      <c r="AP804" s="39"/>
      <c r="AQ804" s="39"/>
      <c r="AR804" s="39"/>
      <c r="AS804" s="39"/>
    </row>
    <row r="805" spans="1:45" s="16" customFormat="1" ht="12" customHeight="1" x14ac:dyDescent="0.2">
      <c r="A805" s="361" t="str">
        <f>Labels!B166</f>
        <v>Feiertage [ft]</v>
      </c>
      <c r="B805" s="362" t="str">
        <f>B18</f>
        <v/>
      </c>
      <c r="C805" s="363" t="str">
        <f t="shared" ref="C805:AF805" si="242">C18</f>
        <v/>
      </c>
      <c r="D805" s="363" t="str">
        <f t="shared" si="242"/>
        <v/>
      </c>
      <c r="E805" s="363" t="str">
        <f t="shared" si="242"/>
        <v/>
      </c>
      <c r="F805" s="363" t="str">
        <f t="shared" si="242"/>
        <v/>
      </c>
      <c r="G805" s="363" t="str">
        <f t="shared" si="242"/>
        <v/>
      </c>
      <c r="H805" s="363" t="str">
        <f t="shared" si="242"/>
        <v/>
      </c>
      <c r="I805" s="363" t="str">
        <f t="shared" si="242"/>
        <v/>
      </c>
      <c r="J805" s="363" t="str">
        <f t="shared" si="242"/>
        <v/>
      </c>
      <c r="K805" s="363" t="str">
        <f t="shared" si="242"/>
        <v/>
      </c>
      <c r="L805" s="363" t="str">
        <f t="shared" si="242"/>
        <v/>
      </c>
      <c r="M805" s="363" t="str">
        <f t="shared" si="242"/>
        <v/>
      </c>
      <c r="N805" s="363" t="str">
        <f t="shared" si="242"/>
        <v/>
      </c>
      <c r="O805" s="363" t="str">
        <f t="shared" si="242"/>
        <v/>
      </c>
      <c r="P805" s="363" t="str">
        <f t="shared" si="242"/>
        <v/>
      </c>
      <c r="Q805" s="363" t="str">
        <f t="shared" si="242"/>
        <v/>
      </c>
      <c r="R805" s="363" t="str">
        <f t="shared" si="242"/>
        <v/>
      </c>
      <c r="S805" s="363" t="str">
        <f t="shared" si="242"/>
        <v/>
      </c>
      <c r="T805" s="363" t="str">
        <f t="shared" si="242"/>
        <v/>
      </c>
      <c r="U805" s="363" t="str">
        <f t="shared" si="242"/>
        <v/>
      </c>
      <c r="V805" s="363" t="str">
        <f t="shared" si="242"/>
        <v/>
      </c>
      <c r="W805" s="363" t="str">
        <f t="shared" si="242"/>
        <v/>
      </c>
      <c r="X805" s="363" t="str">
        <f t="shared" si="242"/>
        <v/>
      </c>
      <c r="Y805" s="363" t="str">
        <f t="shared" si="242"/>
        <v/>
      </c>
      <c r="Z805" s="363" t="str">
        <f t="shared" si="242"/>
        <v/>
      </c>
      <c r="AA805" s="363" t="str">
        <f t="shared" si="242"/>
        <v/>
      </c>
      <c r="AB805" s="363" t="str">
        <f t="shared" si="242"/>
        <v/>
      </c>
      <c r="AC805" s="363" t="str">
        <f t="shared" si="242"/>
        <v/>
      </c>
      <c r="AD805" s="363" t="str">
        <f t="shared" si="242"/>
        <v/>
      </c>
      <c r="AE805" s="363" t="str">
        <f t="shared" si="242"/>
        <v/>
      </c>
      <c r="AF805" s="364" t="str">
        <f t="shared" si="242"/>
        <v/>
      </c>
      <c r="AG805" s="331">
        <f>SUM(B805:AF805)</f>
        <v>0</v>
      </c>
      <c r="AJ805" s="49"/>
      <c r="AK805" s="49"/>
      <c r="AL805" s="39"/>
      <c r="AM805" s="39"/>
      <c r="AN805" s="39"/>
      <c r="AO805" s="39"/>
      <c r="AP805" s="39"/>
      <c r="AQ805" s="39"/>
      <c r="AR805" s="39"/>
      <c r="AS805" s="39"/>
    </row>
    <row r="806" spans="1:45" s="16" customFormat="1" ht="12" customHeight="1" x14ac:dyDescent="0.2">
      <c r="A806" s="351" t="str">
        <f>Labels!B167</f>
        <v>Ferien [f]</v>
      </c>
      <c r="B806" s="393"/>
      <c r="C806" s="394"/>
      <c r="D806" s="394"/>
      <c r="E806" s="394"/>
      <c r="F806" s="394"/>
      <c r="G806" s="394"/>
      <c r="H806" s="394"/>
      <c r="I806" s="394"/>
      <c r="J806" s="394"/>
      <c r="K806" s="394"/>
      <c r="L806" s="394"/>
      <c r="M806" s="394"/>
      <c r="N806" s="394"/>
      <c r="O806" s="394"/>
      <c r="P806" s="394"/>
      <c r="Q806" s="394"/>
      <c r="R806" s="394"/>
      <c r="S806" s="394"/>
      <c r="T806" s="394"/>
      <c r="U806" s="394"/>
      <c r="V806" s="394"/>
      <c r="W806" s="394"/>
      <c r="X806" s="394"/>
      <c r="Y806" s="394"/>
      <c r="Z806" s="394"/>
      <c r="AA806" s="394"/>
      <c r="AB806" s="394"/>
      <c r="AC806" s="394"/>
      <c r="AD806" s="394"/>
      <c r="AE806" s="394"/>
      <c r="AF806" s="395"/>
      <c r="AG806" s="332">
        <f t="shared" ref="AG806:AG818" si="243">SUM(B806:AF806)</f>
        <v>0</v>
      </c>
      <c r="AH806" s="334" t="str">
        <f>Labels!B115</f>
        <v>f</v>
      </c>
      <c r="AJ806" s="122" t="s">
        <v>39</v>
      </c>
      <c r="AK806" s="472" t="s">
        <v>137</v>
      </c>
      <c r="AP806" s="470"/>
      <c r="AQ806" s="470"/>
      <c r="AR806" s="470"/>
      <c r="AS806" s="470"/>
    </row>
    <row r="807" spans="1:45" s="16" customFormat="1" ht="12" customHeight="1" x14ac:dyDescent="0.2">
      <c r="A807" s="352" t="str">
        <f>Labels!B168</f>
        <v>Kompensation (Vorjahr) [kv]</v>
      </c>
      <c r="B807" s="396"/>
      <c r="C807" s="397"/>
      <c r="D807" s="397"/>
      <c r="E807" s="397"/>
      <c r="F807" s="397"/>
      <c r="G807" s="397"/>
      <c r="H807" s="397"/>
      <c r="I807" s="397"/>
      <c r="J807" s="397"/>
      <c r="K807" s="397"/>
      <c r="L807" s="397"/>
      <c r="M807" s="397"/>
      <c r="N807" s="397"/>
      <c r="O807" s="397"/>
      <c r="P807" s="397"/>
      <c r="Q807" s="397"/>
      <c r="R807" s="397"/>
      <c r="S807" s="397"/>
      <c r="T807" s="397"/>
      <c r="U807" s="397"/>
      <c r="V807" s="397"/>
      <c r="W807" s="397"/>
      <c r="X807" s="397"/>
      <c r="Y807" s="397"/>
      <c r="Z807" s="397"/>
      <c r="AA807" s="397"/>
      <c r="AB807" s="397"/>
      <c r="AC807" s="397"/>
      <c r="AD807" s="397"/>
      <c r="AE807" s="397"/>
      <c r="AF807" s="398"/>
      <c r="AG807" s="328">
        <f t="shared" si="243"/>
        <v>0</v>
      </c>
      <c r="AH807" s="334" t="str">
        <f>Labels!B135</f>
        <v>kv</v>
      </c>
      <c r="AJ807" s="122" t="s">
        <v>49</v>
      </c>
      <c r="AK807" s="777" t="s">
        <v>141</v>
      </c>
      <c r="AL807" s="777"/>
      <c r="AM807" s="777"/>
      <c r="AN807" s="777"/>
      <c r="AO807" s="777"/>
      <c r="AP807" s="777"/>
      <c r="AQ807" s="777"/>
      <c r="AR807" s="777"/>
      <c r="AS807" s="777"/>
    </row>
    <row r="808" spans="1:45" s="16" customFormat="1" ht="12" customHeight="1" x14ac:dyDescent="0.2">
      <c r="A808" s="353" t="str">
        <f>Labels!B169</f>
        <v>Kompensation (laufend) [kj]</v>
      </c>
      <c r="B808" s="399"/>
      <c r="C808" s="400"/>
      <c r="D808" s="400"/>
      <c r="E808" s="400"/>
      <c r="F808" s="400"/>
      <c r="G808" s="400"/>
      <c r="H808" s="400"/>
      <c r="I808" s="400"/>
      <c r="J808" s="400"/>
      <c r="K808" s="400"/>
      <c r="L808" s="400"/>
      <c r="M808" s="400"/>
      <c r="N808" s="400"/>
      <c r="O808" s="400"/>
      <c r="P808" s="400"/>
      <c r="Q808" s="400"/>
      <c r="R808" s="400"/>
      <c r="S808" s="400"/>
      <c r="T808" s="400"/>
      <c r="U808" s="400"/>
      <c r="V808" s="400"/>
      <c r="W808" s="400"/>
      <c r="X808" s="400"/>
      <c r="Y808" s="400"/>
      <c r="Z808" s="400"/>
      <c r="AA808" s="400"/>
      <c r="AB808" s="400"/>
      <c r="AC808" s="400"/>
      <c r="AD808" s="400"/>
      <c r="AE808" s="400"/>
      <c r="AF808" s="401"/>
      <c r="AG808" s="327">
        <f t="shared" si="243"/>
        <v>0</v>
      </c>
      <c r="AH808" s="334" t="str">
        <f>Labels!B137</f>
        <v>kj</v>
      </c>
      <c r="AJ808" s="122" t="s">
        <v>48</v>
      </c>
      <c r="AK808" s="470" t="s">
        <v>140</v>
      </c>
      <c r="AL808" s="470"/>
      <c r="AM808" s="470"/>
      <c r="AN808" s="470"/>
      <c r="AO808" s="470"/>
      <c r="AP808" s="470"/>
      <c r="AQ808" s="470"/>
      <c r="AR808" s="473"/>
      <c r="AS808" s="473"/>
    </row>
    <row r="809" spans="1:45" s="16" customFormat="1" ht="12" customHeight="1" x14ac:dyDescent="0.2">
      <c r="A809" s="354" t="str">
        <f>Labels!B170</f>
        <v>Absenzen, Kurzabsenzen [a]</v>
      </c>
      <c r="B809" s="393"/>
      <c r="C809" s="394"/>
      <c r="D809" s="394"/>
      <c r="E809" s="394"/>
      <c r="F809" s="394"/>
      <c r="G809" s="394"/>
      <c r="H809" s="394"/>
      <c r="I809" s="394"/>
      <c r="J809" s="394"/>
      <c r="K809" s="394"/>
      <c r="L809" s="394"/>
      <c r="M809" s="394"/>
      <c r="N809" s="394"/>
      <c r="O809" s="394"/>
      <c r="P809" s="394"/>
      <c r="Q809" s="394"/>
      <c r="R809" s="394"/>
      <c r="S809" s="394"/>
      <c r="T809" s="394"/>
      <c r="U809" s="394"/>
      <c r="V809" s="394"/>
      <c r="W809" s="394"/>
      <c r="X809" s="394"/>
      <c r="Y809" s="394"/>
      <c r="Z809" s="394"/>
      <c r="AA809" s="394"/>
      <c r="AB809" s="394"/>
      <c r="AC809" s="394"/>
      <c r="AD809" s="394"/>
      <c r="AE809" s="394"/>
      <c r="AF809" s="395"/>
      <c r="AG809" s="326">
        <f>SUM(B809:AF809)</f>
        <v>0</v>
      </c>
      <c r="AH809" s="334" t="str">
        <f>Labels!B113</f>
        <v>a</v>
      </c>
      <c r="AJ809" s="122" t="s">
        <v>38</v>
      </c>
      <c r="AK809" s="470" t="s">
        <v>97</v>
      </c>
      <c r="AL809" s="470"/>
      <c r="AM809" s="470"/>
      <c r="AN809" s="470"/>
      <c r="AO809" s="470"/>
      <c r="AP809" s="469"/>
      <c r="AQ809" s="469"/>
      <c r="AR809" s="469"/>
      <c r="AS809" s="469"/>
    </row>
    <row r="810" spans="1:45" s="16" customFormat="1" ht="12" customHeight="1" x14ac:dyDescent="0.2">
      <c r="A810" s="355" t="str">
        <f>Labels!B171</f>
        <v>Krankheit [k]</v>
      </c>
      <c r="B810" s="396"/>
      <c r="C810" s="397"/>
      <c r="D810" s="397"/>
      <c r="E810" s="397"/>
      <c r="F810" s="397"/>
      <c r="G810" s="397"/>
      <c r="H810" s="397"/>
      <c r="I810" s="397"/>
      <c r="J810" s="397"/>
      <c r="K810" s="397"/>
      <c r="L810" s="397"/>
      <c r="M810" s="397"/>
      <c r="N810" s="397"/>
      <c r="O810" s="397"/>
      <c r="P810" s="397"/>
      <c r="Q810" s="397"/>
      <c r="R810" s="397"/>
      <c r="S810" s="397"/>
      <c r="T810" s="397"/>
      <c r="U810" s="397"/>
      <c r="V810" s="397"/>
      <c r="W810" s="397"/>
      <c r="X810" s="397"/>
      <c r="Y810" s="397"/>
      <c r="Z810" s="397"/>
      <c r="AA810" s="397"/>
      <c r="AB810" s="397"/>
      <c r="AC810" s="397"/>
      <c r="AD810" s="397"/>
      <c r="AE810" s="397"/>
      <c r="AF810" s="398"/>
      <c r="AG810" s="328">
        <f t="shared" si="243"/>
        <v>0</v>
      </c>
      <c r="AH810" s="334" t="str">
        <f>Labels!B120</f>
        <v>k</v>
      </c>
      <c r="AJ810" s="122" t="s">
        <v>47</v>
      </c>
      <c r="AK810" s="123" t="s">
        <v>138</v>
      </c>
      <c r="AQ810" s="469"/>
      <c r="AR810" s="469"/>
      <c r="AS810" s="469"/>
    </row>
    <row r="811" spans="1:45" s="16" customFormat="1" ht="12" customHeight="1" x14ac:dyDescent="0.2">
      <c r="A811" s="355" t="str">
        <f>Labels!B172</f>
        <v>Unfall [u]</v>
      </c>
      <c r="B811" s="396"/>
      <c r="C811" s="397"/>
      <c r="D811" s="397"/>
      <c r="E811" s="397"/>
      <c r="F811" s="397"/>
      <c r="G811" s="397"/>
      <c r="H811" s="397"/>
      <c r="I811" s="397"/>
      <c r="J811" s="397"/>
      <c r="K811" s="397"/>
      <c r="L811" s="397"/>
      <c r="M811" s="397"/>
      <c r="N811" s="397"/>
      <c r="O811" s="397"/>
      <c r="P811" s="397"/>
      <c r="Q811" s="397"/>
      <c r="R811" s="397"/>
      <c r="S811" s="397"/>
      <c r="T811" s="397"/>
      <c r="U811" s="397"/>
      <c r="V811" s="397"/>
      <c r="W811" s="397"/>
      <c r="X811" s="397"/>
      <c r="Y811" s="397"/>
      <c r="Z811" s="397"/>
      <c r="AA811" s="397"/>
      <c r="AB811" s="397"/>
      <c r="AC811" s="397"/>
      <c r="AD811" s="397"/>
      <c r="AE811" s="397"/>
      <c r="AF811" s="398"/>
      <c r="AG811" s="328">
        <f t="shared" si="243"/>
        <v>0</v>
      </c>
      <c r="AH811" s="334" t="str">
        <f>Labels!B122</f>
        <v>u</v>
      </c>
      <c r="AJ811" s="122" t="s">
        <v>42</v>
      </c>
      <c r="AK811" s="469" t="s">
        <v>139</v>
      </c>
      <c r="AL811" s="469"/>
      <c r="AM811" s="469"/>
      <c r="AN811" s="469"/>
      <c r="AO811" s="469"/>
      <c r="AP811" s="469"/>
      <c r="AQ811" s="469"/>
      <c r="AR811" s="469"/>
      <c r="AS811" s="469"/>
    </row>
    <row r="812" spans="1:45" s="16" customFormat="1" ht="12" customHeight="1" x14ac:dyDescent="0.2">
      <c r="A812" s="355" t="str">
        <f>Labels!B173</f>
        <v>Schwangerschaft/Mutterschaft [s]</v>
      </c>
      <c r="B812" s="396"/>
      <c r="C812" s="397"/>
      <c r="D812" s="397"/>
      <c r="E812" s="397"/>
      <c r="F812" s="397"/>
      <c r="G812" s="397"/>
      <c r="H812" s="397"/>
      <c r="I812" s="397"/>
      <c r="J812" s="397"/>
      <c r="K812" s="397"/>
      <c r="L812" s="397"/>
      <c r="M812" s="397"/>
      <c r="N812" s="397"/>
      <c r="O812" s="397"/>
      <c r="P812" s="397"/>
      <c r="Q812" s="397"/>
      <c r="R812" s="397"/>
      <c r="S812" s="397"/>
      <c r="T812" s="397"/>
      <c r="U812" s="397"/>
      <c r="V812" s="397"/>
      <c r="W812" s="397"/>
      <c r="X812" s="397"/>
      <c r="Y812" s="397"/>
      <c r="Z812" s="397"/>
      <c r="AA812" s="397"/>
      <c r="AB812" s="397"/>
      <c r="AC812" s="397"/>
      <c r="AD812" s="397"/>
      <c r="AE812" s="397"/>
      <c r="AF812" s="398"/>
      <c r="AG812" s="328">
        <f t="shared" si="243"/>
        <v>0</v>
      </c>
      <c r="AH812" s="334" t="str">
        <f>Labels!B124</f>
        <v>s</v>
      </c>
      <c r="AJ812" s="122" t="s">
        <v>41</v>
      </c>
      <c r="AK812" s="469" t="s">
        <v>99</v>
      </c>
      <c r="AL812" s="469"/>
      <c r="AM812" s="469"/>
      <c r="AN812" s="469"/>
      <c r="AO812" s="469"/>
      <c r="AP812" s="469"/>
      <c r="AQ812" s="469"/>
      <c r="AR812" s="469"/>
      <c r="AS812" s="469"/>
    </row>
    <row r="813" spans="1:45" s="16" customFormat="1" ht="12" customHeight="1" x14ac:dyDescent="0.2">
      <c r="A813" s="355" t="str">
        <f>Labels!B174</f>
        <v>Militär/Beförderung/Zivilschutz [m]</v>
      </c>
      <c r="B813" s="396"/>
      <c r="C813" s="397"/>
      <c r="D813" s="397"/>
      <c r="E813" s="397"/>
      <c r="F813" s="397"/>
      <c r="G813" s="397"/>
      <c r="H813" s="397"/>
      <c r="I813" s="397"/>
      <c r="J813" s="397"/>
      <c r="K813" s="397"/>
      <c r="L813" s="397"/>
      <c r="M813" s="397"/>
      <c r="N813" s="397"/>
      <c r="O813" s="397"/>
      <c r="P813" s="397"/>
      <c r="Q813" s="397"/>
      <c r="R813" s="397"/>
      <c r="S813" s="397"/>
      <c r="T813" s="397"/>
      <c r="U813" s="397"/>
      <c r="V813" s="397"/>
      <c r="W813" s="397"/>
      <c r="X813" s="397"/>
      <c r="Y813" s="397"/>
      <c r="Z813" s="397"/>
      <c r="AA813" s="397"/>
      <c r="AB813" s="397"/>
      <c r="AC813" s="397"/>
      <c r="AD813" s="397"/>
      <c r="AE813" s="397"/>
      <c r="AF813" s="398"/>
      <c r="AG813" s="328">
        <f t="shared" si="243"/>
        <v>0</v>
      </c>
      <c r="AH813" s="334" t="str">
        <f>Labels!B126</f>
        <v>m</v>
      </c>
      <c r="AJ813" s="122" t="s">
        <v>40</v>
      </c>
      <c r="AK813" s="469" t="s">
        <v>98</v>
      </c>
      <c r="AL813" s="469"/>
      <c r="AQ813" s="470"/>
      <c r="AR813" s="470"/>
      <c r="AS813" s="470"/>
    </row>
    <row r="814" spans="1:45" s="16" customFormat="1" ht="12" customHeight="1" x14ac:dyDescent="0.2">
      <c r="A814" s="355" t="str">
        <f>Labels!B175</f>
        <v>Berufsschule [bs]</v>
      </c>
      <c r="B814" s="396"/>
      <c r="C814" s="397"/>
      <c r="D814" s="397"/>
      <c r="E814" s="397"/>
      <c r="F814" s="397"/>
      <c r="G814" s="397"/>
      <c r="H814" s="397"/>
      <c r="I814" s="397"/>
      <c r="J814" s="397"/>
      <c r="K814" s="397"/>
      <c r="L814" s="397"/>
      <c r="M814" s="397"/>
      <c r="N814" s="397"/>
      <c r="O814" s="397"/>
      <c r="P814" s="397"/>
      <c r="Q814" s="397"/>
      <c r="R814" s="397"/>
      <c r="S814" s="397"/>
      <c r="T814" s="397"/>
      <c r="U814" s="397"/>
      <c r="V814" s="397"/>
      <c r="W814" s="397"/>
      <c r="X814" s="397"/>
      <c r="Y814" s="397"/>
      <c r="Z814" s="397"/>
      <c r="AA814" s="397"/>
      <c r="AB814" s="397"/>
      <c r="AC814" s="397"/>
      <c r="AD814" s="397"/>
      <c r="AE814" s="397"/>
      <c r="AF814" s="398"/>
      <c r="AG814" s="328">
        <f t="shared" si="243"/>
        <v>0</v>
      </c>
      <c r="AH814" s="334" t="str">
        <f>Labels!B130</f>
        <v>bs</v>
      </c>
      <c r="AJ814" s="123" t="s">
        <v>73</v>
      </c>
      <c r="AK814" s="469" t="s">
        <v>68</v>
      </c>
      <c r="AN814" s="471"/>
      <c r="AO814" s="471"/>
      <c r="AP814" s="471"/>
      <c r="AQ814" s="471"/>
      <c r="AR814" s="471"/>
      <c r="AS814" s="471"/>
    </row>
    <row r="815" spans="1:45" s="16" customFormat="1" ht="12" customHeight="1" x14ac:dyDescent="0.2">
      <c r="A815" s="356" t="str">
        <f>Labels!B176</f>
        <v>Kurse [ku]</v>
      </c>
      <c r="B815" s="399"/>
      <c r="C815" s="400"/>
      <c r="D815" s="400"/>
      <c r="E815" s="400"/>
      <c r="F815" s="400"/>
      <c r="G815" s="400"/>
      <c r="H815" s="400"/>
      <c r="I815" s="400"/>
      <c r="J815" s="400"/>
      <c r="K815" s="400"/>
      <c r="L815" s="400"/>
      <c r="M815" s="400"/>
      <c r="N815" s="400"/>
      <c r="O815" s="400"/>
      <c r="P815" s="400"/>
      <c r="Q815" s="400"/>
      <c r="R815" s="400"/>
      <c r="S815" s="400"/>
      <c r="T815" s="400"/>
      <c r="U815" s="400"/>
      <c r="V815" s="400"/>
      <c r="W815" s="400"/>
      <c r="X815" s="400"/>
      <c r="Y815" s="400"/>
      <c r="Z815" s="400"/>
      <c r="AA815" s="400"/>
      <c r="AB815" s="400"/>
      <c r="AC815" s="400"/>
      <c r="AD815" s="400"/>
      <c r="AE815" s="400"/>
      <c r="AF815" s="401"/>
      <c r="AG815" s="327">
        <f t="shared" si="243"/>
        <v>0</v>
      </c>
      <c r="AH815" s="334" t="str">
        <f>Labels!B132</f>
        <v>ku</v>
      </c>
      <c r="AJ815" s="123" t="s">
        <v>76</v>
      </c>
      <c r="AK815" s="470" t="s">
        <v>75</v>
      </c>
      <c r="AR815" s="470"/>
      <c r="AS815" s="470"/>
    </row>
    <row r="816" spans="1:45" s="16" customFormat="1" ht="12" customHeight="1" x14ac:dyDescent="0.2">
      <c r="A816" s="357" t="str">
        <f>Labels!B177</f>
        <v>Kurzarbeit und Schlechtwetter [ka]</v>
      </c>
      <c r="B816" s="402"/>
      <c r="C816" s="403"/>
      <c r="D816" s="403"/>
      <c r="E816" s="403"/>
      <c r="F816" s="403"/>
      <c r="G816" s="403"/>
      <c r="H816" s="403"/>
      <c r="I816" s="403"/>
      <c r="J816" s="403"/>
      <c r="K816" s="403"/>
      <c r="L816" s="403"/>
      <c r="M816" s="403"/>
      <c r="N816" s="403"/>
      <c r="O816" s="403"/>
      <c r="P816" s="403"/>
      <c r="Q816" s="403"/>
      <c r="R816" s="403"/>
      <c r="S816" s="403"/>
      <c r="T816" s="403"/>
      <c r="U816" s="403"/>
      <c r="V816" s="403"/>
      <c r="W816" s="403"/>
      <c r="X816" s="403"/>
      <c r="Y816" s="403"/>
      <c r="Z816" s="403"/>
      <c r="AA816" s="403"/>
      <c r="AB816" s="403"/>
      <c r="AC816" s="403"/>
      <c r="AD816" s="403"/>
      <c r="AE816" s="403"/>
      <c r="AF816" s="404"/>
      <c r="AG816" s="86">
        <f t="shared" si="243"/>
        <v>0</v>
      </c>
      <c r="AH816" s="334" t="str">
        <f>Labels!B128</f>
        <v>ka</v>
      </c>
      <c r="AJ816" s="19" t="s">
        <v>95</v>
      </c>
      <c r="AK816" s="471" t="s">
        <v>96</v>
      </c>
      <c r="AL816" s="471"/>
      <c r="AM816" s="470"/>
      <c r="AN816" s="470"/>
      <c r="AO816" s="470"/>
      <c r="AP816" s="470"/>
      <c r="AQ816" s="470"/>
      <c r="AR816" s="470"/>
      <c r="AS816" s="470"/>
    </row>
    <row r="817" spans="1:42" s="16" customFormat="1" ht="12" customHeight="1" x14ac:dyDescent="0.2">
      <c r="A817" s="358"/>
      <c r="B817" s="405"/>
      <c r="C817" s="406"/>
      <c r="D817" s="406"/>
      <c r="E817" s="406"/>
      <c r="F817" s="406"/>
      <c r="G817" s="406"/>
      <c r="H817" s="406"/>
      <c r="I817" s="406"/>
      <c r="J817" s="406"/>
      <c r="K817" s="406"/>
      <c r="L817" s="406"/>
      <c r="M817" s="406"/>
      <c r="N817" s="406"/>
      <c r="O817" s="406"/>
      <c r="P817" s="406"/>
      <c r="Q817" s="406"/>
      <c r="R817" s="406"/>
      <c r="S817" s="406"/>
      <c r="T817" s="406"/>
      <c r="U817" s="406"/>
      <c r="V817" s="406"/>
      <c r="W817" s="406"/>
      <c r="X817" s="406"/>
      <c r="Y817" s="406"/>
      <c r="Z817" s="406"/>
      <c r="AA817" s="406"/>
      <c r="AB817" s="406"/>
      <c r="AC817" s="406"/>
      <c r="AD817" s="406"/>
      <c r="AE817" s="406"/>
      <c r="AF817" s="407"/>
      <c r="AG817" s="329">
        <f t="shared" si="243"/>
        <v>0</v>
      </c>
      <c r="AH817" s="334"/>
    </row>
    <row r="818" spans="1:42" s="16" customFormat="1" ht="12" customHeight="1" thickBot="1" x14ac:dyDescent="0.25">
      <c r="A818" s="359" t="str">
        <f>Labels!B178</f>
        <v>Fehlstunden (unbezahlt) [fe]</v>
      </c>
      <c r="B818" s="408"/>
      <c r="C818" s="409"/>
      <c r="D818" s="409"/>
      <c r="E818" s="409"/>
      <c r="F818" s="409"/>
      <c r="G818" s="409"/>
      <c r="H818" s="409"/>
      <c r="I818" s="409"/>
      <c r="J818" s="409"/>
      <c r="K818" s="409"/>
      <c r="L818" s="409"/>
      <c r="M818" s="409"/>
      <c r="N818" s="409"/>
      <c r="O818" s="409"/>
      <c r="P818" s="409"/>
      <c r="Q818" s="409"/>
      <c r="R818" s="409"/>
      <c r="S818" s="409"/>
      <c r="T818" s="409"/>
      <c r="U818" s="409"/>
      <c r="V818" s="409"/>
      <c r="W818" s="409"/>
      <c r="X818" s="409"/>
      <c r="Y818" s="409"/>
      <c r="Z818" s="409"/>
      <c r="AA818" s="409"/>
      <c r="AB818" s="409"/>
      <c r="AC818" s="409"/>
      <c r="AD818" s="409"/>
      <c r="AE818" s="409"/>
      <c r="AF818" s="410"/>
      <c r="AG818" s="330">
        <f t="shared" si="243"/>
        <v>0</v>
      </c>
      <c r="AH818" s="334" t="str">
        <f>Labels!B145</f>
        <v>fe</v>
      </c>
      <c r="AJ818" s="122" t="s">
        <v>91</v>
      </c>
      <c r="AK818" s="470" t="s">
        <v>113</v>
      </c>
      <c r="AL818" s="470"/>
      <c r="AM818" s="470"/>
      <c r="AN818" s="470"/>
      <c r="AO818" s="470"/>
      <c r="AP818" s="470"/>
    </row>
    <row r="819" spans="1:42" s="2" customFormat="1" ht="12" customHeight="1" thickBot="1" x14ac:dyDescent="0.25">
      <c r="A819" s="360" t="str">
        <f>Labels!B102</f>
        <v>Total</v>
      </c>
      <c r="B819" s="417">
        <f>SUM(B806:B818)</f>
        <v>0</v>
      </c>
      <c r="C819" s="418">
        <f t="shared" ref="C819:AF819" si="244">SUM(C806:C818)</f>
        <v>0</v>
      </c>
      <c r="D819" s="418">
        <f t="shared" si="244"/>
        <v>0</v>
      </c>
      <c r="E819" s="418">
        <f t="shared" si="244"/>
        <v>0</v>
      </c>
      <c r="F819" s="418">
        <f t="shared" si="244"/>
        <v>0</v>
      </c>
      <c r="G819" s="418">
        <f t="shared" si="244"/>
        <v>0</v>
      </c>
      <c r="H819" s="418">
        <f t="shared" si="244"/>
        <v>0</v>
      </c>
      <c r="I819" s="418">
        <f t="shared" si="244"/>
        <v>0</v>
      </c>
      <c r="J819" s="418">
        <f t="shared" si="244"/>
        <v>0</v>
      </c>
      <c r="K819" s="418">
        <f t="shared" si="244"/>
        <v>0</v>
      </c>
      <c r="L819" s="418">
        <f t="shared" si="244"/>
        <v>0</v>
      </c>
      <c r="M819" s="418">
        <f t="shared" si="244"/>
        <v>0</v>
      </c>
      <c r="N819" s="418">
        <f t="shared" si="244"/>
        <v>0</v>
      </c>
      <c r="O819" s="418">
        <f t="shared" si="244"/>
        <v>0</v>
      </c>
      <c r="P819" s="418">
        <f t="shared" si="244"/>
        <v>0</v>
      </c>
      <c r="Q819" s="418">
        <f t="shared" si="244"/>
        <v>0</v>
      </c>
      <c r="R819" s="418">
        <f t="shared" si="244"/>
        <v>0</v>
      </c>
      <c r="S819" s="418">
        <f t="shared" si="244"/>
        <v>0</v>
      </c>
      <c r="T819" s="418">
        <f t="shared" si="244"/>
        <v>0</v>
      </c>
      <c r="U819" s="418">
        <f t="shared" si="244"/>
        <v>0</v>
      </c>
      <c r="V819" s="418">
        <f t="shared" si="244"/>
        <v>0</v>
      </c>
      <c r="W819" s="418">
        <f t="shared" si="244"/>
        <v>0</v>
      </c>
      <c r="X819" s="418">
        <f t="shared" si="244"/>
        <v>0</v>
      </c>
      <c r="Y819" s="418">
        <f t="shared" si="244"/>
        <v>0</v>
      </c>
      <c r="Z819" s="418">
        <f t="shared" si="244"/>
        <v>0</v>
      </c>
      <c r="AA819" s="418">
        <f t="shared" si="244"/>
        <v>0</v>
      </c>
      <c r="AB819" s="418">
        <f t="shared" si="244"/>
        <v>0</v>
      </c>
      <c r="AC819" s="418">
        <f t="shared" si="244"/>
        <v>0</v>
      </c>
      <c r="AD819" s="418">
        <f t="shared" si="244"/>
        <v>0</v>
      </c>
      <c r="AE819" s="418">
        <f t="shared" si="244"/>
        <v>0</v>
      </c>
      <c r="AF819" s="419">
        <f t="shared" si="244"/>
        <v>0</v>
      </c>
      <c r="AG819" s="325"/>
    </row>
    <row r="820" spans="1:42" x14ac:dyDescent="0.25">
      <c r="AM820" s="469"/>
      <c r="AN820" s="469"/>
      <c r="AO820" s="469"/>
    </row>
    <row r="821" spans="1:42" x14ac:dyDescent="0.25">
      <c r="W821" s="30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</row>
    <row r="822" spans="1:42" x14ac:dyDescent="0.25">
      <c r="W822" s="30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</row>
    <row r="823" spans="1:42" s="1" customFormat="1" ht="21" customHeight="1" x14ac:dyDescent="0.25">
      <c r="A823" s="211" t="str">
        <f>A72</f>
        <v>Februar</v>
      </c>
      <c r="B823" s="506" t="str">
        <f>$B$800</f>
        <v>Saldo Monat + / -</v>
      </c>
      <c r="C823" s="507"/>
      <c r="D823" s="507"/>
      <c r="E823" s="508"/>
      <c r="F823" s="509">
        <f>F72</f>
        <v>-164.6</v>
      </c>
      <c r="G823" s="510"/>
      <c r="H823" s="78"/>
      <c r="I823" s="323"/>
      <c r="J823" s="282"/>
      <c r="K823" s="31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511" t="str">
        <f>$AB$800</f>
        <v>Absenz in Std</v>
      </c>
      <c r="AC823" s="511"/>
      <c r="AD823" s="511"/>
      <c r="AE823" s="511" t="str">
        <f>Labels!B78</f>
        <v>Feb</v>
      </c>
      <c r="AF823" s="512"/>
      <c r="AG823" s="83"/>
    </row>
    <row r="824" spans="1:42" s="16" customFormat="1" ht="15.75" x14ac:dyDescent="0.25">
      <c r="A824" s="213" t="str">
        <f>$A$801</f>
        <v>Tag</v>
      </c>
      <c r="B824" s="214">
        <f>B73</f>
        <v>44228</v>
      </c>
      <c r="C824" s="215">
        <f t="shared" ref="C824:AC824" si="245">B824+1</f>
        <v>44229</v>
      </c>
      <c r="D824" s="214">
        <f t="shared" si="245"/>
        <v>44230</v>
      </c>
      <c r="E824" s="214">
        <f t="shared" si="245"/>
        <v>44231</v>
      </c>
      <c r="F824" s="214">
        <f t="shared" si="245"/>
        <v>44232</v>
      </c>
      <c r="G824" s="214">
        <f t="shared" si="245"/>
        <v>44233</v>
      </c>
      <c r="H824" s="214">
        <f t="shared" si="245"/>
        <v>44234</v>
      </c>
      <c r="I824" s="214">
        <f t="shared" si="245"/>
        <v>44235</v>
      </c>
      <c r="J824" s="214">
        <f t="shared" si="245"/>
        <v>44236</v>
      </c>
      <c r="K824" s="214">
        <f t="shared" si="245"/>
        <v>44237</v>
      </c>
      <c r="L824" s="214">
        <f t="shared" si="245"/>
        <v>44238</v>
      </c>
      <c r="M824" s="214">
        <f t="shared" si="245"/>
        <v>44239</v>
      </c>
      <c r="N824" s="214">
        <f t="shared" si="245"/>
        <v>44240</v>
      </c>
      <c r="O824" s="214">
        <f t="shared" si="245"/>
        <v>44241</v>
      </c>
      <c r="P824" s="214">
        <f t="shared" si="245"/>
        <v>44242</v>
      </c>
      <c r="Q824" s="214">
        <f t="shared" si="245"/>
        <v>44243</v>
      </c>
      <c r="R824" s="214">
        <f t="shared" si="245"/>
        <v>44244</v>
      </c>
      <c r="S824" s="214">
        <f t="shared" si="245"/>
        <v>44245</v>
      </c>
      <c r="T824" s="214">
        <f t="shared" si="245"/>
        <v>44246</v>
      </c>
      <c r="U824" s="214">
        <f t="shared" si="245"/>
        <v>44247</v>
      </c>
      <c r="V824" s="214">
        <f t="shared" si="245"/>
        <v>44248</v>
      </c>
      <c r="W824" s="214">
        <f t="shared" si="245"/>
        <v>44249</v>
      </c>
      <c r="X824" s="214">
        <f t="shared" si="245"/>
        <v>44250</v>
      </c>
      <c r="Y824" s="214">
        <f t="shared" si="245"/>
        <v>44251</v>
      </c>
      <c r="Z824" s="214">
        <f t="shared" si="245"/>
        <v>44252</v>
      </c>
      <c r="AA824" s="214">
        <f t="shared" si="245"/>
        <v>44253</v>
      </c>
      <c r="AB824" s="214">
        <f t="shared" si="245"/>
        <v>44254</v>
      </c>
      <c r="AC824" s="214">
        <f t="shared" si="245"/>
        <v>44255</v>
      </c>
      <c r="AD824" s="365" t="str">
        <f>IF(AD73="","",AC824+1)</f>
        <v/>
      </c>
      <c r="AE824" s="377"/>
      <c r="AF824" s="378"/>
      <c r="AG824" s="431" t="str">
        <f>COUNT(B826:AF826)&amp;" "&amp;Labels!$B$63</f>
        <v>20 Tage</v>
      </c>
    </row>
    <row r="825" spans="1:42" s="16" customFormat="1" ht="12" customHeight="1" x14ac:dyDescent="0.2">
      <c r="A825" s="177" t="str">
        <f>$A$802</f>
        <v>Kalenderwoche</v>
      </c>
      <c r="B825" s="341">
        <f>IF(B824="","",TRUNC((B824-DATE(YEAR(B824+3-MOD(B824-2,7)),1,MOD(B824-2,7)-9))/7))</f>
        <v>5</v>
      </c>
      <c r="C825" s="342">
        <f t="shared" ref="C825:AD825" si="246">IF(C824="","",TRUNC((C824-DATE(YEAR(C824+3-MOD(C824-2,7)),1,MOD(C824-2,7)-9))/7))</f>
        <v>5</v>
      </c>
      <c r="D825" s="342">
        <f t="shared" si="246"/>
        <v>5</v>
      </c>
      <c r="E825" s="342">
        <f t="shared" si="246"/>
        <v>5</v>
      </c>
      <c r="F825" s="342">
        <f t="shared" si="246"/>
        <v>5</v>
      </c>
      <c r="G825" s="342">
        <f t="shared" si="246"/>
        <v>5</v>
      </c>
      <c r="H825" s="342">
        <f t="shared" si="246"/>
        <v>5</v>
      </c>
      <c r="I825" s="342">
        <f t="shared" si="246"/>
        <v>6</v>
      </c>
      <c r="J825" s="342">
        <f t="shared" si="246"/>
        <v>6</v>
      </c>
      <c r="K825" s="342">
        <f t="shared" si="246"/>
        <v>6</v>
      </c>
      <c r="L825" s="342">
        <f t="shared" si="246"/>
        <v>6</v>
      </c>
      <c r="M825" s="342">
        <f t="shared" si="246"/>
        <v>6</v>
      </c>
      <c r="N825" s="342">
        <f t="shared" si="246"/>
        <v>6</v>
      </c>
      <c r="O825" s="342">
        <f t="shared" si="246"/>
        <v>6</v>
      </c>
      <c r="P825" s="342">
        <f t="shared" si="246"/>
        <v>7</v>
      </c>
      <c r="Q825" s="342">
        <f t="shared" si="246"/>
        <v>7</v>
      </c>
      <c r="R825" s="342">
        <f t="shared" si="246"/>
        <v>7</v>
      </c>
      <c r="S825" s="342">
        <f t="shared" si="246"/>
        <v>7</v>
      </c>
      <c r="T825" s="342">
        <f t="shared" si="246"/>
        <v>7</v>
      </c>
      <c r="U825" s="342">
        <f t="shared" si="246"/>
        <v>7</v>
      </c>
      <c r="V825" s="342">
        <f t="shared" si="246"/>
        <v>7</v>
      </c>
      <c r="W825" s="342">
        <f t="shared" si="246"/>
        <v>8</v>
      </c>
      <c r="X825" s="342">
        <f t="shared" si="246"/>
        <v>8</v>
      </c>
      <c r="Y825" s="342">
        <f t="shared" si="246"/>
        <v>8</v>
      </c>
      <c r="Z825" s="342">
        <f t="shared" si="246"/>
        <v>8</v>
      </c>
      <c r="AA825" s="342">
        <f t="shared" si="246"/>
        <v>8</v>
      </c>
      <c r="AB825" s="342">
        <f t="shared" si="246"/>
        <v>8</v>
      </c>
      <c r="AC825" s="342">
        <f t="shared" si="246"/>
        <v>8</v>
      </c>
      <c r="AD825" s="366" t="str">
        <f t="shared" si="246"/>
        <v/>
      </c>
      <c r="AE825" s="379"/>
      <c r="AF825" s="380"/>
      <c r="AG825" s="307"/>
    </row>
    <row r="826" spans="1:42" s="16" customFormat="1" ht="12" customHeight="1" x14ac:dyDescent="0.2">
      <c r="A826" s="177" t="str">
        <f>$A$803</f>
        <v>Sollstunden</v>
      </c>
      <c r="B826" s="344">
        <f t="shared" ref="B826:AC826" si="247">IF(MOD(B824,7)&gt;=2,$J$7*$B$70%,"")</f>
        <v>8.23</v>
      </c>
      <c r="C826" s="345">
        <f t="shared" si="247"/>
        <v>8.23</v>
      </c>
      <c r="D826" s="345">
        <f t="shared" si="247"/>
        <v>8.23</v>
      </c>
      <c r="E826" s="345">
        <f t="shared" si="247"/>
        <v>8.23</v>
      </c>
      <c r="F826" s="345">
        <f t="shared" si="247"/>
        <v>8.23</v>
      </c>
      <c r="G826" s="345" t="str">
        <f t="shared" si="247"/>
        <v/>
      </c>
      <c r="H826" s="345" t="str">
        <f t="shared" si="247"/>
        <v/>
      </c>
      <c r="I826" s="345">
        <f t="shared" si="247"/>
        <v>8.23</v>
      </c>
      <c r="J826" s="345">
        <f t="shared" si="247"/>
        <v>8.23</v>
      </c>
      <c r="K826" s="345">
        <f t="shared" si="247"/>
        <v>8.23</v>
      </c>
      <c r="L826" s="345">
        <f t="shared" si="247"/>
        <v>8.23</v>
      </c>
      <c r="M826" s="345">
        <f t="shared" si="247"/>
        <v>8.23</v>
      </c>
      <c r="N826" s="345" t="str">
        <f t="shared" si="247"/>
        <v/>
      </c>
      <c r="O826" s="345" t="str">
        <f t="shared" si="247"/>
        <v/>
      </c>
      <c r="P826" s="345">
        <f t="shared" si="247"/>
        <v>8.23</v>
      </c>
      <c r="Q826" s="345">
        <f t="shared" si="247"/>
        <v>8.23</v>
      </c>
      <c r="R826" s="345">
        <f t="shared" si="247"/>
        <v>8.23</v>
      </c>
      <c r="S826" s="345">
        <f t="shared" si="247"/>
        <v>8.23</v>
      </c>
      <c r="T826" s="345">
        <f t="shared" si="247"/>
        <v>8.23</v>
      </c>
      <c r="U826" s="345" t="str">
        <f t="shared" si="247"/>
        <v/>
      </c>
      <c r="V826" s="345" t="str">
        <f t="shared" si="247"/>
        <v/>
      </c>
      <c r="W826" s="345">
        <f t="shared" si="247"/>
        <v>8.23</v>
      </c>
      <c r="X826" s="345">
        <f t="shared" si="247"/>
        <v>8.23</v>
      </c>
      <c r="Y826" s="345">
        <f t="shared" si="247"/>
        <v>8.23</v>
      </c>
      <c r="Z826" s="345">
        <f t="shared" si="247"/>
        <v>8.23</v>
      </c>
      <c r="AA826" s="345">
        <f t="shared" si="247"/>
        <v>8.23</v>
      </c>
      <c r="AB826" s="345" t="str">
        <f t="shared" si="247"/>
        <v/>
      </c>
      <c r="AC826" s="345" t="str">
        <f t="shared" si="247"/>
        <v/>
      </c>
      <c r="AD826" s="367" t="str">
        <f>IF(AD824="","",IF(MOD(AD824,7)&gt;=2,$J$7*$B$70%,""))</f>
        <v/>
      </c>
      <c r="AE826" s="381"/>
      <c r="AF826" s="317"/>
      <c r="AG826" s="299">
        <f>IF($AD$824="",SUM(A826:AC826),SUM(B826:AF826))</f>
        <v>164.6</v>
      </c>
    </row>
    <row r="827" spans="1:42" s="16" customFormat="1" ht="12" customHeight="1" thickBot="1" x14ac:dyDescent="0.25">
      <c r="A827" s="347" t="str">
        <f>$A$804</f>
        <v>Produktivstunden</v>
      </c>
      <c r="B827" s="348">
        <f>SUM(B78:B80)</f>
        <v>0</v>
      </c>
      <c r="C827" s="349">
        <f t="shared" ref="C827:AC827" si="248">SUM(C78:C80)</f>
        <v>0</v>
      </c>
      <c r="D827" s="349">
        <f t="shared" si="248"/>
        <v>0</v>
      </c>
      <c r="E827" s="349">
        <f t="shared" si="248"/>
        <v>0</v>
      </c>
      <c r="F827" s="349">
        <f t="shared" si="248"/>
        <v>0</v>
      </c>
      <c r="G827" s="349">
        <f t="shared" si="248"/>
        <v>0</v>
      </c>
      <c r="H827" s="349">
        <f t="shared" si="248"/>
        <v>0</v>
      </c>
      <c r="I827" s="349">
        <f t="shared" si="248"/>
        <v>0</v>
      </c>
      <c r="J827" s="349">
        <f t="shared" si="248"/>
        <v>0</v>
      </c>
      <c r="K827" s="349">
        <f t="shared" si="248"/>
        <v>0</v>
      </c>
      <c r="L827" s="349">
        <f t="shared" si="248"/>
        <v>0</v>
      </c>
      <c r="M827" s="349">
        <f t="shared" si="248"/>
        <v>0</v>
      </c>
      <c r="N827" s="349">
        <f t="shared" si="248"/>
        <v>0</v>
      </c>
      <c r="O827" s="349">
        <f t="shared" si="248"/>
        <v>0</v>
      </c>
      <c r="P827" s="349">
        <f t="shared" si="248"/>
        <v>0</v>
      </c>
      <c r="Q827" s="349">
        <f t="shared" si="248"/>
        <v>0</v>
      </c>
      <c r="R827" s="349">
        <f t="shared" si="248"/>
        <v>0</v>
      </c>
      <c r="S827" s="349">
        <f t="shared" si="248"/>
        <v>0</v>
      </c>
      <c r="T827" s="349">
        <f t="shared" si="248"/>
        <v>0</v>
      </c>
      <c r="U827" s="349">
        <f t="shared" si="248"/>
        <v>0</v>
      </c>
      <c r="V827" s="349">
        <f t="shared" si="248"/>
        <v>0</v>
      </c>
      <c r="W827" s="349">
        <f t="shared" si="248"/>
        <v>0</v>
      </c>
      <c r="X827" s="349">
        <f t="shared" si="248"/>
        <v>0</v>
      </c>
      <c r="Y827" s="349">
        <f t="shared" si="248"/>
        <v>0</v>
      </c>
      <c r="Z827" s="349">
        <f t="shared" si="248"/>
        <v>0</v>
      </c>
      <c r="AA827" s="349">
        <f t="shared" si="248"/>
        <v>0</v>
      </c>
      <c r="AB827" s="349">
        <f t="shared" si="248"/>
        <v>0</v>
      </c>
      <c r="AC827" s="349">
        <f t="shared" si="248"/>
        <v>0</v>
      </c>
      <c r="AD827" s="368" t="str">
        <f>IF(AD824="","",SUM(AD78:AD80))</f>
        <v/>
      </c>
      <c r="AE827" s="386"/>
      <c r="AF827" s="387"/>
      <c r="AG827" s="390">
        <f t="shared" ref="AG827:AG842" si="249">IF($AD$824="",SUM(A827:AC827),SUM(B827:AF827))</f>
        <v>0</v>
      </c>
    </row>
    <row r="828" spans="1:42" s="16" customFormat="1" ht="12" customHeight="1" x14ac:dyDescent="0.2">
      <c r="A828" s="361" t="str">
        <f>$A$805</f>
        <v>Feiertage [ft]</v>
      </c>
      <c r="B828" s="362" t="str">
        <f>B81</f>
        <v/>
      </c>
      <c r="C828" s="363" t="str">
        <f t="shared" ref="C828:AC828" si="250">C81</f>
        <v/>
      </c>
      <c r="D828" s="363" t="str">
        <f t="shared" si="250"/>
        <v/>
      </c>
      <c r="E828" s="363" t="str">
        <f t="shared" si="250"/>
        <v/>
      </c>
      <c r="F828" s="363" t="str">
        <f t="shared" si="250"/>
        <v/>
      </c>
      <c r="G828" s="363" t="str">
        <f t="shared" si="250"/>
        <v/>
      </c>
      <c r="H828" s="363" t="str">
        <f t="shared" si="250"/>
        <v/>
      </c>
      <c r="I828" s="363" t="str">
        <f t="shared" si="250"/>
        <v/>
      </c>
      <c r="J828" s="363" t="str">
        <f t="shared" si="250"/>
        <v/>
      </c>
      <c r="K828" s="363" t="str">
        <f t="shared" si="250"/>
        <v/>
      </c>
      <c r="L828" s="363" t="str">
        <f t="shared" si="250"/>
        <v/>
      </c>
      <c r="M828" s="363" t="str">
        <f t="shared" si="250"/>
        <v/>
      </c>
      <c r="N828" s="363" t="str">
        <f t="shared" si="250"/>
        <v/>
      </c>
      <c r="O828" s="363" t="str">
        <f t="shared" si="250"/>
        <v/>
      </c>
      <c r="P828" s="363" t="str">
        <f t="shared" si="250"/>
        <v/>
      </c>
      <c r="Q828" s="363" t="str">
        <f t="shared" si="250"/>
        <v/>
      </c>
      <c r="R828" s="363" t="str">
        <f t="shared" si="250"/>
        <v/>
      </c>
      <c r="S828" s="363" t="str">
        <f t="shared" si="250"/>
        <v/>
      </c>
      <c r="T828" s="363" t="str">
        <f t="shared" si="250"/>
        <v/>
      </c>
      <c r="U828" s="363" t="str">
        <f t="shared" si="250"/>
        <v/>
      </c>
      <c r="V828" s="363" t="str">
        <f t="shared" si="250"/>
        <v/>
      </c>
      <c r="W828" s="363" t="str">
        <f t="shared" si="250"/>
        <v/>
      </c>
      <c r="X828" s="363" t="str">
        <f t="shared" si="250"/>
        <v/>
      </c>
      <c r="Y828" s="363" t="str">
        <f t="shared" si="250"/>
        <v/>
      </c>
      <c r="Z828" s="363" t="str">
        <f t="shared" si="250"/>
        <v/>
      </c>
      <c r="AA828" s="363" t="str">
        <f t="shared" si="250"/>
        <v/>
      </c>
      <c r="AB828" s="363" t="str">
        <f t="shared" si="250"/>
        <v/>
      </c>
      <c r="AC828" s="363" t="str">
        <f t="shared" si="250"/>
        <v/>
      </c>
      <c r="AD828" s="369" t="str">
        <f>IF(AD824="","",AD81)</f>
        <v/>
      </c>
      <c r="AE828" s="388"/>
      <c r="AF828" s="389"/>
      <c r="AG828" s="331">
        <f t="shared" si="249"/>
        <v>0</v>
      </c>
    </row>
    <row r="829" spans="1:42" s="16" customFormat="1" ht="12" customHeight="1" x14ac:dyDescent="0.2">
      <c r="A829" s="351" t="str">
        <f>$A$806</f>
        <v>Ferien [f]</v>
      </c>
      <c r="B829" s="393"/>
      <c r="C829" s="394"/>
      <c r="D829" s="394"/>
      <c r="E829" s="394"/>
      <c r="F829" s="394"/>
      <c r="G829" s="394"/>
      <c r="H829" s="394"/>
      <c r="I829" s="394"/>
      <c r="J829" s="394"/>
      <c r="K829" s="394"/>
      <c r="L829" s="394"/>
      <c r="M829" s="394"/>
      <c r="N829" s="394"/>
      <c r="O829" s="394"/>
      <c r="P829" s="394"/>
      <c r="Q829" s="394"/>
      <c r="R829" s="394"/>
      <c r="S829" s="394"/>
      <c r="T829" s="394"/>
      <c r="U829" s="394"/>
      <c r="V829" s="394"/>
      <c r="W829" s="394"/>
      <c r="X829" s="394"/>
      <c r="Y829" s="394"/>
      <c r="Z829" s="394"/>
      <c r="AA829" s="394"/>
      <c r="AB829" s="394"/>
      <c r="AC829" s="394"/>
      <c r="AD829" s="411"/>
      <c r="AE829" s="382"/>
      <c r="AF829" s="383"/>
      <c r="AG829" s="332">
        <f t="shared" si="249"/>
        <v>0</v>
      </c>
      <c r="AH829" s="334" t="str">
        <f>$AH$806</f>
        <v>f</v>
      </c>
    </row>
    <row r="830" spans="1:42" s="16" customFormat="1" ht="12" customHeight="1" x14ac:dyDescent="0.2">
      <c r="A830" s="352" t="str">
        <f>$A$807</f>
        <v>Kompensation (Vorjahr) [kv]</v>
      </c>
      <c r="B830" s="396"/>
      <c r="C830" s="397"/>
      <c r="D830" s="397"/>
      <c r="E830" s="397"/>
      <c r="F830" s="397"/>
      <c r="G830" s="397"/>
      <c r="H830" s="397"/>
      <c r="I830" s="397"/>
      <c r="J830" s="397"/>
      <c r="K830" s="397"/>
      <c r="L830" s="397"/>
      <c r="M830" s="397"/>
      <c r="N830" s="397"/>
      <c r="O830" s="397"/>
      <c r="P830" s="397"/>
      <c r="Q830" s="397"/>
      <c r="R830" s="397"/>
      <c r="S830" s="397"/>
      <c r="T830" s="397"/>
      <c r="U830" s="397"/>
      <c r="V830" s="397"/>
      <c r="W830" s="397"/>
      <c r="X830" s="397"/>
      <c r="Y830" s="397"/>
      <c r="Z830" s="397"/>
      <c r="AA830" s="397"/>
      <c r="AB830" s="397"/>
      <c r="AC830" s="397"/>
      <c r="AD830" s="412"/>
      <c r="AE830" s="382"/>
      <c r="AF830" s="383"/>
      <c r="AG830" s="328">
        <f t="shared" si="249"/>
        <v>0</v>
      </c>
      <c r="AH830" s="334" t="str">
        <f>$AH$807</f>
        <v>kv</v>
      </c>
    </row>
    <row r="831" spans="1:42" s="16" customFormat="1" ht="12" customHeight="1" x14ac:dyDescent="0.2">
      <c r="A831" s="353" t="str">
        <f>$A$808</f>
        <v>Kompensation (laufend) [kj]</v>
      </c>
      <c r="B831" s="399"/>
      <c r="C831" s="400"/>
      <c r="D831" s="400"/>
      <c r="E831" s="400"/>
      <c r="F831" s="400"/>
      <c r="G831" s="400"/>
      <c r="H831" s="400"/>
      <c r="I831" s="400"/>
      <c r="J831" s="400"/>
      <c r="K831" s="400"/>
      <c r="L831" s="400"/>
      <c r="M831" s="400"/>
      <c r="N831" s="400"/>
      <c r="O831" s="400"/>
      <c r="P831" s="400"/>
      <c r="Q831" s="400"/>
      <c r="R831" s="400"/>
      <c r="S831" s="400"/>
      <c r="T831" s="400"/>
      <c r="U831" s="400"/>
      <c r="V831" s="400"/>
      <c r="W831" s="400"/>
      <c r="X831" s="400"/>
      <c r="Y831" s="400"/>
      <c r="Z831" s="400"/>
      <c r="AA831" s="400"/>
      <c r="AB831" s="400"/>
      <c r="AC831" s="400"/>
      <c r="AD831" s="413"/>
      <c r="AE831" s="382"/>
      <c r="AF831" s="383"/>
      <c r="AG831" s="327">
        <f t="shared" si="249"/>
        <v>0</v>
      </c>
      <c r="AH831" s="334" t="str">
        <f>$AH$808</f>
        <v>kj</v>
      </c>
    </row>
    <row r="832" spans="1:42" s="16" customFormat="1" ht="12" customHeight="1" x14ac:dyDescent="0.2">
      <c r="A832" s="354" t="str">
        <f>$A$809</f>
        <v>Absenzen, Kurzabsenzen [a]</v>
      </c>
      <c r="B832" s="393"/>
      <c r="C832" s="394"/>
      <c r="D832" s="394"/>
      <c r="E832" s="394"/>
      <c r="F832" s="394"/>
      <c r="G832" s="394"/>
      <c r="H832" s="394"/>
      <c r="I832" s="394"/>
      <c r="J832" s="394"/>
      <c r="K832" s="394"/>
      <c r="L832" s="394"/>
      <c r="M832" s="394"/>
      <c r="N832" s="394"/>
      <c r="O832" s="394"/>
      <c r="P832" s="394"/>
      <c r="Q832" s="394"/>
      <c r="R832" s="394"/>
      <c r="S832" s="394"/>
      <c r="T832" s="394"/>
      <c r="U832" s="394"/>
      <c r="V832" s="394"/>
      <c r="W832" s="394"/>
      <c r="X832" s="394"/>
      <c r="Y832" s="394"/>
      <c r="Z832" s="394"/>
      <c r="AA832" s="394"/>
      <c r="AB832" s="394"/>
      <c r="AC832" s="394"/>
      <c r="AD832" s="411"/>
      <c r="AE832" s="382"/>
      <c r="AF832" s="383"/>
      <c r="AG832" s="326">
        <f t="shared" si="249"/>
        <v>0</v>
      </c>
      <c r="AH832" s="334" t="str">
        <f>$AH$809</f>
        <v>a</v>
      </c>
    </row>
    <row r="833" spans="1:34" s="16" customFormat="1" ht="12" customHeight="1" x14ac:dyDescent="0.2">
      <c r="A833" s="355" t="str">
        <f>$A$810</f>
        <v>Krankheit [k]</v>
      </c>
      <c r="B833" s="396"/>
      <c r="C833" s="397"/>
      <c r="D833" s="397"/>
      <c r="E833" s="397"/>
      <c r="F833" s="397"/>
      <c r="G833" s="397"/>
      <c r="H833" s="397"/>
      <c r="I833" s="397"/>
      <c r="J833" s="397"/>
      <c r="K833" s="397"/>
      <c r="L833" s="397"/>
      <c r="M833" s="397"/>
      <c r="N833" s="397"/>
      <c r="O833" s="397"/>
      <c r="P833" s="397"/>
      <c r="Q833" s="397"/>
      <c r="R833" s="397"/>
      <c r="S833" s="397"/>
      <c r="T833" s="397"/>
      <c r="U833" s="397"/>
      <c r="V833" s="397"/>
      <c r="W833" s="397"/>
      <c r="X833" s="397"/>
      <c r="Y833" s="397"/>
      <c r="Z833" s="397"/>
      <c r="AA833" s="397"/>
      <c r="AB833" s="397"/>
      <c r="AC833" s="397"/>
      <c r="AD833" s="412"/>
      <c r="AE833" s="382"/>
      <c r="AF833" s="383"/>
      <c r="AG833" s="328">
        <f t="shared" si="249"/>
        <v>0</v>
      </c>
      <c r="AH833" s="334" t="str">
        <f>$AH$810</f>
        <v>k</v>
      </c>
    </row>
    <row r="834" spans="1:34" s="16" customFormat="1" ht="12" customHeight="1" x14ac:dyDescent="0.2">
      <c r="A834" s="355" t="str">
        <f>$A$811</f>
        <v>Unfall [u]</v>
      </c>
      <c r="B834" s="396"/>
      <c r="C834" s="397"/>
      <c r="D834" s="397"/>
      <c r="E834" s="397"/>
      <c r="F834" s="397"/>
      <c r="G834" s="397"/>
      <c r="H834" s="397"/>
      <c r="I834" s="397"/>
      <c r="J834" s="397"/>
      <c r="K834" s="397"/>
      <c r="L834" s="397"/>
      <c r="M834" s="397"/>
      <c r="N834" s="397"/>
      <c r="O834" s="397"/>
      <c r="P834" s="397"/>
      <c r="Q834" s="397"/>
      <c r="R834" s="397"/>
      <c r="S834" s="397"/>
      <c r="T834" s="397"/>
      <c r="U834" s="397"/>
      <c r="V834" s="397"/>
      <c r="W834" s="397"/>
      <c r="X834" s="397"/>
      <c r="Y834" s="397"/>
      <c r="Z834" s="397"/>
      <c r="AA834" s="397"/>
      <c r="AB834" s="397"/>
      <c r="AC834" s="397"/>
      <c r="AD834" s="412"/>
      <c r="AE834" s="382"/>
      <c r="AF834" s="383"/>
      <c r="AG834" s="328">
        <f t="shared" si="249"/>
        <v>0</v>
      </c>
      <c r="AH834" s="334" t="str">
        <f>$AH$811</f>
        <v>u</v>
      </c>
    </row>
    <row r="835" spans="1:34" s="16" customFormat="1" ht="12" customHeight="1" x14ac:dyDescent="0.2">
      <c r="A835" s="355" t="str">
        <f>$A$812</f>
        <v>Schwangerschaft/Mutterschaft [s]</v>
      </c>
      <c r="B835" s="396"/>
      <c r="C835" s="397"/>
      <c r="D835" s="397"/>
      <c r="E835" s="397"/>
      <c r="F835" s="397"/>
      <c r="G835" s="397"/>
      <c r="H835" s="397"/>
      <c r="I835" s="397"/>
      <c r="J835" s="397"/>
      <c r="K835" s="397"/>
      <c r="L835" s="397"/>
      <c r="M835" s="397"/>
      <c r="N835" s="397"/>
      <c r="O835" s="397"/>
      <c r="P835" s="397"/>
      <c r="Q835" s="397"/>
      <c r="R835" s="397"/>
      <c r="S835" s="397"/>
      <c r="T835" s="397"/>
      <c r="U835" s="397"/>
      <c r="V835" s="397"/>
      <c r="W835" s="397"/>
      <c r="X835" s="397"/>
      <c r="Y835" s="397"/>
      <c r="Z835" s="397"/>
      <c r="AA835" s="397"/>
      <c r="AB835" s="397"/>
      <c r="AC835" s="397"/>
      <c r="AD835" s="412"/>
      <c r="AE835" s="382"/>
      <c r="AF835" s="383"/>
      <c r="AG835" s="328">
        <f t="shared" si="249"/>
        <v>0</v>
      </c>
      <c r="AH835" s="334" t="str">
        <f>$AH$812</f>
        <v>s</v>
      </c>
    </row>
    <row r="836" spans="1:34" s="16" customFormat="1" ht="12" customHeight="1" x14ac:dyDescent="0.2">
      <c r="A836" s="355" t="str">
        <f>$A$813</f>
        <v>Militär/Beförderung/Zivilschutz [m]</v>
      </c>
      <c r="B836" s="396"/>
      <c r="C836" s="397"/>
      <c r="D836" s="397"/>
      <c r="E836" s="397"/>
      <c r="F836" s="397"/>
      <c r="G836" s="397"/>
      <c r="H836" s="397"/>
      <c r="I836" s="397"/>
      <c r="J836" s="397"/>
      <c r="K836" s="397"/>
      <c r="L836" s="397"/>
      <c r="M836" s="397"/>
      <c r="N836" s="397"/>
      <c r="O836" s="397"/>
      <c r="P836" s="397"/>
      <c r="Q836" s="397"/>
      <c r="R836" s="397"/>
      <c r="S836" s="397"/>
      <c r="T836" s="397"/>
      <c r="U836" s="397"/>
      <c r="V836" s="397"/>
      <c r="W836" s="397"/>
      <c r="X836" s="397"/>
      <c r="Y836" s="397"/>
      <c r="Z836" s="397"/>
      <c r="AA836" s="397"/>
      <c r="AB836" s="397"/>
      <c r="AC836" s="397"/>
      <c r="AD836" s="412"/>
      <c r="AE836" s="382"/>
      <c r="AF836" s="383"/>
      <c r="AG836" s="328">
        <f t="shared" si="249"/>
        <v>0</v>
      </c>
      <c r="AH836" s="334" t="str">
        <f>$AH$813</f>
        <v>m</v>
      </c>
    </row>
    <row r="837" spans="1:34" s="16" customFormat="1" ht="12" customHeight="1" x14ac:dyDescent="0.2">
      <c r="A837" s="355" t="str">
        <f>$A$814</f>
        <v>Berufsschule [bs]</v>
      </c>
      <c r="B837" s="396"/>
      <c r="C837" s="397"/>
      <c r="D837" s="397"/>
      <c r="E837" s="397"/>
      <c r="F837" s="397"/>
      <c r="G837" s="397"/>
      <c r="H837" s="397"/>
      <c r="I837" s="397"/>
      <c r="J837" s="397"/>
      <c r="K837" s="397"/>
      <c r="L837" s="397"/>
      <c r="M837" s="397"/>
      <c r="N837" s="397"/>
      <c r="O837" s="397"/>
      <c r="P837" s="397"/>
      <c r="Q837" s="397"/>
      <c r="R837" s="397"/>
      <c r="S837" s="397"/>
      <c r="T837" s="397"/>
      <c r="U837" s="397"/>
      <c r="V837" s="397"/>
      <c r="W837" s="397"/>
      <c r="X837" s="397"/>
      <c r="Y837" s="397"/>
      <c r="Z837" s="397"/>
      <c r="AA837" s="397"/>
      <c r="AB837" s="397"/>
      <c r="AC837" s="397"/>
      <c r="AD837" s="412"/>
      <c r="AE837" s="382"/>
      <c r="AF837" s="383"/>
      <c r="AG837" s="328">
        <f t="shared" si="249"/>
        <v>0</v>
      </c>
      <c r="AH837" s="334" t="str">
        <f>$AH$814</f>
        <v>bs</v>
      </c>
    </row>
    <row r="838" spans="1:34" s="16" customFormat="1" ht="12" customHeight="1" x14ac:dyDescent="0.2">
      <c r="A838" s="356" t="str">
        <f>$A$815</f>
        <v>Kurse [ku]</v>
      </c>
      <c r="B838" s="399"/>
      <c r="C838" s="400"/>
      <c r="D838" s="400"/>
      <c r="E838" s="400"/>
      <c r="F838" s="400"/>
      <c r="G838" s="400"/>
      <c r="H838" s="400"/>
      <c r="I838" s="400"/>
      <c r="J838" s="400"/>
      <c r="K838" s="400"/>
      <c r="L838" s="400"/>
      <c r="M838" s="400"/>
      <c r="N838" s="400"/>
      <c r="O838" s="400"/>
      <c r="P838" s="400"/>
      <c r="Q838" s="400"/>
      <c r="R838" s="400"/>
      <c r="S838" s="400"/>
      <c r="T838" s="400"/>
      <c r="U838" s="400"/>
      <c r="V838" s="400"/>
      <c r="W838" s="400"/>
      <c r="X838" s="400"/>
      <c r="Y838" s="400"/>
      <c r="Z838" s="400"/>
      <c r="AA838" s="400"/>
      <c r="AB838" s="400"/>
      <c r="AC838" s="400"/>
      <c r="AD838" s="413"/>
      <c r="AE838" s="382"/>
      <c r="AF838" s="383"/>
      <c r="AG838" s="327">
        <f t="shared" si="249"/>
        <v>0</v>
      </c>
      <c r="AH838" s="334" t="str">
        <f>$AH$815</f>
        <v>ku</v>
      </c>
    </row>
    <row r="839" spans="1:34" s="16" customFormat="1" ht="12" customHeight="1" x14ac:dyDescent="0.2">
      <c r="A839" s="357" t="str">
        <f>$A$816</f>
        <v>Kurzarbeit und Schlechtwetter [ka]</v>
      </c>
      <c r="B839" s="402"/>
      <c r="C839" s="403"/>
      <c r="D839" s="403"/>
      <c r="E839" s="403"/>
      <c r="F839" s="403"/>
      <c r="G839" s="403"/>
      <c r="H839" s="403"/>
      <c r="I839" s="403"/>
      <c r="J839" s="403"/>
      <c r="K839" s="403"/>
      <c r="L839" s="403"/>
      <c r="M839" s="403"/>
      <c r="N839" s="403"/>
      <c r="O839" s="403"/>
      <c r="P839" s="403"/>
      <c r="Q839" s="403"/>
      <c r="R839" s="403"/>
      <c r="S839" s="403"/>
      <c r="T839" s="403"/>
      <c r="U839" s="403"/>
      <c r="V839" s="403"/>
      <c r="W839" s="403"/>
      <c r="X839" s="403"/>
      <c r="Y839" s="403"/>
      <c r="Z839" s="403"/>
      <c r="AA839" s="403"/>
      <c r="AB839" s="403"/>
      <c r="AC839" s="403"/>
      <c r="AD839" s="414"/>
      <c r="AE839" s="382"/>
      <c r="AF839" s="383"/>
      <c r="AG839" s="86">
        <f t="shared" si="249"/>
        <v>0</v>
      </c>
      <c r="AH839" s="334" t="str">
        <f>$AH$816</f>
        <v>ka</v>
      </c>
    </row>
    <row r="840" spans="1:34" s="16" customFormat="1" ht="12" customHeight="1" x14ac:dyDescent="0.2">
      <c r="A840" s="358">
        <f>$A$817</f>
        <v>0</v>
      </c>
      <c r="B840" s="405"/>
      <c r="C840" s="406"/>
      <c r="D840" s="406"/>
      <c r="E840" s="406"/>
      <c r="F840" s="406"/>
      <c r="G840" s="406"/>
      <c r="H840" s="406"/>
      <c r="I840" s="406"/>
      <c r="J840" s="406"/>
      <c r="K840" s="406"/>
      <c r="L840" s="406"/>
      <c r="M840" s="406"/>
      <c r="N840" s="406"/>
      <c r="O840" s="406"/>
      <c r="P840" s="406"/>
      <c r="Q840" s="406"/>
      <c r="R840" s="406"/>
      <c r="S840" s="406"/>
      <c r="T840" s="406"/>
      <c r="U840" s="406"/>
      <c r="V840" s="406"/>
      <c r="W840" s="406"/>
      <c r="X840" s="406"/>
      <c r="Y840" s="406"/>
      <c r="Z840" s="406"/>
      <c r="AA840" s="406"/>
      <c r="AB840" s="406"/>
      <c r="AC840" s="406"/>
      <c r="AD840" s="415"/>
      <c r="AE840" s="382"/>
      <c r="AF840" s="383"/>
      <c r="AG840" s="329">
        <f t="shared" si="249"/>
        <v>0</v>
      </c>
      <c r="AH840" s="334">
        <f>$AH$817</f>
        <v>0</v>
      </c>
    </row>
    <row r="841" spans="1:34" s="16" customFormat="1" ht="12" customHeight="1" thickBot="1" x14ac:dyDescent="0.25">
      <c r="A841" s="359" t="str">
        <f>$A$818</f>
        <v>Fehlstunden (unbezahlt) [fe]</v>
      </c>
      <c r="B841" s="408"/>
      <c r="C841" s="409"/>
      <c r="D841" s="409"/>
      <c r="E841" s="409"/>
      <c r="F841" s="409"/>
      <c r="G841" s="409"/>
      <c r="H841" s="409"/>
      <c r="I841" s="409"/>
      <c r="J841" s="409"/>
      <c r="K841" s="409"/>
      <c r="L841" s="409"/>
      <c r="M841" s="409"/>
      <c r="N841" s="409"/>
      <c r="O841" s="409"/>
      <c r="P841" s="409"/>
      <c r="Q841" s="409"/>
      <c r="R841" s="409"/>
      <c r="S841" s="409"/>
      <c r="T841" s="409"/>
      <c r="U841" s="409"/>
      <c r="V841" s="409"/>
      <c r="W841" s="409"/>
      <c r="X841" s="409"/>
      <c r="Y841" s="409"/>
      <c r="Z841" s="409"/>
      <c r="AA841" s="409"/>
      <c r="AB841" s="409"/>
      <c r="AC841" s="409"/>
      <c r="AD841" s="416"/>
      <c r="AE841" s="382"/>
      <c r="AF841" s="383"/>
      <c r="AG841" s="330">
        <f t="shared" si="249"/>
        <v>0</v>
      </c>
      <c r="AH841" s="334" t="str">
        <f>$AH$818</f>
        <v>fe</v>
      </c>
    </row>
    <row r="842" spans="1:34" s="2" customFormat="1" ht="12" customHeight="1" thickBot="1" x14ac:dyDescent="0.25">
      <c r="A842" s="360" t="str">
        <f>$A$819</f>
        <v>Total</v>
      </c>
      <c r="B842" s="417">
        <f>SUM(B829:B841)</f>
        <v>0</v>
      </c>
      <c r="C842" s="418">
        <f t="shared" ref="C842:AC842" si="251">SUM(C829:C841)</f>
        <v>0</v>
      </c>
      <c r="D842" s="418">
        <f t="shared" si="251"/>
        <v>0</v>
      </c>
      <c r="E842" s="418">
        <f t="shared" si="251"/>
        <v>0</v>
      </c>
      <c r="F842" s="418">
        <f t="shared" si="251"/>
        <v>0</v>
      </c>
      <c r="G842" s="418">
        <f t="shared" si="251"/>
        <v>0</v>
      </c>
      <c r="H842" s="418">
        <f t="shared" si="251"/>
        <v>0</v>
      </c>
      <c r="I842" s="418">
        <f t="shared" si="251"/>
        <v>0</v>
      </c>
      <c r="J842" s="418">
        <f t="shared" si="251"/>
        <v>0</v>
      </c>
      <c r="K842" s="418">
        <f t="shared" si="251"/>
        <v>0</v>
      </c>
      <c r="L842" s="418">
        <f t="shared" si="251"/>
        <v>0</v>
      </c>
      <c r="M842" s="418">
        <f t="shared" si="251"/>
        <v>0</v>
      </c>
      <c r="N842" s="418">
        <f t="shared" si="251"/>
        <v>0</v>
      </c>
      <c r="O842" s="418">
        <f t="shared" si="251"/>
        <v>0</v>
      </c>
      <c r="P842" s="418">
        <f t="shared" si="251"/>
        <v>0</v>
      </c>
      <c r="Q842" s="418">
        <f t="shared" si="251"/>
        <v>0</v>
      </c>
      <c r="R842" s="418">
        <f t="shared" si="251"/>
        <v>0</v>
      </c>
      <c r="S842" s="418">
        <f t="shared" si="251"/>
        <v>0</v>
      </c>
      <c r="T842" s="418">
        <f t="shared" si="251"/>
        <v>0</v>
      </c>
      <c r="U842" s="418">
        <f t="shared" si="251"/>
        <v>0</v>
      </c>
      <c r="V842" s="418">
        <f t="shared" si="251"/>
        <v>0</v>
      </c>
      <c r="W842" s="418">
        <f t="shared" si="251"/>
        <v>0</v>
      </c>
      <c r="X842" s="418">
        <f t="shared" si="251"/>
        <v>0</v>
      </c>
      <c r="Y842" s="418">
        <f t="shared" si="251"/>
        <v>0</v>
      </c>
      <c r="Z842" s="418">
        <f t="shared" si="251"/>
        <v>0</v>
      </c>
      <c r="AA842" s="418">
        <f t="shared" si="251"/>
        <v>0</v>
      </c>
      <c r="AB842" s="418">
        <f t="shared" si="251"/>
        <v>0</v>
      </c>
      <c r="AC842" s="418">
        <f t="shared" si="251"/>
        <v>0</v>
      </c>
      <c r="AD842" s="420" t="str">
        <f>IF(AD824="","",SUM(AD829:AD841))</f>
        <v/>
      </c>
      <c r="AE842" s="384"/>
      <c r="AF842" s="385"/>
      <c r="AG842" s="325">
        <f t="shared" si="249"/>
        <v>0</v>
      </c>
    </row>
    <row r="843" spans="1:34" x14ac:dyDescent="0.25"/>
    <row r="844" spans="1:34" x14ac:dyDescent="0.25"/>
    <row r="845" spans="1:34" x14ac:dyDescent="0.25"/>
    <row r="846" spans="1:34" s="1" customFormat="1" ht="21" customHeight="1" x14ac:dyDescent="0.25">
      <c r="A846" s="211" t="str">
        <f>A135</f>
        <v>März</v>
      </c>
      <c r="B846" s="506" t="str">
        <f>$B$800</f>
        <v>Saldo Monat + / -</v>
      </c>
      <c r="C846" s="507"/>
      <c r="D846" s="507"/>
      <c r="E846" s="508"/>
      <c r="F846" s="509">
        <f>F135</f>
        <v>-189.28999999999996</v>
      </c>
      <c r="G846" s="510"/>
      <c r="H846" s="78"/>
      <c r="I846" s="323"/>
      <c r="J846" s="282"/>
      <c r="K846" s="31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511" t="str">
        <f>$AB$800</f>
        <v>Absenz in Std</v>
      </c>
      <c r="AC846" s="511"/>
      <c r="AD846" s="511"/>
      <c r="AE846" s="511" t="str">
        <f>Labels!B79</f>
        <v>Mrz</v>
      </c>
      <c r="AF846" s="512"/>
      <c r="AG846" s="83"/>
    </row>
    <row r="847" spans="1:34" s="16" customFormat="1" ht="15.75" x14ac:dyDescent="0.25">
      <c r="A847" s="213" t="str">
        <f>$A$801</f>
        <v>Tag</v>
      </c>
      <c r="B847" s="214">
        <f>B136</f>
        <v>44256</v>
      </c>
      <c r="C847" s="215">
        <f t="shared" ref="C847:AF847" si="252">B847+1</f>
        <v>44257</v>
      </c>
      <c r="D847" s="214">
        <f t="shared" si="252"/>
        <v>44258</v>
      </c>
      <c r="E847" s="214">
        <f t="shared" si="252"/>
        <v>44259</v>
      </c>
      <c r="F847" s="214">
        <f t="shared" si="252"/>
        <v>44260</v>
      </c>
      <c r="G847" s="214">
        <f t="shared" si="252"/>
        <v>44261</v>
      </c>
      <c r="H847" s="214">
        <f t="shared" si="252"/>
        <v>44262</v>
      </c>
      <c r="I847" s="214">
        <f t="shared" si="252"/>
        <v>44263</v>
      </c>
      <c r="J847" s="214">
        <f t="shared" si="252"/>
        <v>44264</v>
      </c>
      <c r="K847" s="214">
        <f t="shared" si="252"/>
        <v>44265</v>
      </c>
      <c r="L847" s="214">
        <f t="shared" si="252"/>
        <v>44266</v>
      </c>
      <c r="M847" s="214">
        <f t="shared" si="252"/>
        <v>44267</v>
      </c>
      <c r="N847" s="214">
        <f t="shared" si="252"/>
        <v>44268</v>
      </c>
      <c r="O847" s="214">
        <f t="shared" si="252"/>
        <v>44269</v>
      </c>
      <c r="P847" s="214">
        <f t="shared" si="252"/>
        <v>44270</v>
      </c>
      <c r="Q847" s="214">
        <f t="shared" si="252"/>
        <v>44271</v>
      </c>
      <c r="R847" s="214">
        <f t="shared" si="252"/>
        <v>44272</v>
      </c>
      <c r="S847" s="214">
        <f t="shared" si="252"/>
        <v>44273</v>
      </c>
      <c r="T847" s="214">
        <f t="shared" si="252"/>
        <v>44274</v>
      </c>
      <c r="U847" s="214">
        <f t="shared" si="252"/>
        <v>44275</v>
      </c>
      <c r="V847" s="214">
        <f t="shared" si="252"/>
        <v>44276</v>
      </c>
      <c r="W847" s="214">
        <f t="shared" si="252"/>
        <v>44277</v>
      </c>
      <c r="X847" s="214">
        <f t="shared" si="252"/>
        <v>44278</v>
      </c>
      <c r="Y847" s="214">
        <f t="shared" si="252"/>
        <v>44279</v>
      </c>
      <c r="Z847" s="214">
        <f t="shared" si="252"/>
        <v>44280</v>
      </c>
      <c r="AA847" s="214">
        <f t="shared" si="252"/>
        <v>44281</v>
      </c>
      <c r="AB847" s="214">
        <f t="shared" si="252"/>
        <v>44282</v>
      </c>
      <c r="AC847" s="214">
        <f t="shared" si="252"/>
        <v>44283</v>
      </c>
      <c r="AD847" s="214">
        <f t="shared" si="252"/>
        <v>44284</v>
      </c>
      <c r="AE847" s="214">
        <f t="shared" si="252"/>
        <v>44285</v>
      </c>
      <c r="AF847" s="214">
        <f t="shared" si="252"/>
        <v>44286</v>
      </c>
      <c r="AG847" s="431" t="str">
        <f>COUNT(B849:AF849)&amp;" "&amp;Labels!$B$63</f>
        <v>23 Tage</v>
      </c>
    </row>
    <row r="848" spans="1:34" s="16" customFormat="1" ht="12" customHeight="1" x14ac:dyDescent="0.2">
      <c r="A848" s="177" t="str">
        <f>$A$802</f>
        <v>Kalenderwoche</v>
      </c>
      <c r="B848" s="341">
        <f>IF(B847="","",TRUNC((B847-DATE(YEAR(B847+3-MOD(B847-2,7)),1,MOD(B847-2,7)-9))/7))</f>
        <v>9</v>
      </c>
      <c r="C848" s="342">
        <f t="shared" ref="C848:AF848" si="253">IF(C847="","",TRUNC((C847-DATE(YEAR(C847+3-MOD(C847-2,7)),1,MOD(C847-2,7)-9))/7))</f>
        <v>9</v>
      </c>
      <c r="D848" s="342">
        <f t="shared" si="253"/>
        <v>9</v>
      </c>
      <c r="E848" s="342">
        <f t="shared" si="253"/>
        <v>9</v>
      </c>
      <c r="F848" s="342">
        <f t="shared" si="253"/>
        <v>9</v>
      </c>
      <c r="G848" s="342">
        <f t="shared" si="253"/>
        <v>9</v>
      </c>
      <c r="H848" s="342">
        <f t="shared" si="253"/>
        <v>9</v>
      </c>
      <c r="I848" s="342">
        <f t="shared" si="253"/>
        <v>10</v>
      </c>
      <c r="J848" s="342">
        <f t="shared" si="253"/>
        <v>10</v>
      </c>
      <c r="K848" s="342">
        <f t="shared" si="253"/>
        <v>10</v>
      </c>
      <c r="L848" s="342">
        <f t="shared" si="253"/>
        <v>10</v>
      </c>
      <c r="M848" s="342">
        <f t="shared" si="253"/>
        <v>10</v>
      </c>
      <c r="N848" s="342">
        <f t="shared" si="253"/>
        <v>10</v>
      </c>
      <c r="O848" s="342">
        <f t="shared" si="253"/>
        <v>10</v>
      </c>
      <c r="P848" s="342">
        <f t="shared" si="253"/>
        <v>11</v>
      </c>
      <c r="Q848" s="342">
        <f t="shared" si="253"/>
        <v>11</v>
      </c>
      <c r="R848" s="342">
        <f t="shared" si="253"/>
        <v>11</v>
      </c>
      <c r="S848" s="342">
        <f t="shared" si="253"/>
        <v>11</v>
      </c>
      <c r="T848" s="342">
        <f t="shared" si="253"/>
        <v>11</v>
      </c>
      <c r="U848" s="342">
        <f t="shared" si="253"/>
        <v>11</v>
      </c>
      <c r="V848" s="342">
        <f t="shared" si="253"/>
        <v>11</v>
      </c>
      <c r="W848" s="342">
        <f t="shared" si="253"/>
        <v>12</v>
      </c>
      <c r="X848" s="342">
        <f t="shared" si="253"/>
        <v>12</v>
      </c>
      <c r="Y848" s="342">
        <f t="shared" si="253"/>
        <v>12</v>
      </c>
      <c r="Z848" s="342">
        <f t="shared" si="253"/>
        <v>12</v>
      </c>
      <c r="AA848" s="342">
        <f t="shared" si="253"/>
        <v>12</v>
      </c>
      <c r="AB848" s="342">
        <f t="shared" si="253"/>
        <v>12</v>
      </c>
      <c r="AC848" s="342">
        <f t="shared" si="253"/>
        <v>12</v>
      </c>
      <c r="AD848" s="342">
        <f t="shared" si="253"/>
        <v>13</v>
      </c>
      <c r="AE848" s="342">
        <f t="shared" si="253"/>
        <v>13</v>
      </c>
      <c r="AF848" s="343">
        <f t="shared" si="253"/>
        <v>13</v>
      </c>
      <c r="AG848" s="307"/>
    </row>
    <row r="849" spans="1:34" s="16" customFormat="1" ht="12" customHeight="1" x14ac:dyDescent="0.2">
      <c r="A849" s="177" t="str">
        <f>$A$803</f>
        <v>Sollstunden</v>
      </c>
      <c r="B849" s="344">
        <f t="shared" ref="B849:AF849" si="254">IF(MOD(B847,7)&gt;=2,$J$7*$B$133%,"")</f>
        <v>8.23</v>
      </c>
      <c r="C849" s="345">
        <f t="shared" si="254"/>
        <v>8.23</v>
      </c>
      <c r="D849" s="345">
        <f t="shared" si="254"/>
        <v>8.23</v>
      </c>
      <c r="E849" s="345">
        <f t="shared" si="254"/>
        <v>8.23</v>
      </c>
      <c r="F849" s="345">
        <f t="shared" si="254"/>
        <v>8.23</v>
      </c>
      <c r="G849" s="345" t="str">
        <f t="shared" si="254"/>
        <v/>
      </c>
      <c r="H849" s="345" t="str">
        <f t="shared" si="254"/>
        <v/>
      </c>
      <c r="I849" s="345">
        <f t="shared" si="254"/>
        <v>8.23</v>
      </c>
      <c r="J849" s="345">
        <f t="shared" si="254"/>
        <v>8.23</v>
      </c>
      <c r="K849" s="345">
        <f t="shared" si="254"/>
        <v>8.23</v>
      </c>
      <c r="L849" s="345">
        <f t="shared" si="254"/>
        <v>8.23</v>
      </c>
      <c r="M849" s="345">
        <f t="shared" si="254"/>
        <v>8.23</v>
      </c>
      <c r="N849" s="345" t="str">
        <f t="shared" si="254"/>
        <v/>
      </c>
      <c r="O849" s="345" t="str">
        <f t="shared" si="254"/>
        <v/>
      </c>
      <c r="P849" s="345">
        <f t="shared" si="254"/>
        <v>8.23</v>
      </c>
      <c r="Q849" s="345">
        <f t="shared" si="254"/>
        <v>8.23</v>
      </c>
      <c r="R849" s="345">
        <f t="shared" si="254"/>
        <v>8.23</v>
      </c>
      <c r="S849" s="345">
        <f t="shared" si="254"/>
        <v>8.23</v>
      </c>
      <c r="T849" s="345">
        <f t="shared" si="254"/>
        <v>8.23</v>
      </c>
      <c r="U849" s="345" t="str">
        <f t="shared" si="254"/>
        <v/>
      </c>
      <c r="V849" s="345" t="str">
        <f t="shared" si="254"/>
        <v/>
      </c>
      <c r="W849" s="345">
        <f t="shared" si="254"/>
        <v>8.23</v>
      </c>
      <c r="X849" s="345">
        <f t="shared" si="254"/>
        <v>8.23</v>
      </c>
      <c r="Y849" s="345">
        <f t="shared" si="254"/>
        <v>8.23</v>
      </c>
      <c r="Z849" s="345">
        <f t="shared" si="254"/>
        <v>8.23</v>
      </c>
      <c r="AA849" s="345">
        <f t="shared" si="254"/>
        <v>8.23</v>
      </c>
      <c r="AB849" s="345" t="str">
        <f t="shared" si="254"/>
        <v/>
      </c>
      <c r="AC849" s="345" t="str">
        <f t="shared" si="254"/>
        <v/>
      </c>
      <c r="AD849" s="345">
        <f t="shared" si="254"/>
        <v>8.23</v>
      </c>
      <c r="AE849" s="345">
        <f t="shared" si="254"/>
        <v>8.23</v>
      </c>
      <c r="AF849" s="346">
        <f t="shared" si="254"/>
        <v>8.23</v>
      </c>
      <c r="AG849" s="299">
        <f>SUM(B849:AF849)</f>
        <v>189.28999999999996</v>
      </c>
    </row>
    <row r="850" spans="1:34" s="16" customFormat="1" ht="12" customHeight="1" thickBot="1" x14ac:dyDescent="0.25">
      <c r="A850" s="347" t="str">
        <f>$A$804</f>
        <v>Produktivstunden</v>
      </c>
      <c r="B850" s="348">
        <f>SUM(B141:B143)</f>
        <v>0</v>
      </c>
      <c r="C850" s="349">
        <f t="shared" ref="C850:AF850" si="255">SUM(C141:C143)</f>
        <v>0</v>
      </c>
      <c r="D850" s="349">
        <f t="shared" si="255"/>
        <v>0</v>
      </c>
      <c r="E850" s="349">
        <f t="shared" si="255"/>
        <v>0</v>
      </c>
      <c r="F850" s="349">
        <f t="shared" si="255"/>
        <v>0</v>
      </c>
      <c r="G850" s="349">
        <f t="shared" si="255"/>
        <v>0</v>
      </c>
      <c r="H850" s="349">
        <f t="shared" si="255"/>
        <v>0</v>
      </c>
      <c r="I850" s="349">
        <f t="shared" si="255"/>
        <v>0</v>
      </c>
      <c r="J850" s="349">
        <f t="shared" si="255"/>
        <v>0</v>
      </c>
      <c r="K850" s="349">
        <f t="shared" si="255"/>
        <v>0</v>
      </c>
      <c r="L850" s="349">
        <f t="shared" si="255"/>
        <v>0</v>
      </c>
      <c r="M850" s="349">
        <f t="shared" si="255"/>
        <v>0</v>
      </c>
      <c r="N850" s="349">
        <f t="shared" si="255"/>
        <v>0</v>
      </c>
      <c r="O850" s="349">
        <f t="shared" si="255"/>
        <v>0</v>
      </c>
      <c r="P850" s="349">
        <f t="shared" si="255"/>
        <v>0</v>
      </c>
      <c r="Q850" s="349">
        <f t="shared" si="255"/>
        <v>0</v>
      </c>
      <c r="R850" s="349">
        <f t="shared" si="255"/>
        <v>0</v>
      </c>
      <c r="S850" s="349">
        <f t="shared" si="255"/>
        <v>0</v>
      </c>
      <c r="T850" s="349">
        <f t="shared" si="255"/>
        <v>0</v>
      </c>
      <c r="U850" s="349">
        <f t="shared" si="255"/>
        <v>0</v>
      </c>
      <c r="V850" s="349">
        <f t="shared" si="255"/>
        <v>0</v>
      </c>
      <c r="W850" s="349">
        <f t="shared" si="255"/>
        <v>0</v>
      </c>
      <c r="X850" s="349">
        <f t="shared" si="255"/>
        <v>0</v>
      </c>
      <c r="Y850" s="349">
        <f t="shared" si="255"/>
        <v>0</v>
      </c>
      <c r="Z850" s="349">
        <f t="shared" si="255"/>
        <v>0</v>
      </c>
      <c r="AA850" s="349">
        <f t="shared" si="255"/>
        <v>0</v>
      </c>
      <c r="AB850" s="349">
        <f t="shared" si="255"/>
        <v>0</v>
      </c>
      <c r="AC850" s="349">
        <f t="shared" si="255"/>
        <v>0</v>
      </c>
      <c r="AD850" s="349">
        <f t="shared" si="255"/>
        <v>0</v>
      </c>
      <c r="AE850" s="349">
        <f t="shared" si="255"/>
        <v>0</v>
      </c>
      <c r="AF850" s="350">
        <f t="shared" si="255"/>
        <v>0</v>
      </c>
      <c r="AG850" s="333"/>
    </row>
    <row r="851" spans="1:34" s="16" customFormat="1" ht="12" customHeight="1" x14ac:dyDescent="0.2">
      <c r="A851" s="361" t="str">
        <f>$A$805</f>
        <v>Feiertage [ft]</v>
      </c>
      <c r="B851" s="362" t="str">
        <f>B144</f>
        <v/>
      </c>
      <c r="C851" s="363" t="str">
        <f t="shared" ref="C851:AF851" si="256">C144</f>
        <v/>
      </c>
      <c r="D851" s="363" t="str">
        <f t="shared" si="256"/>
        <v/>
      </c>
      <c r="E851" s="363" t="str">
        <f t="shared" si="256"/>
        <v/>
      </c>
      <c r="F851" s="363" t="str">
        <f t="shared" si="256"/>
        <v/>
      </c>
      <c r="G851" s="363" t="str">
        <f t="shared" si="256"/>
        <v/>
      </c>
      <c r="H851" s="363" t="str">
        <f t="shared" si="256"/>
        <v/>
      </c>
      <c r="I851" s="363" t="str">
        <f t="shared" si="256"/>
        <v/>
      </c>
      <c r="J851" s="363" t="str">
        <f t="shared" si="256"/>
        <v/>
      </c>
      <c r="K851" s="363" t="str">
        <f t="shared" si="256"/>
        <v/>
      </c>
      <c r="L851" s="363" t="str">
        <f t="shared" si="256"/>
        <v/>
      </c>
      <c r="M851" s="363" t="str">
        <f t="shared" si="256"/>
        <v/>
      </c>
      <c r="N851" s="363" t="str">
        <f t="shared" si="256"/>
        <v/>
      </c>
      <c r="O851" s="363" t="str">
        <f t="shared" si="256"/>
        <v/>
      </c>
      <c r="P851" s="363" t="str">
        <f t="shared" si="256"/>
        <v/>
      </c>
      <c r="Q851" s="363" t="str">
        <f t="shared" si="256"/>
        <v/>
      </c>
      <c r="R851" s="363" t="str">
        <f t="shared" si="256"/>
        <v/>
      </c>
      <c r="S851" s="363" t="str">
        <f t="shared" si="256"/>
        <v/>
      </c>
      <c r="T851" s="363" t="str">
        <f t="shared" si="256"/>
        <v/>
      </c>
      <c r="U851" s="363" t="str">
        <f t="shared" si="256"/>
        <v/>
      </c>
      <c r="V851" s="363" t="str">
        <f t="shared" si="256"/>
        <v/>
      </c>
      <c r="W851" s="363" t="str">
        <f t="shared" si="256"/>
        <v/>
      </c>
      <c r="X851" s="363" t="str">
        <f t="shared" si="256"/>
        <v/>
      </c>
      <c r="Y851" s="363" t="str">
        <f t="shared" si="256"/>
        <v/>
      </c>
      <c r="Z851" s="363" t="str">
        <f t="shared" si="256"/>
        <v/>
      </c>
      <c r="AA851" s="363" t="str">
        <f t="shared" si="256"/>
        <v/>
      </c>
      <c r="AB851" s="363" t="str">
        <f t="shared" si="256"/>
        <v/>
      </c>
      <c r="AC851" s="363" t="str">
        <f t="shared" si="256"/>
        <v/>
      </c>
      <c r="AD851" s="363" t="str">
        <f t="shared" si="256"/>
        <v/>
      </c>
      <c r="AE851" s="363" t="str">
        <f t="shared" si="256"/>
        <v/>
      </c>
      <c r="AF851" s="364" t="str">
        <f t="shared" si="256"/>
        <v/>
      </c>
      <c r="AG851" s="331">
        <f>SUM(B851:AF851)</f>
        <v>0</v>
      </c>
    </row>
    <row r="852" spans="1:34" s="16" customFormat="1" ht="12" customHeight="1" x14ac:dyDescent="0.2">
      <c r="A852" s="351" t="str">
        <f>$A$806</f>
        <v>Ferien [f]</v>
      </c>
      <c r="B852" s="393"/>
      <c r="C852" s="394"/>
      <c r="D852" s="394"/>
      <c r="E852" s="394"/>
      <c r="F852" s="394"/>
      <c r="G852" s="394"/>
      <c r="H852" s="394"/>
      <c r="I852" s="394"/>
      <c r="J852" s="394"/>
      <c r="K852" s="394"/>
      <c r="L852" s="394"/>
      <c r="M852" s="394"/>
      <c r="N852" s="394"/>
      <c r="O852" s="394"/>
      <c r="P852" s="394"/>
      <c r="Q852" s="394"/>
      <c r="R852" s="394"/>
      <c r="S852" s="394"/>
      <c r="T852" s="394"/>
      <c r="U852" s="394"/>
      <c r="V852" s="394"/>
      <c r="W852" s="394"/>
      <c r="X852" s="394"/>
      <c r="Y852" s="394"/>
      <c r="Z852" s="394"/>
      <c r="AA852" s="394"/>
      <c r="AB852" s="394"/>
      <c r="AC852" s="394"/>
      <c r="AD852" s="394"/>
      <c r="AE852" s="394"/>
      <c r="AF852" s="395"/>
      <c r="AG852" s="332">
        <f>SUM(B852:AF852)</f>
        <v>0</v>
      </c>
      <c r="AH852" s="334" t="str">
        <f>$AH$806</f>
        <v>f</v>
      </c>
    </row>
    <row r="853" spans="1:34" s="16" customFormat="1" ht="12" customHeight="1" x14ac:dyDescent="0.2">
      <c r="A853" s="352" t="str">
        <f>$A$807</f>
        <v>Kompensation (Vorjahr) [kv]</v>
      </c>
      <c r="B853" s="396"/>
      <c r="C853" s="397"/>
      <c r="D853" s="397"/>
      <c r="E853" s="397"/>
      <c r="F853" s="397"/>
      <c r="G853" s="397"/>
      <c r="H853" s="397"/>
      <c r="I853" s="397"/>
      <c r="J853" s="397"/>
      <c r="K853" s="397"/>
      <c r="L853" s="397"/>
      <c r="M853" s="397"/>
      <c r="N853" s="397"/>
      <c r="O853" s="397"/>
      <c r="P853" s="397"/>
      <c r="Q853" s="397"/>
      <c r="R853" s="397"/>
      <c r="S853" s="397"/>
      <c r="T853" s="397"/>
      <c r="U853" s="397"/>
      <c r="V853" s="397"/>
      <c r="W853" s="397"/>
      <c r="X853" s="397"/>
      <c r="Y853" s="397"/>
      <c r="Z853" s="397"/>
      <c r="AA853" s="397"/>
      <c r="AB853" s="397"/>
      <c r="AC853" s="397"/>
      <c r="AD853" s="397"/>
      <c r="AE853" s="397"/>
      <c r="AF853" s="398"/>
      <c r="AG853" s="328">
        <f>SUM(B853:AF853)</f>
        <v>0</v>
      </c>
      <c r="AH853" s="334" t="str">
        <f>$AH$807</f>
        <v>kv</v>
      </c>
    </row>
    <row r="854" spans="1:34" s="16" customFormat="1" ht="12" customHeight="1" x14ac:dyDescent="0.2">
      <c r="A854" s="353" t="str">
        <f>$A$808</f>
        <v>Kompensation (laufend) [kj]</v>
      </c>
      <c r="B854" s="399"/>
      <c r="C854" s="400"/>
      <c r="D854" s="400"/>
      <c r="E854" s="400"/>
      <c r="F854" s="400"/>
      <c r="G854" s="400"/>
      <c r="H854" s="400"/>
      <c r="I854" s="400"/>
      <c r="J854" s="400"/>
      <c r="K854" s="400"/>
      <c r="L854" s="400"/>
      <c r="M854" s="400"/>
      <c r="N854" s="400"/>
      <c r="O854" s="400"/>
      <c r="P854" s="400"/>
      <c r="Q854" s="400"/>
      <c r="R854" s="400"/>
      <c r="S854" s="400"/>
      <c r="T854" s="400"/>
      <c r="U854" s="400"/>
      <c r="V854" s="400"/>
      <c r="W854" s="400"/>
      <c r="X854" s="400"/>
      <c r="Y854" s="400"/>
      <c r="Z854" s="400"/>
      <c r="AA854" s="400"/>
      <c r="AB854" s="400"/>
      <c r="AC854" s="400"/>
      <c r="AD854" s="400"/>
      <c r="AE854" s="400"/>
      <c r="AF854" s="401"/>
      <c r="AG854" s="327">
        <f>SUM(B854:AF854)</f>
        <v>0</v>
      </c>
      <c r="AH854" s="334" t="str">
        <f>$AH$808</f>
        <v>kj</v>
      </c>
    </row>
    <row r="855" spans="1:34" s="16" customFormat="1" ht="12" customHeight="1" x14ac:dyDescent="0.2">
      <c r="A855" s="354" t="str">
        <f>$A$809</f>
        <v>Absenzen, Kurzabsenzen [a]</v>
      </c>
      <c r="B855" s="393"/>
      <c r="C855" s="394"/>
      <c r="D855" s="394"/>
      <c r="E855" s="394"/>
      <c r="F855" s="394"/>
      <c r="G855" s="394"/>
      <c r="H855" s="394"/>
      <c r="I855" s="394"/>
      <c r="J855" s="394"/>
      <c r="K855" s="394"/>
      <c r="L855" s="394"/>
      <c r="M855" s="394"/>
      <c r="N855" s="394"/>
      <c r="O855" s="394"/>
      <c r="P855" s="394"/>
      <c r="Q855" s="394"/>
      <c r="R855" s="394"/>
      <c r="S855" s="394"/>
      <c r="T855" s="394"/>
      <c r="U855" s="394"/>
      <c r="V855" s="394"/>
      <c r="W855" s="394"/>
      <c r="X855" s="394"/>
      <c r="Y855" s="394"/>
      <c r="Z855" s="394"/>
      <c r="AA855" s="394"/>
      <c r="AB855" s="394"/>
      <c r="AC855" s="394"/>
      <c r="AD855" s="394"/>
      <c r="AE855" s="394"/>
      <c r="AF855" s="395"/>
      <c r="AG855" s="326">
        <f>SUM(B855:AF855)</f>
        <v>0</v>
      </c>
      <c r="AH855" s="334" t="str">
        <f>$AH$809</f>
        <v>a</v>
      </c>
    </row>
    <row r="856" spans="1:34" s="16" customFormat="1" ht="12" customHeight="1" x14ac:dyDescent="0.2">
      <c r="A856" s="355" t="str">
        <f>$A$810</f>
        <v>Krankheit [k]</v>
      </c>
      <c r="B856" s="396"/>
      <c r="C856" s="397"/>
      <c r="D856" s="397"/>
      <c r="E856" s="397"/>
      <c r="F856" s="397"/>
      <c r="G856" s="397"/>
      <c r="H856" s="397"/>
      <c r="I856" s="397"/>
      <c r="J856" s="397"/>
      <c r="K856" s="397"/>
      <c r="L856" s="397"/>
      <c r="M856" s="397"/>
      <c r="N856" s="397"/>
      <c r="O856" s="397"/>
      <c r="P856" s="397"/>
      <c r="Q856" s="397"/>
      <c r="R856" s="397"/>
      <c r="S856" s="397"/>
      <c r="T856" s="397"/>
      <c r="U856" s="397"/>
      <c r="V856" s="397"/>
      <c r="W856" s="397"/>
      <c r="X856" s="397"/>
      <c r="Y856" s="397"/>
      <c r="Z856" s="397"/>
      <c r="AA856" s="397"/>
      <c r="AB856" s="397"/>
      <c r="AC856" s="397"/>
      <c r="AD856" s="397"/>
      <c r="AE856" s="397"/>
      <c r="AF856" s="398"/>
      <c r="AG856" s="328">
        <f t="shared" ref="AG856:AG864" si="257">SUM(B856:AF856)</f>
        <v>0</v>
      </c>
      <c r="AH856" s="334" t="str">
        <f>$AH$810</f>
        <v>k</v>
      </c>
    </row>
    <row r="857" spans="1:34" s="16" customFormat="1" ht="12" customHeight="1" x14ac:dyDescent="0.2">
      <c r="A857" s="355" t="str">
        <f>$A$811</f>
        <v>Unfall [u]</v>
      </c>
      <c r="B857" s="396"/>
      <c r="C857" s="397"/>
      <c r="D857" s="397"/>
      <c r="E857" s="397"/>
      <c r="F857" s="397"/>
      <c r="G857" s="397"/>
      <c r="H857" s="397"/>
      <c r="I857" s="397"/>
      <c r="J857" s="397"/>
      <c r="K857" s="397"/>
      <c r="L857" s="397"/>
      <c r="M857" s="397"/>
      <c r="N857" s="397"/>
      <c r="O857" s="397"/>
      <c r="P857" s="397"/>
      <c r="Q857" s="397"/>
      <c r="R857" s="397"/>
      <c r="S857" s="397"/>
      <c r="T857" s="397"/>
      <c r="U857" s="397"/>
      <c r="V857" s="397"/>
      <c r="W857" s="397"/>
      <c r="X857" s="397"/>
      <c r="Y857" s="397"/>
      <c r="Z857" s="397"/>
      <c r="AA857" s="397"/>
      <c r="AB857" s="397"/>
      <c r="AC857" s="397"/>
      <c r="AD857" s="397"/>
      <c r="AE857" s="397"/>
      <c r="AF857" s="398"/>
      <c r="AG857" s="328">
        <f t="shared" si="257"/>
        <v>0</v>
      </c>
      <c r="AH857" s="334" t="str">
        <f>$AH$811</f>
        <v>u</v>
      </c>
    </row>
    <row r="858" spans="1:34" s="16" customFormat="1" ht="12" customHeight="1" x14ac:dyDescent="0.2">
      <c r="A858" s="355" t="str">
        <f>$A$812</f>
        <v>Schwangerschaft/Mutterschaft [s]</v>
      </c>
      <c r="B858" s="396"/>
      <c r="C858" s="397"/>
      <c r="D858" s="397"/>
      <c r="E858" s="397"/>
      <c r="F858" s="397"/>
      <c r="G858" s="397"/>
      <c r="H858" s="397"/>
      <c r="I858" s="397"/>
      <c r="J858" s="397"/>
      <c r="K858" s="397"/>
      <c r="L858" s="397"/>
      <c r="M858" s="397"/>
      <c r="N858" s="397"/>
      <c r="O858" s="397"/>
      <c r="P858" s="397"/>
      <c r="Q858" s="397"/>
      <c r="R858" s="397"/>
      <c r="S858" s="397"/>
      <c r="T858" s="397"/>
      <c r="U858" s="397"/>
      <c r="V858" s="397"/>
      <c r="W858" s="397"/>
      <c r="X858" s="397"/>
      <c r="Y858" s="397"/>
      <c r="Z858" s="397"/>
      <c r="AA858" s="397"/>
      <c r="AB858" s="397"/>
      <c r="AC858" s="397"/>
      <c r="AD858" s="397"/>
      <c r="AE858" s="397"/>
      <c r="AF858" s="398"/>
      <c r="AG858" s="328">
        <f t="shared" si="257"/>
        <v>0</v>
      </c>
      <c r="AH858" s="334" t="str">
        <f>$AH$812</f>
        <v>s</v>
      </c>
    </row>
    <row r="859" spans="1:34" s="16" customFormat="1" ht="12" customHeight="1" x14ac:dyDescent="0.2">
      <c r="A859" s="355" t="str">
        <f>$A$813</f>
        <v>Militär/Beförderung/Zivilschutz [m]</v>
      </c>
      <c r="B859" s="396"/>
      <c r="C859" s="397"/>
      <c r="D859" s="397"/>
      <c r="E859" s="397"/>
      <c r="F859" s="397"/>
      <c r="G859" s="397"/>
      <c r="H859" s="397"/>
      <c r="I859" s="397"/>
      <c r="J859" s="397"/>
      <c r="K859" s="397"/>
      <c r="L859" s="397"/>
      <c r="M859" s="397"/>
      <c r="N859" s="397"/>
      <c r="O859" s="397"/>
      <c r="P859" s="397"/>
      <c r="Q859" s="397"/>
      <c r="R859" s="397"/>
      <c r="S859" s="397"/>
      <c r="T859" s="397"/>
      <c r="U859" s="397"/>
      <c r="V859" s="397"/>
      <c r="W859" s="397"/>
      <c r="X859" s="397"/>
      <c r="Y859" s="397"/>
      <c r="Z859" s="397"/>
      <c r="AA859" s="397"/>
      <c r="AB859" s="397"/>
      <c r="AC859" s="397"/>
      <c r="AD859" s="397"/>
      <c r="AE859" s="397"/>
      <c r="AF859" s="398"/>
      <c r="AG859" s="328">
        <f t="shared" si="257"/>
        <v>0</v>
      </c>
      <c r="AH859" s="334" t="str">
        <f>$AH$813</f>
        <v>m</v>
      </c>
    </row>
    <row r="860" spans="1:34" s="16" customFormat="1" ht="12" customHeight="1" x14ac:dyDescent="0.2">
      <c r="A860" s="355" t="str">
        <f>$A$814</f>
        <v>Berufsschule [bs]</v>
      </c>
      <c r="B860" s="396"/>
      <c r="C860" s="397"/>
      <c r="D860" s="397"/>
      <c r="E860" s="397"/>
      <c r="F860" s="397"/>
      <c r="G860" s="397"/>
      <c r="H860" s="397"/>
      <c r="I860" s="397"/>
      <c r="J860" s="397"/>
      <c r="K860" s="397"/>
      <c r="L860" s="397"/>
      <c r="M860" s="397"/>
      <c r="N860" s="397"/>
      <c r="O860" s="397"/>
      <c r="P860" s="397"/>
      <c r="Q860" s="397"/>
      <c r="R860" s="397"/>
      <c r="S860" s="397"/>
      <c r="T860" s="397"/>
      <c r="U860" s="397"/>
      <c r="V860" s="397"/>
      <c r="W860" s="397"/>
      <c r="X860" s="397"/>
      <c r="Y860" s="397"/>
      <c r="Z860" s="397"/>
      <c r="AA860" s="397"/>
      <c r="AB860" s="397"/>
      <c r="AC860" s="397"/>
      <c r="AD860" s="397"/>
      <c r="AE860" s="397"/>
      <c r="AF860" s="398"/>
      <c r="AG860" s="328">
        <f t="shared" si="257"/>
        <v>0</v>
      </c>
      <c r="AH860" s="334" t="str">
        <f>$AH$814</f>
        <v>bs</v>
      </c>
    </row>
    <row r="861" spans="1:34" s="16" customFormat="1" ht="12" customHeight="1" x14ac:dyDescent="0.2">
      <c r="A861" s="356" t="str">
        <f>$A$815</f>
        <v>Kurse [ku]</v>
      </c>
      <c r="B861" s="399"/>
      <c r="C861" s="400"/>
      <c r="D861" s="400"/>
      <c r="E861" s="400"/>
      <c r="F861" s="400"/>
      <c r="G861" s="400"/>
      <c r="H861" s="400"/>
      <c r="I861" s="400"/>
      <c r="J861" s="400"/>
      <c r="K861" s="400"/>
      <c r="L861" s="400"/>
      <c r="M861" s="400"/>
      <c r="N861" s="400"/>
      <c r="O861" s="400"/>
      <c r="P861" s="400"/>
      <c r="Q861" s="400"/>
      <c r="R861" s="400"/>
      <c r="S861" s="400"/>
      <c r="T861" s="400"/>
      <c r="U861" s="400"/>
      <c r="V861" s="400"/>
      <c r="W861" s="400"/>
      <c r="X861" s="400"/>
      <c r="Y861" s="400"/>
      <c r="Z861" s="400"/>
      <c r="AA861" s="400"/>
      <c r="AB861" s="400"/>
      <c r="AC861" s="400"/>
      <c r="AD861" s="400"/>
      <c r="AE861" s="400"/>
      <c r="AF861" s="401"/>
      <c r="AG861" s="327">
        <f t="shared" si="257"/>
        <v>0</v>
      </c>
      <c r="AH861" s="334" t="str">
        <f>$AH$815</f>
        <v>ku</v>
      </c>
    </row>
    <row r="862" spans="1:34" s="16" customFormat="1" ht="12" customHeight="1" x14ac:dyDescent="0.2">
      <c r="A862" s="357" t="str">
        <f>$A$816</f>
        <v>Kurzarbeit und Schlechtwetter [ka]</v>
      </c>
      <c r="B862" s="402"/>
      <c r="C862" s="403"/>
      <c r="D862" s="403"/>
      <c r="E862" s="403"/>
      <c r="F862" s="403"/>
      <c r="G862" s="403"/>
      <c r="H862" s="403"/>
      <c r="I862" s="403"/>
      <c r="J862" s="403"/>
      <c r="K862" s="403"/>
      <c r="L862" s="403"/>
      <c r="M862" s="403"/>
      <c r="N862" s="403"/>
      <c r="O862" s="403"/>
      <c r="P862" s="403"/>
      <c r="Q862" s="403"/>
      <c r="R862" s="403"/>
      <c r="S862" s="403"/>
      <c r="T862" s="403"/>
      <c r="U862" s="403"/>
      <c r="V862" s="403"/>
      <c r="W862" s="403"/>
      <c r="X862" s="403"/>
      <c r="Y862" s="403"/>
      <c r="Z862" s="403"/>
      <c r="AA862" s="403"/>
      <c r="AB862" s="403"/>
      <c r="AC862" s="403"/>
      <c r="AD862" s="403"/>
      <c r="AE862" s="403"/>
      <c r="AF862" s="404"/>
      <c r="AG862" s="86">
        <f t="shared" si="257"/>
        <v>0</v>
      </c>
      <c r="AH862" s="334" t="str">
        <f>$AH$816</f>
        <v>ka</v>
      </c>
    </row>
    <row r="863" spans="1:34" s="16" customFormat="1" ht="12" customHeight="1" x14ac:dyDescent="0.2">
      <c r="A863" s="358">
        <f>$A$817</f>
        <v>0</v>
      </c>
      <c r="B863" s="405"/>
      <c r="C863" s="406"/>
      <c r="D863" s="406"/>
      <c r="E863" s="406"/>
      <c r="F863" s="406"/>
      <c r="G863" s="406"/>
      <c r="H863" s="406"/>
      <c r="I863" s="406"/>
      <c r="J863" s="406"/>
      <c r="K863" s="406"/>
      <c r="L863" s="406"/>
      <c r="M863" s="406"/>
      <c r="N863" s="406"/>
      <c r="O863" s="406"/>
      <c r="P863" s="406"/>
      <c r="Q863" s="406"/>
      <c r="R863" s="406"/>
      <c r="S863" s="406"/>
      <c r="T863" s="406"/>
      <c r="U863" s="406"/>
      <c r="V863" s="406"/>
      <c r="W863" s="406"/>
      <c r="X863" s="406"/>
      <c r="Y863" s="406"/>
      <c r="Z863" s="406"/>
      <c r="AA863" s="406"/>
      <c r="AB863" s="406"/>
      <c r="AC863" s="406"/>
      <c r="AD863" s="406"/>
      <c r="AE863" s="406"/>
      <c r="AF863" s="407"/>
      <c r="AG863" s="329">
        <f t="shared" si="257"/>
        <v>0</v>
      </c>
      <c r="AH863" s="334">
        <f>$AH$817</f>
        <v>0</v>
      </c>
    </row>
    <row r="864" spans="1:34" s="16" customFormat="1" ht="12" customHeight="1" thickBot="1" x14ac:dyDescent="0.25">
      <c r="A864" s="359" t="str">
        <f>$A$818</f>
        <v>Fehlstunden (unbezahlt) [fe]</v>
      </c>
      <c r="B864" s="408"/>
      <c r="C864" s="409"/>
      <c r="D864" s="409"/>
      <c r="E864" s="409"/>
      <c r="F864" s="409"/>
      <c r="G864" s="409"/>
      <c r="H864" s="409"/>
      <c r="I864" s="409"/>
      <c r="J864" s="409"/>
      <c r="K864" s="409"/>
      <c r="L864" s="409"/>
      <c r="M864" s="409"/>
      <c r="N864" s="409"/>
      <c r="O864" s="409"/>
      <c r="P864" s="409"/>
      <c r="Q864" s="409"/>
      <c r="R864" s="409"/>
      <c r="S864" s="409"/>
      <c r="T864" s="409"/>
      <c r="U864" s="409"/>
      <c r="V864" s="409"/>
      <c r="W864" s="409"/>
      <c r="X864" s="409"/>
      <c r="Y864" s="409"/>
      <c r="Z864" s="409"/>
      <c r="AA864" s="409"/>
      <c r="AB864" s="409"/>
      <c r="AC864" s="409"/>
      <c r="AD864" s="409"/>
      <c r="AE864" s="409"/>
      <c r="AF864" s="410"/>
      <c r="AG864" s="330">
        <f t="shared" si="257"/>
        <v>0</v>
      </c>
      <c r="AH864" s="334" t="str">
        <f>$AH$818</f>
        <v>fe</v>
      </c>
    </row>
    <row r="865" spans="1:34" s="2" customFormat="1" ht="12" customHeight="1" thickBot="1" x14ac:dyDescent="0.25">
      <c r="A865" s="360" t="str">
        <f>$A$819</f>
        <v>Total</v>
      </c>
      <c r="B865" s="417">
        <f>SUM(B852:B864)</f>
        <v>0</v>
      </c>
      <c r="C865" s="418">
        <f t="shared" ref="C865:AF865" si="258">SUM(C852:C864)</f>
        <v>0</v>
      </c>
      <c r="D865" s="418">
        <f t="shared" si="258"/>
        <v>0</v>
      </c>
      <c r="E865" s="418">
        <f t="shared" si="258"/>
        <v>0</v>
      </c>
      <c r="F865" s="418">
        <f t="shared" si="258"/>
        <v>0</v>
      </c>
      <c r="G865" s="418">
        <f t="shared" si="258"/>
        <v>0</v>
      </c>
      <c r="H865" s="418">
        <f t="shared" si="258"/>
        <v>0</v>
      </c>
      <c r="I865" s="418">
        <f t="shared" si="258"/>
        <v>0</v>
      </c>
      <c r="J865" s="418">
        <f t="shared" si="258"/>
        <v>0</v>
      </c>
      <c r="K865" s="418">
        <f t="shared" si="258"/>
        <v>0</v>
      </c>
      <c r="L865" s="418">
        <f t="shared" si="258"/>
        <v>0</v>
      </c>
      <c r="M865" s="418">
        <f t="shared" si="258"/>
        <v>0</v>
      </c>
      <c r="N865" s="418">
        <f t="shared" si="258"/>
        <v>0</v>
      </c>
      <c r="O865" s="418">
        <f t="shared" si="258"/>
        <v>0</v>
      </c>
      <c r="P865" s="418">
        <f t="shared" si="258"/>
        <v>0</v>
      </c>
      <c r="Q865" s="418">
        <f t="shared" si="258"/>
        <v>0</v>
      </c>
      <c r="R865" s="418">
        <f t="shared" si="258"/>
        <v>0</v>
      </c>
      <c r="S865" s="418">
        <f t="shared" si="258"/>
        <v>0</v>
      </c>
      <c r="T865" s="418">
        <f t="shared" si="258"/>
        <v>0</v>
      </c>
      <c r="U865" s="418">
        <f t="shared" si="258"/>
        <v>0</v>
      </c>
      <c r="V865" s="418">
        <f t="shared" si="258"/>
        <v>0</v>
      </c>
      <c r="W865" s="418">
        <f t="shared" si="258"/>
        <v>0</v>
      </c>
      <c r="X865" s="418">
        <f t="shared" si="258"/>
        <v>0</v>
      </c>
      <c r="Y865" s="418">
        <f t="shared" si="258"/>
        <v>0</v>
      </c>
      <c r="Z865" s="418">
        <f t="shared" si="258"/>
        <v>0</v>
      </c>
      <c r="AA865" s="418">
        <f t="shared" si="258"/>
        <v>0</v>
      </c>
      <c r="AB865" s="418">
        <f t="shared" si="258"/>
        <v>0</v>
      </c>
      <c r="AC865" s="418">
        <f t="shared" si="258"/>
        <v>0</v>
      </c>
      <c r="AD865" s="418">
        <f t="shared" si="258"/>
        <v>0</v>
      </c>
      <c r="AE865" s="418">
        <f t="shared" si="258"/>
        <v>0</v>
      </c>
      <c r="AF865" s="419">
        <f t="shared" si="258"/>
        <v>0</v>
      </c>
      <c r="AG865" s="325"/>
    </row>
    <row r="866" spans="1:34" x14ac:dyDescent="0.25"/>
    <row r="867" spans="1:34" x14ac:dyDescent="0.25"/>
    <row r="868" spans="1:34" x14ac:dyDescent="0.25"/>
    <row r="869" spans="1:34" s="1" customFormat="1" ht="21" customHeight="1" x14ac:dyDescent="0.25">
      <c r="A869" s="211" t="str">
        <f>A198</f>
        <v>April</v>
      </c>
      <c r="B869" s="506" t="str">
        <f>$B$800</f>
        <v>Saldo Monat + / -</v>
      </c>
      <c r="C869" s="507"/>
      <c r="D869" s="507"/>
      <c r="E869" s="508"/>
      <c r="F869" s="509">
        <f>F198</f>
        <v>-181.05999999999997</v>
      </c>
      <c r="G869" s="510"/>
      <c r="H869" s="78"/>
      <c r="I869" s="323"/>
      <c r="J869" s="282"/>
      <c r="K869" s="31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511" t="str">
        <f>$AB$800</f>
        <v>Absenz in Std</v>
      </c>
      <c r="AC869" s="511"/>
      <c r="AD869" s="511"/>
      <c r="AE869" s="511" t="str">
        <f>Labels!B80</f>
        <v>Apr</v>
      </c>
      <c r="AF869" s="512"/>
      <c r="AG869" s="83"/>
    </row>
    <row r="870" spans="1:34" s="16" customFormat="1" ht="15.75" x14ac:dyDescent="0.25">
      <c r="A870" s="213" t="str">
        <f>$A$801</f>
        <v>Tag</v>
      </c>
      <c r="B870" s="214">
        <f>B199</f>
        <v>44287</v>
      </c>
      <c r="C870" s="215">
        <f t="shared" ref="C870:AE870" si="259">B870+1</f>
        <v>44288</v>
      </c>
      <c r="D870" s="214">
        <f t="shared" si="259"/>
        <v>44289</v>
      </c>
      <c r="E870" s="214">
        <f t="shared" si="259"/>
        <v>44290</v>
      </c>
      <c r="F870" s="214">
        <f t="shared" si="259"/>
        <v>44291</v>
      </c>
      <c r="G870" s="214">
        <f t="shared" si="259"/>
        <v>44292</v>
      </c>
      <c r="H870" s="214">
        <f t="shared" si="259"/>
        <v>44293</v>
      </c>
      <c r="I870" s="214">
        <f t="shared" si="259"/>
        <v>44294</v>
      </c>
      <c r="J870" s="214">
        <f t="shared" si="259"/>
        <v>44295</v>
      </c>
      <c r="K870" s="214">
        <f t="shared" si="259"/>
        <v>44296</v>
      </c>
      <c r="L870" s="214">
        <f t="shared" si="259"/>
        <v>44297</v>
      </c>
      <c r="M870" s="214">
        <f t="shared" si="259"/>
        <v>44298</v>
      </c>
      <c r="N870" s="214">
        <f t="shared" si="259"/>
        <v>44299</v>
      </c>
      <c r="O870" s="214">
        <f t="shared" si="259"/>
        <v>44300</v>
      </c>
      <c r="P870" s="214">
        <f t="shared" si="259"/>
        <v>44301</v>
      </c>
      <c r="Q870" s="214">
        <f t="shared" si="259"/>
        <v>44302</v>
      </c>
      <c r="R870" s="214">
        <f t="shared" si="259"/>
        <v>44303</v>
      </c>
      <c r="S870" s="214">
        <f t="shared" si="259"/>
        <v>44304</v>
      </c>
      <c r="T870" s="214">
        <f t="shared" si="259"/>
        <v>44305</v>
      </c>
      <c r="U870" s="214">
        <f t="shared" si="259"/>
        <v>44306</v>
      </c>
      <c r="V870" s="214">
        <f t="shared" si="259"/>
        <v>44307</v>
      </c>
      <c r="W870" s="214">
        <f t="shared" si="259"/>
        <v>44308</v>
      </c>
      <c r="X870" s="214">
        <f t="shared" si="259"/>
        <v>44309</v>
      </c>
      <c r="Y870" s="214">
        <f t="shared" si="259"/>
        <v>44310</v>
      </c>
      <c r="Z870" s="214">
        <f t="shared" si="259"/>
        <v>44311</v>
      </c>
      <c r="AA870" s="214">
        <f t="shared" si="259"/>
        <v>44312</v>
      </c>
      <c r="AB870" s="214">
        <f t="shared" si="259"/>
        <v>44313</v>
      </c>
      <c r="AC870" s="214">
        <f t="shared" si="259"/>
        <v>44314</v>
      </c>
      <c r="AD870" s="214">
        <f t="shared" si="259"/>
        <v>44315</v>
      </c>
      <c r="AE870" s="365">
        <f t="shared" si="259"/>
        <v>44316</v>
      </c>
      <c r="AF870" s="370"/>
      <c r="AG870" s="431" t="str">
        <f>COUNT(B872:AF872)&amp;" "&amp;Labels!$B$63</f>
        <v>22 Tage</v>
      </c>
    </row>
    <row r="871" spans="1:34" s="16" customFormat="1" ht="12" customHeight="1" x14ac:dyDescent="0.2">
      <c r="A871" s="177" t="str">
        <f>$A$802</f>
        <v>Kalenderwoche</v>
      </c>
      <c r="B871" s="341">
        <f>IF(B870="","",TRUNC((B870-DATE(YEAR(B870+3-MOD(B870-2,7)),1,MOD(B870-2,7)-9))/7))</f>
        <v>13</v>
      </c>
      <c r="C871" s="342">
        <f t="shared" ref="C871:AE871" si="260">IF(C870="","",TRUNC((C870-DATE(YEAR(C870+3-MOD(C870-2,7)),1,MOD(C870-2,7)-9))/7))</f>
        <v>13</v>
      </c>
      <c r="D871" s="342">
        <f t="shared" si="260"/>
        <v>13</v>
      </c>
      <c r="E871" s="342">
        <f t="shared" si="260"/>
        <v>13</v>
      </c>
      <c r="F871" s="342">
        <f t="shared" si="260"/>
        <v>14</v>
      </c>
      <c r="G871" s="342">
        <f t="shared" si="260"/>
        <v>14</v>
      </c>
      <c r="H871" s="342">
        <f t="shared" si="260"/>
        <v>14</v>
      </c>
      <c r="I871" s="342">
        <f t="shared" si="260"/>
        <v>14</v>
      </c>
      <c r="J871" s="342">
        <f t="shared" si="260"/>
        <v>14</v>
      </c>
      <c r="K871" s="342">
        <f t="shared" si="260"/>
        <v>14</v>
      </c>
      <c r="L871" s="342">
        <f t="shared" si="260"/>
        <v>14</v>
      </c>
      <c r="M871" s="342">
        <f t="shared" si="260"/>
        <v>15</v>
      </c>
      <c r="N871" s="342">
        <f t="shared" si="260"/>
        <v>15</v>
      </c>
      <c r="O871" s="342">
        <f t="shared" si="260"/>
        <v>15</v>
      </c>
      <c r="P871" s="342">
        <f t="shared" si="260"/>
        <v>15</v>
      </c>
      <c r="Q871" s="342">
        <f t="shared" si="260"/>
        <v>15</v>
      </c>
      <c r="R871" s="342">
        <f t="shared" si="260"/>
        <v>15</v>
      </c>
      <c r="S871" s="342">
        <f t="shared" si="260"/>
        <v>15</v>
      </c>
      <c r="T871" s="342">
        <f t="shared" si="260"/>
        <v>16</v>
      </c>
      <c r="U871" s="342">
        <f t="shared" si="260"/>
        <v>16</v>
      </c>
      <c r="V871" s="342">
        <f t="shared" si="260"/>
        <v>16</v>
      </c>
      <c r="W871" s="342">
        <f t="shared" si="260"/>
        <v>16</v>
      </c>
      <c r="X871" s="342">
        <f t="shared" si="260"/>
        <v>16</v>
      </c>
      <c r="Y871" s="342">
        <f t="shared" si="260"/>
        <v>16</v>
      </c>
      <c r="Z871" s="342">
        <f t="shared" si="260"/>
        <v>16</v>
      </c>
      <c r="AA871" s="342">
        <f t="shared" si="260"/>
        <v>17</v>
      </c>
      <c r="AB871" s="342">
        <f t="shared" si="260"/>
        <v>17</v>
      </c>
      <c r="AC871" s="342">
        <f t="shared" si="260"/>
        <v>17</v>
      </c>
      <c r="AD871" s="342">
        <f t="shared" si="260"/>
        <v>17</v>
      </c>
      <c r="AE871" s="342">
        <f t="shared" si="260"/>
        <v>17</v>
      </c>
      <c r="AF871" s="371"/>
      <c r="AG871" s="307"/>
    </row>
    <row r="872" spans="1:34" s="16" customFormat="1" ht="12" customHeight="1" x14ac:dyDescent="0.2">
      <c r="A872" s="177" t="str">
        <f>$A$803</f>
        <v>Sollstunden</v>
      </c>
      <c r="B872" s="344">
        <f t="shared" ref="B872:AE872" si="261">IF(MOD(B870,7)&gt;=2,$J$7*$B$196%,"")</f>
        <v>8.23</v>
      </c>
      <c r="C872" s="345">
        <f t="shared" si="261"/>
        <v>8.23</v>
      </c>
      <c r="D872" s="345" t="str">
        <f t="shared" si="261"/>
        <v/>
      </c>
      <c r="E872" s="345" t="str">
        <f t="shared" si="261"/>
        <v/>
      </c>
      <c r="F872" s="345">
        <f t="shared" si="261"/>
        <v>8.23</v>
      </c>
      <c r="G872" s="345">
        <f t="shared" si="261"/>
        <v>8.23</v>
      </c>
      <c r="H872" s="345">
        <f t="shared" si="261"/>
        <v>8.23</v>
      </c>
      <c r="I872" s="345">
        <f t="shared" si="261"/>
        <v>8.23</v>
      </c>
      <c r="J872" s="345">
        <f t="shared" si="261"/>
        <v>8.23</v>
      </c>
      <c r="K872" s="345" t="str">
        <f t="shared" si="261"/>
        <v/>
      </c>
      <c r="L872" s="345" t="str">
        <f t="shared" si="261"/>
        <v/>
      </c>
      <c r="M872" s="345">
        <f t="shared" si="261"/>
        <v>8.23</v>
      </c>
      <c r="N872" s="345">
        <f t="shared" si="261"/>
        <v>8.23</v>
      </c>
      <c r="O872" s="345">
        <f t="shared" si="261"/>
        <v>8.23</v>
      </c>
      <c r="P872" s="345">
        <f t="shared" si="261"/>
        <v>8.23</v>
      </c>
      <c r="Q872" s="345">
        <f t="shared" si="261"/>
        <v>8.23</v>
      </c>
      <c r="R872" s="345" t="str">
        <f t="shared" si="261"/>
        <v/>
      </c>
      <c r="S872" s="345" t="str">
        <f t="shared" si="261"/>
        <v/>
      </c>
      <c r="T872" s="345">
        <f t="shared" si="261"/>
        <v>8.23</v>
      </c>
      <c r="U872" s="345">
        <f t="shared" si="261"/>
        <v>8.23</v>
      </c>
      <c r="V872" s="345">
        <f t="shared" si="261"/>
        <v>8.23</v>
      </c>
      <c r="W872" s="345">
        <f t="shared" si="261"/>
        <v>8.23</v>
      </c>
      <c r="X872" s="345">
        <f t="shared" si="261"/>
        <v>8.23</v>
      </c>
      <c r="Y872" s="345" t="str">
        <f t="shared" si="261"/>
        <v/>
      </c>
      <c r="Z872" s="345" t="str">
        <f t="shared" si="261"/>
        <v/>
      </c>
      <c r="AA872" s="345">
        <f t="shared" si="261"/>
        <v>8.23</v>
      </c>
      <c r="AB872" s="345">
        <f t="shared" si="261"/>
        <v>8.23</v>
      </c>
      <c r="AC872" s="345">
        <f t="shared" si="261"/>
        <v>8.23</v>
      </c>
      <c r="AD872" s="345">
        <f t="shared" si="261"/>
        <v>8.23</v>
      </c>
      <c r="AE872" s="345">
        <f t="shared" si="261"/>
        <v>8.23</v>
      </c>
      <c r="AF872" s="372"/>
      <c r="AG872" s="299">
        <f>SUM(B872:AF872)</f>
        <v>181.05999999999997</v>
      </c>
    </row>
    <row r="873" spans="1:34" s="16" customFormat="1" ht="12" customHeight="1" thickBot="1" x14ac:dyDescent="0.25">
      <c r="A873" s="347" t="str">
        <f>$A$804</f>
        <v>Produktivstunden</v>
      </c>
      <c r="B873" s="348">
        <f>SUM(B204:B206)</f>
        <v>0</v>
      </c>
      <c r="C873" s="349">
        <f t="shared" ref="C873:AE873" si="262">SUM(C204:C206)</f>
        <v>0</v>
      </c>
      <c r="D873" s="349">
        <f t="shared" si="262"/>
        <v>0</v>
      </c>
      <c r="E873" s="349">
        <f t="shared" si="262"/>
        <v>0</v>
      </c>
      <c r="F873" s="349">
        <f t="shared" si="262"/>
        <v>0</v>
      </c>
      <c r="G873" s="349">
        <f t="shared" si="262"/>
        <v>0</v>
      </c>
      <c r="H873" s="349">
        <f t="shared" si="262"/>
        <v>0</v>
      </c>
      <c r="I873" s="349">
        <f t="shared" si="262"/>
        <v>0</v>
      </c>
      <c r="J873" s="349">
        <f t="shared" si="262"/>
        <v>0</v>
      </c>
      <c r="K873" s="349">
        <f t="shared" si="262"/>
        <v>0</v>
      </c>
      <c r="L873" s="349">
        <f t="shared" si="262"/>
        <v>0</v>
      </c>
      <c r="M873" s="349">
        <f t="shared" si="262"/>
        <v>0</v>
      </c>
      <c r="N873" s="349">
        <f t="shared" si="262"/>
        <v>0</v>
      </c>
      <c r="O873" s="349">
        <f t="shared" si="262"/>
        <v>0</v>
      </c>
      <c r="P873" s="349">
        <f t="shared" si="262"/>
        <v>0</v>
      </c>
      <c r="Q873" s="349">
        <f t="shared" si="262"/>
        <v>0</v>
      </c>
      <c r="R873" s="349">
        <f t="shared" si="262"/>
        <v>0</v>
      </c>
      <c r="S873" s="349">
        <f t="shared" si="262"/>
        <v>0</v>
      </c>
      <c r="T873" s="349">
        <f t="shared" si="262"/>
        <v>0</v>
      </c>
      <c r="U873" s="349">
        <f t="shared" si="262"/>
        <v>0</v>
      </c>
      <c r="V873" s="349">
        <f t="shared" si="262"/>
        <v>0</v>
      </c>
      <c r="W873" s="349">
        <f t="shared" si="262"/>
        <v>0</v>
      </c>
      <c r="X873" s="349">
        <f t="shared" si="262"/>
        <v>0</v>
      </c>
      <c r="Y873" s="349">
        <f t="shared" si="262"/>
        <v>0</v>
      </c>
      <c r="Z873" s="349">
        <f t="shared" si="262"/>
        <v>0</v>
      </c>
      <c r="AA873" s="349">
        <f t="shared" si="262"/>
        <v>0</v>
      </c>
      <c r="AB873" s="349">
        <f t="shared" si="262"/>
        <v>0</v>
      </c>
      <c r="AC873" s="349">
        <f t="shared" si="262"/>
        <v>0</v>
      </c>
      <c r="AD873" s="349">
        <f t="shared" si="262"/>
        <v>0</v>
      </c>
      <c r="AE873" s="349">
        <f t="shared" si="262"/>
        <v>0</v>
      </c>
      <c r="AF873" s="373"/>
      <c r="AG873" s="333"/>
    </row>
    <row r="874" spans="1:34" s="16" customFormat="1" ht="12" customHeight="1" x14ac:dyDescent="0.2">
      <c r="A874" s="361" t="str">
        <f>$A$805</f>
        <v>Feiertage [ft]</v>
      </c>
      <c r="B874" s="362" t="str">
        <f>B207</f>
        <v/>
      </c>
      <c r="C874" s="363" t="str">
        <f t="shared" ref="C874:AE874" si="263">C207</f>
        <v/>
      </c>
      <c r="D874" s="363" t="str">
        <f t="shared" si="263"/>
        <v/>
      </c>
      <c r="E874" s="363" t="str">
        <f t="shared" si="263"/>
        <v/>
      </c>
      <c r="F874" s="363" t="str">
        <f t="shared" si="263"/>
        <v/>
      </c>
      <c r="G874" s="363" t="str">
        <f t="shared" si="263"/>
        <v/>
      </c>
      <c r="H874" s="363" t="str">
        <f t="shared" si="263"/>
        <v/>
      </c>
      <c r="I874" s="363" t="str">
        <f t="shared" si="263"/>
        <v/>
      </c>
      <c r="J874" s="363" t="str">
        <f t="shared" si="263"/>
        <v/>
      </c>
      <c r="K874" s="363" t="str">
        <f t="shared" si="263"/>
        <v/>
      </c>
      <c r="L874" s="363" t="str">
        <f t="shared" si="263"/>
        <v/>
      </c>
      <c r="M874" s="363" t="str">
        <f t="shared" si="263"/>
        <v/>
      </c>
      <c r="N874" s="363" t="str">
        <f t="shared" si="263"/>
        <v/>
      </c>
      <c r="O874" s="363" t="str">
        <f t="shared" si="263"/>
        <v/>
      </c>
      <c r="P874" s="363" t="str">
        <f t="shared" si="263"/>
        <v/>
      </c>
      <c r="Q874" s="363" t="str">
        <f t="shared" si="263"/>
        <v/>
      </c>
      <c r="R874" s="363" t="str">
        <f t="shared" si="263"/>
        <v/>
      </c>
      <c r="S874" s="363" t="str">
        <f t="shared" si="263"/>
        <v/>
      </c>
      <c r="T874" s="363" t="str">
        <f t="shared" si="263"/>
        <v/>
      </c>
      <c r="U874" s="363" t="str">
        <f t="shared" si="263"/>
        <v/>
      </c>
      <c r="V874" s="363" t="str">
        <f t="shared" si="263"/>
        <v/>
      </c>
      <c r="W874" s="363" t="str">
        <f t="shared" si="263"/>
        <v/>
      </c>
      <c r="X874" s="363" t="str">
        <f t="shared" si="263"/>
        <v/>
      </c>
      <c r="Y874" s="363" t="str">
        <f t="shared" si="263"/>
        <v/>
      </c>
      <c r="Z874" s="363" t="str">
        <f t="shared" si="263"/>
        <v/>
      </c>
      <c r="AA874" s="363" t="str">
        <f t="shared" si="263"/>
        <v/>
      </c>
      <c r="AB874" s="363" t="str">
        <f t="shared" si="263"/>
        <v/>
      </c>
      <c r="AC874" s="363" t="str">
        <f t="shared" si="263"/>
        <v/>
      </c>
      <c r="AD874" s="363" t="str">
        <f t="shared" si="263"/>
        <v/>
      </c>
      <c r="AE874" s="363" t="str">
        <f t="shared" si="263"/>
        <v/>
      </c>
      <c r="AF874" s="374"/>
      <c r="AG874" s="331">
        <f>SUM(B874:AF874)</f>
        <v>0</v>
      </c>
    </row>
    <row r="875" spans="1:34" s="16" customFormat="1" ht="12" customHeight="1" x14ac:dyDescent="0.2">
      <c r="A875" s="351" t="str">
        <f>$A$806</f>
        <v>Ferien [f]</v>
      </c>
      <c r="B875" s="393"/>
      <c r="C875" s="394"/>
      <c r="D875" s="394"/>
      <c r="E875" s="394"/>
      <c r="F875" s="394"/>
      <c r="G875" s="394"/>
      <c r="H875" s="394"/>
      <c r="I875" s="394"/>
      <c r="J875" s="394"/>
      <c r="K875" s="394"/>
      <c r="L875" s="394"/>
      <c r="M875" s="394"/>
      <c r="N875" s="394"/>
      <c r="O875" s="394"/>
      <c r="P875" s="394"/>
      <c r="Q875" s="394"/>
      <c r="R875" s="394"/>
      <c r="S875" s="394"/>
      <c r="T875" s="394"/>
      <c r="U875" s="394"/>
      <c r="V875" s="394"/>
      <c r="W875" s="394"/>
      <c r="X875" s="394"/>
      <c r="Y875" s="394"/>
      <c r="Z875" s="394"/>
      <c r="AA875" s="394"/>
      <c r="AB875" s="394"/>
      <c r="AC875" s="394"/>
      <c r="AD875" s="394"/>
      <c r="AE875" s="394"/>
      <c r="AF875" s="375"/>
      <c r="AG875" s="332">
        <f>SUM(B875:AF875)</f>
        <v>0</v>
      </c>
      <c r="AH875" s="334" t="str">
        <f>$AH$806</f>
        <v>f</v>
      </c>
    </row>
    <row r="876" spans="1:34" s="16" customFormat="1" ht="12" customHeight="1" x14ac:dyDescent="0.2">
      <c r="A876" s="352" t="str">
        <f>$A$807</f>
        <v>Kompensation (Vorjahr) [kv]</v>
      </c>
      <c r="B876" s="396"/>
      <c r="C876" s="397"/>
      <c r="D876" s="397"/>
      <c r="E876" s="397"/>
      <c r="F876" s="397"/>
      <c r="G876" s="397"/>
      <c r="H876" s="397"/>
      <c r="I876" s="397"/>
      <c r="J876" s="397"/>
      <c r="K876" s="397"/>
      <c r="L876" s="397"/>
      <c r="M876" s="397"/>
      <c r="N876" s="397"/>
      <c r="O876" s="397"/>
      <c r="P876" s="397"/>
      <c r="Q876" s="397"/>
      <c r="R876" s="397"/>
      <c r="S876" s="397"/>
      <c r="T876" s="397"/>
      <c r="U876" s="397"/>
      <c r="V876" s="397"/>
      <c r="W876" s="397"/>
      <c r="X876" s="397"/>
      <c r="Y876" s="397"/>
      <c r="Z876" s="397"/>
      <c r="AA876" s="397"/>
      <c r="AB876" s="397"/>
      <c r="AC876" s="397"/>
      <c r="AD876" s="397"/>
      <c r="AE876" s="397"/>
      <c r="AF876" s="375"/>
      <c r="AG876" s="328">
        <f>SUM(B876:AF876)</f>
        <v>0</v>
      </c>
      <c r="AH876" s="334" t="str">
        <f>$AH$807</f>
        <v>kv</v>
      </c>
    </row>
    <row r="877" spans="1:34" s="16" customFormat="1" ht="12" customHeight="1" x14ac:dyDescent="0.2">
      <c r="A877" s="353" t="str">
        <f>$A$808</f>
        <v>Kompensation (laufend) [kj]</v>
      </c>
      <c r="B877" s="399"/>
      <c r="C877" s="400"/>
      <c r="D877" s="400"/>
      <c r="E877" s="400"/>
      <c r="F877" s="400"/>
      <c r="G877" s="400"/>
      <c r="H877" s="400"/>
      <c r="I877" s="400"/>
      <c r="J877" s="400"/>
      <c r="K877" s="400"/>
      <c r="L877" s="400"/>
      <c r="M877" s="400"/>
      <c r="N877" s="400"/>
      <c r="O877" s="400"/>
      <c r="P877" s="400"/>
      <c r="Q877" s="400"/>
      <c r="R877" s="400"/>
      <c r="S877" s="400"/>
      <c r="T877" s="400"/>
      <c r="U877" s="400"/>
      <c r="V877" s="400"/>
      <c r="W877" s="400"/>
      <c r="X877" s="400"/>
      <c r="Y877" s="400"/>
      <c r="Z877" s="400"/>
      <c r="AA877" s="400"/>
      <c r="AB877" s="400"/>
      <c r="AC877" s="400"/>
      <c r="AD877" s="400"/>
      <c r="AE877" s="400"/>
      <c r="AF877" s="375"/>
      <c r="AG877" s="327">
        <f>SUM(B877:AF877)</f>
        <v>0</v>
      </c>
      <c r="AH877" s="334" t="str">
        <f>$AH$808</f>
        <v>kj</v>
      </c>
    </row>
    <row r="878" spans="1:34" s="16" customFormat="1" ht="12" customHeight="1" x14ac:dyDescent="0.2">
      <c r="A878" s="354" t="str">
        <f>$A$809</f>
        <v>Absenzen, Kurzabsenzen [a]</v>
      </c>
      <c r="B878" s="393"/>
      <c r="C878" s="394"/>
      <c r="D878" s="394"/>
      <c r="E878" s="394"/>
      <c r="F878" s="394"/>
      <c r="G878" s="394"/>
      <c r="H878" s="394"/>
      <c r="I878" s="394"/>
      <c r="J878" s="394"/>
      <c r="K878" s="394"/>
      <c r="L878" s="394"/>
      <c r="M878" s="394"/>
      <c r="N878" s="394"/>
      <c r="O878" s="394"/>
      <c r="P878" s="394"/>
      <c r="Q878" s="394"/>
      <c r="R878" s="394"/>
      <c r="S878" s="394"/>
      <c r="T878" s="394"/>
      <c r="U878" s="394"/>
      <c r="V878" s="394"/>
      <c r="W878" s="394"/>
      <c r="X878" s="394"/>
      <c r="Y878" s="394"/>
      <c r="Z878" s="394"/>
      <c r="AA878" s="394"/>
      <c r="AB878" s="394"/>
      <c r="AC878" s="394"/>
      <c r="AD878" s="394"/>
      <c r="AE878" s="394"/>
      <c r="AF878" s="375"/>
      <c r="AG878" s="326">
        <f>SUM(B878:AF878)</f>
        <v>0</v>
      </c>
      <c r="AH878" s="334" t="str">
        <f>$AH$809</f>
        <v>a</v>
      </c>
    </row>
    <row r="879" spans="1:34" s="16" customFormat="1" ht="12" customHeight="1" x14ac:dyDescent="0.2">
      <c r="A879" s="355" t="str">
        <f>$A$810</f>
        <v>Krankheit [k]</v>
      </c>
      <c r="B879" s="396"/>
      <c r="C879" s="397"/>
      <c r="D879" s="397"/>
      <c r="E879" s="397"/>
      <c r="F879" s="397"/>
      <c r="G879" s="397"/>
      <c r="H879" s="397"/>
      <c r="I879" s="397"/>
      <c r="J879" s="397"/>
      <c r="K879" s="397"/>
      <c r="L879" s="397"/>
      <c r="M879" s="397"/>
      <c r="N879" s="397"/>
      <c r="O879" s="397"/>
      <c r="P879" s="397"/>
      <c r="Q879" s="397"/>
      <c r="R879" s="397"/>
      <c r="S879" s="397"/>
      <c r="T879" s="397"/>
      <c r="U879" s="397"/>
      <c r="V879" s="397"/>
      <c r="W879" s="397"/>
      <c r="X879" s="397"/>
      <c r="Y879" s="397"/>
      <c r="Z879" s="397"/>
      <c r="AA879" s="397"/>
      <c r="AB879" s="397"/>
      <c r="AC879" s="397"/>
      <c r="AD879" s="397"/>
      <c r="AE879" s="397"/>
      <c r="AF879" s="375"/>
      <c r="AG879" s="328">
        <f t="shared" ref="AG879:AG887" si="264">SUM(B879:AF879)</f>
        <v>0</v>
      </c>
      <c r="AH879" s="334" t="str">
        <f>$AH$810</f>
        <v>k</v>
      </c>
    </row>
    <row r="880" spans="1:34" s="16" customFormat="1" ht="12" customHeight="1" x14ac:dyDescent="0.2">
      <c r="A880" s="355" t="str">
        <f>$A$811</f>
        <v>Unfall [u]</v>
      </c>
      <c r="B880" s="396"/>
      <c r="C880" s="397"/>
      <c r="D880" s="397"/>
      <c r="E880" s="397"/>
      <c r="F880" s="397"/>
      <c r="G880" s="397"/>
      <c r="H880" s="397"/>
      <c r="I880" s="397"/>
      <c r="J880" s="397"/>
      <c r="K880" s="397"/>
      <c r="L880" s="397"/>
      <c r="M880" s="397"/>
      <c r="N880" s="397"/>
      <c r="O880" s="397"/>
      <c r="P880" s="397"/>
      <c r="Q880" s="397"/>
      <c r="R880" s="397"/>
      <c r="S880" s="397"/>
      <c r="T880" s="397"/>
      <c r="U880" s="397"/>
      <c r="V880" s="397"/>
      <c r="W880" s="397"/>
      <c r="X880" s="397"/>
      <c r="Y880" s="397"/>
      <c r="Z880" s="397"/>
      <c r="AA880" s="397"/>
      <c r="AB880" s="397"/>
      <c r="AC880" s="397"/>
      <c r="AD880" s="397"/>
      <c r="AE880" s="397"/>
      <c r="AF880" s="375"/>
      <c r="AG880" s="328">
        <f t="shared" si="264"/>
        <v>0</v>
      </c>
      <c r="AH880" s="334" t="str">
        <f>$AH$811</f>
        <v>u</v>
      </c>
    </row>
    <row r="881" spans="1:34" s="16" customFormat="1" ht="12" customHeight="1" x14ac:dyDescent="0.2">
      <c r="A881" s="355" t="str">
        <f>$A$812</f>
        <v>Schwangerschaft/Mutterschaft [s]</v>
      </c>
      <c r="B881" s="396"/>
      <c r="C881" s="397"/>
      <c r="D881" s="397"/>
      <c r="E881" s="397"/>
      <c r="F881" s="397"/>
      <c r="G881" s="397"/>
      <c r="H881" s="397"/>
      <c r="I881" s="397"/>
      <c r="J881" s="397"/>
      <c r="K881" s="397"/>
      <c r="L881" s="397"/>
      <c r="M881" s="397"/>
      <c r="N881" s="397"/>
      <c r="O881" s="397"/>
      <c r="P881" s="397"/>
      <c r="Q881" s="397"/>
      <c r="R881" s="397"/>
      <c r="S881" s="397"/>
      <c r="T881" s="397"/>
      <c r="U881" s="397"/>
      <c r="V881" s="397"/>
      <c r="W881" s="397"/>
      <c r="X881" s="397"/>
      <c r="Y881" s="397"/>
      <c r="Z881" s="397"/>
      <c r="AA881" s="397"/>
      <c r="AB881" s="397"/>
      <c r="AC881" s="397"/>
      <c r="AD881" s="397"/>
      <c r="AE881" s="397"/>
      <c r="AF881" s="375"/>
      <c r="AG881" s="328">
        <f t="shared" si="264"/>
        <v>0</v>
      </c>
      <c r="AH881" s="334" t="str">
        <f>$AH$812</f>
        <v>s</v>
      </c>
    </row>
    <row r="882" spans="1:34" s="16" customFormat="1" ht="12" customHeight="1" x14ac:dyDescent="0.2">
      <c r="A882" s="355" t="str">
        <f>$A$813</f>
        <v>Militär/Beförderung/Zivilschutz [m]</v>
      </c>
      <c r="B882" s="396"/>
      <c r="C882" s="397"/>
      <c r="D882" s="397"/>
      <c r="E882" s="397"/>
      <c r="F882" s="397"/>
      <c r="G882" s="397"/>
      <c r="H882" s="397"/>
      <c r="I882" s="397"/>
      <c r="J882" s="397"/>
      <c r="K882" s="397"/>
      <c r="L882" s="397"/>
      <c r="M882" s="397"/>
      <c r="N882" s="397"/>
      <c r="O882" s="397"/>
      <c r="P882" s="397"/>
      <c r="Q882" s="397"/>
      <c r="R882" s="397"/>
      <c r="S882" s="397"/>
      <c r="T882" s="397"/>
      <c r="U882" s="397"/>
      <c r="V882" s="397"/>
      <c r="W882" s="397"/>
      <c r="X882" s="397"/>
      <c r="Y882" s="397"/>
      <c r="Z882" s="397"/>
      <c r="AA882" s="397"/>
      <c r="AB882" s="397"/>
      <c r="AC882" s="397"/>
      <c r="AD882" s="397"/>
      <c r="AE882" s="397"/>
      <c r="AF882" s="375"/>
      <c r="AG882" s="328">
        <f t="shared" si="264"/>
        <v>0</v>
      </c>
      <c r="AH882" s="334" t="str">
        <f>$AH$813</f>
        <v>m</v>
      </c>
    </row>
    <row r="883" spans="1:34" s="16" customFormat="1" ht="12" customHeight="1" x14ac:dyDescent="0.2">
      <c r="A883" s="355" t="str">
        <f>$A$814</f>
        <v>Berufsschule [bs]</v>
      </c>
      <c r="B883" s="396"/>
      <c r="C883" s="397"/>
      <c r="D883" s="397"/>
      <c r="E883" s="397"/>
      <c r="F883" s="397"/>
      <c r="G883" s="397"/>
      <c r="H883" s="397"/>
      <c r="I883" s="397"/>
      <c r="J883" s="397"/>
      <c r="K883" s="397"/>
      <c r="L883" s="397"/>
      <c r="M883" s="397"/>
      <c r="N883" s="397"/>
      <c r="O883" s="397"/>
      <c r="P883" s="397"/>
      <c r="Q883" s="397"/>
      <c r="R883" s="397"/>
      <c r="S883" s="397"/>
      <c r="T883" s="397"/>
      <c r="U883" s="397"/>
      <c r="V883" s="397"/>
      <c r="W883" s="397"/>
      <c r="X883" s="397"/>
      <c r="Y883" s="397"/>
      <c r="Z883" s="397"/>
      <c r="AA883" s="397"/>
      <c r="AB883" s="397"/>
      <c r="AC883" s="397"/>
      <c r="AD883" s="397"/>
      <c r="AE883" s="397"/>
      <c r="AF883" s="375"/>
      <c r="AG883" s="328">
        <f t="shared" si="264"/>
        <v>0</v>
      </c>
      <c r="AH883" s="334" t="str">
        <f>$AH$814</f>
        <v>bs</v>
      </c>
    </row>
    <row r="884" spans="1:34" s="16" customFormat="1" ht="12" customHeight="1" x14ac:dyDescent="0.2">
      <c r="A884" s="356" t="str">
        <f>$A$815</f>
        <v>Kurse [ku]</v>
      </c>
      <c r="B884" s="399"/>
      <c r="C884" s="400"/>
      <c r="D884" s="400"/>
      <c r="E884" s="400"/>
      <c r="F884" s="400"/>
      <c r="G884" s="400"/>
      <c r="H884" s="400"/>
      <c r="I884" s="400"/>
      <c r="J884" s="400"/>
      <c r="K884" s="400"/>
      <c r="L884" s="400"/>
      <c r="M884" s="400"/>
      <c r="N884" s="400"/>
      <c r="O884" s="400"/>
      <c r="P884" s="400"/>
      <c r="Q884" s="400"/>
      <c r="R884" s="400"/>
      <c r="S884" s="400"/>
      <c r="T884" s="400"/>
      <c r="U884" s="400"/>
      <c r="V884" s="400"/>
      <c r="W884" s="400"/>
      <c r="X884" s="400"/>
      <c r="Y884" s="400"/>
      <c r="Z884" s="400"/>
      <c r="AA884" s="400"/>
      <c r="AB884" s="400"/>
      <c r="AC884" s="400"/>
      <c r="AD884" s="400"/>
      <c r="AE884" s="400"/>
      <c r="AF884" s="375"/>
      <c r="AG884" s="327">
        <f t="shared" si="264"/>
        <v>0</v>
      </c>
      <c r="AH884" s="334" t="str">
        <f>$AH$815</f>
        <v>ku</v>
      </c>
    </row>
    <row r="885" spans="1:34" s="16" customFormat="1" ht="12" customHeight="1" x14ac:dyDescent="0.2">
      <c r="A885" s="357" t="str">
        <f>$A$816</f>
        <v>Kurzarbeit und Schlechtwetter [ka]</v>
      </c>
      <c r="B885" s="402"/>
      <c r="C885" s="403"/>
      <c r="D885" s="403"/>
      <c r="E885" s="403"/>
      <c r="F885" s="403"/>
      <c r="G885" s="403"/>
      <c r="H885" s="403"/>
      <c r="I885" s="403"/>
      <c r="J885" s="403"/>
      <c r="K885" s="403"/>
      <c r="L885" s="403"/>
      <c r="M885" s="403"/>
      <c r="N885" s="403"/>
      <c r="O885" s="403"/>
      <c r="P885" s="403"/>
      <c r="Q885" s="403"/>
      <c r="R885" s="403"/>
      <c r="S885" s="403"/>
      <c r="T885" s="403"/>
      <c r="U885" s="403"/>
      <c r="V885" s="403"/>
      <c r="W885" s="403"/>
      <c r="X885" s="403"/>
      <c r="Y885" s="403"/>
      <c r="Z885" s="403"/>
      <c r="AA885" s="403"/>
      <c r="AB885" s="403"/>
      <c r="AC885" s="403"/>
      <c r="AD885" s="403"/>
      <c r="AE885" s="403"/>
      <c r="AF885" s="375"/>
      <c r="AG885" s="86">
        <f t="shared" si="264"/>
        <v>0</v>
      </c>
      <c r="AH885" s="334" t="str">
        <f>$AH$816</f>
        <v>ka</v>
      </c>
    </row>
    <row r="886" spans="1:34" s="16" customFormat="1" ht="12" customHeight="1" x14ac:dyDescent="0.2">
      <c r="A886" s="358">
        <f>$A$817</f>
        <v>0</v>
      </c>
      <c r="B886" s="405"/>
      <c r="C886" s="406"/>
      <c r="D886" s="406"/>
      <c r="E886" s="406"/>
      <c r="F886" s="406"/>
      <c r="G886" s="406"/>
      <c r="H886" s="406"/>
      <c r="I886" s="406"/>
      <c r="J886" s="406"/>
      <c r="K886" s="406"/>
      <c r="L886" s="406"/>
      <c r="M886" s="406"/>
      <c r="N886" s="406"/>
      <c r="O886" s="406"/>
      <c r="P886" s="406"/>
      <c r="Q886" s="406"/>
      <c r="R886" s="406"/>
      <c r="S886" s="406"/>
      <c r="T886" s="406"/>
      <c r="U886" s="406"/>
      <c r="V886" s="406"/>
      <c r="W886" s="406"/>
      <c r="X886" s="406"/>
      <c r="Y886" s="406"/>
      <c r="Z886" s="406"/>
      <c r="AA886" s="406"/>
      <c r="AB886" s="406"/>
      <c r="AC886" s="406"/>
      <c r="AD886" s="406"/>
      <c r="AE886" s="406"/>
      <c r="AF886" s="375"/>
      <c r="AG886" s="329">
        <f t="shared" si="264"/>
        <v>0</v>
      </c>
      <c r="AH886" s="334">
        <f>$AH$817</f>
        <v>0</v>
      </c>
    </row>
    <row r="887" spans="1:34" s="16" customFormat="1" ht="12" customHeight="1" thickBot="1" x14ac:dyDescent="0.25">
      <c r="A887" s="359" t="str">
        <f>$A$818</f>
        <v>Fehlstunden (unbezahlt) [fe]</v>
      </c>
      <c r="B887" s="408"/>
      <c r="C887" s="409"/>
      <c r="D887" s="409"/>
      <c r="E887" s="409"/>
      <c r="F887" s="409"/>
      <c r="G887" s="409"/>
      <c r="H887" s="409"/>
      <c r="I887" s="409"/>
      <c r="J887" s="409"/>
      <c r="K887" s="409"/>
      <c r="L887" s="409"/>
      <c r="M887" s="409"/>
      <c r="N887" s="409"/>
      <c r="O887" s="409"/>
      <c r="P887" s="409"/>
      <c r="Q887" s="409"/>
      <c r="R887" s="409"/>
      <c r="S887" s="409"/>
      <c r="T887" s="409"/>
      <c r="U887" s="409"/>
      <c r="V887" s="409"/>
      <c r="W887" s="409"/>
      <c r="X887" s="409"/>
      <c r="Y887" s="409"/>
      <c r="Z887" s="409"/>
      <c r="AA887" s="409"/>
      <c r="AB887" s="409"/>
      <c r="AC887" s="409"/>
      <c r="AD887" s="409"/>
      <c r="AE887" s="409"/>
      <c r="AF887" s="375"/>
      <c r="AG887" s="330">
        <f t="shared" si="264"/>
        <v>0</v>
      </c>
      <c r="AH887" s="334" t="str">
        <f>$AH$818</f>
        <v>fe</v>
      </c>
    </row>
    <row r="888" spans="1:34" s="2" customFormat="1" ht="12" customHeight="1" thickBot="1" x14ac:dyDescent="0.25">
      <c r="A888" s="360" t="str">
        <f>$A$819</f>
        <v>Total</v>
      </c>
      <c r="B888" s="417">
        <f>SUM(B875:B887)</f>
        <v>0</v>
      </c>
      <c r="C888" s="418">
        <f t="shared" ref="C888:AE888" si="265">SUM(C875:C887)</f>
        <v>0</v>
      </c>
      <c r="D888" s="418">
        <f t="shared" si="265"/>
        <v>0</v>
      </c>
      <c r="E888" s="418">
        <f t="shared" si="265"/>
        <v>0</v>
      </c>
      <c r="F888" s="418">
        <f t="shared" si="265"/>
        <v>0</v>
      </c>
      <c r="G888" s="418">
        <f t="shared" si="265"/>
        <v>0</v>
      </c>
      <c r="H888" s="418">
        <f t="shared" si="265"/>
        <v>0</v>
      </c>
      <c r="I888" s="418">
        <f t="shared" si="265"/>
        <v>0</v>
      </c>
      <c r="J888" s="418">
        <f t="shared" si="265"/>
        <v>0</v>
      </c>
      <c r="K888" s="418">
        <f t="shared" si="265"/>
        <v>0</v>
      </c>
      <c r="L888" s="418">
        <f t="shared" si="265"/>
        <v>0</v>
      </c>
      <c r="M888" s="418">
        <f t="shared" si="265"/>
        <v>0</v>
      </c>
      <c r="N888" s="418">
        <f t="shared" si="265"/>
        <v>0</v>
      </c>
      <c r="O888" s="418">
        <f t="shared" si="265"/>
        <v>0</v>
      </c>
      <c r="P888" s="418">
        <f t="shared" si="265"/>
        <v>0</v>
      </c>
      <c r="Q888" s="418">
        <f t="shared" si="265"/>
        <v>0</v>
      </c>
      <c r="R888" s="418">
        <f t="shared" si="265"/>
        <v>0</v>
      </c>
      <c r="S888" s="418">
        <f t="shared" si="265"/>
        <v>0</v>
      </c>
      <c r="T888" s="418">
        <f t="shared" si="265"/>
        <v>0</v>
      </c>
      <c r="U888" s="418">
        <f t="shared" si="265"/>
        <v>0</v>
      </c>
      <c r="V888" s="418">
        <f t="shared" si="265"/>
        <v>0</v>
      </c>
      <c r="W888" s="418">
        <f t="shared" si="265"/>
        <v>0</v>
      </c>
      <c r="X888" s="418">
        <f t="shared" si="265"/>
        <v>0</v>
      </c>
      <c r="Y888" s="418">
        <f t="shared" si="265"/>
        <v>0</v>
      </c>
      <c r="Z888" s="418">
        <f t="shared" si="265"/>
        <v>0</v>
      </c>
      <c r="AA888" s="418">
        <f t="shared" si="265"/>
        <v>0</v>
      </c>
      <c r="AB888" s="418">
        <f t="shared" si="265"/>
        <v>0</v>
      </c>
      <c r="AC888" s="418">
        <f t="shared" si="265"/>
        <v>0</v>
      </c>
      <c r="AD888" s="418">
        <f t="shared" si="265"/>
        <v>0</v>
      </c>
      <c r="AE888" s="418">
        <f t="shared" si="265"/>
        <v>0</v>
      </c>
      <c r="AF888" s="376"/>
      <c r="AG888" s="325"/>
    </row>
    <row r="889" spans="1:34" x14ac:dyDescent="0.25"/>
    <row r="890" spans="1:34" x14ac:dyDescent="0.25"/>
    <row r="891" spans="1:34" x14ac:dyDescent="0.25"/>
    <row r="892" spans="1:34" s="1" customFormat="1" ht="21" customHeight="1" x14ac:dyDescent="0.25">
      <c r="A892" s="211" t="str">
        <f>A261</f>
        <v>Mai</v>
      </c>
      <c r="B892" s="506" t="str">
        <f>$B$800</f>
        <v>Saldo Monat + / -</v>
      </c>
      <c r="C892" s="507"/>
      <c r="D892" s="507"/>
      <c r="E892" s="508"/>
      <c r="F892" s="509">
        <f>F261</f>
        <v>-172.82999999999998</v>
      </c>
      <c r="G892" s="510"/>
      <c r="H892" s="78"/>
      <c r="I892" s="323"/>
      <c r="J892" s="282"/>
      <c r="K892" s="31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511" t="str">
        <f>$AB$800</f>
        <v>Absenz in Std</v>
      </c>
      <c r="AC892" s="511"/>
      <c r="AD892" s="511"/>
      <c r="AE892" s="511" t="str">
        <f>Labels!B81</f>
        <v>Mai</v>
      </c>
      <c r="AF892" s="512"/>
      <c r="AG892" s="83"/>
    </row>
    <row r="893" spans="1:34" s="16" customFormat="1" ht="15.75" x14ac:dyDescent="0.25">
      <c r="A893" s="213" t="str">
        <f>$A$801</f>
        <v>Tag</v>
      </c>
      <c r="B893" s="214">
        <f>B262</f>
        <v>44317</v>
      </c>
      <c r="C893" s="215">
        <f t="shared" ref="C893:AF893" si="266">B893+1</f>
        <v>44318</v>
      </c>
      <c r="D893" s="214">
        <f t="shared" si="266"/>
        <v>44319</v>
      </c>
      <c r="E893" s="214">
        <f t="shared" si="266"/>
        <v>44320</v>
      </c>
      <c r="F893" s="214">
        <f t="shared" si="266"/>
        <v>44321</v>
      </c>
      <c r="G893" s="214">
        <f t="shared" si="266"/>
        <v>44322</v>
      </c>
      <c r="H893" s="214">
        <f t="shared" si="266"/>
        <v>44323</v>
      </c>
      <c r="I893" s="214">
        <f t="shared" si="266"/>
        <v>44324</v>
      </c>
      <c r="J893" s="214">
        <f t="shared" si="266"/>
        <v>44325</v>
      </c>
      <c r="K893" s="214">
        <f t="shared" si="266"/>
        <v>44326</v>
      </c>
      <c r="L893" s="214">
        <f t="shared" si="266"/>
        <v>44327</v>
      </c>
      <c r="M893" s="214">
        <f t="shared" si="266"/>
        <v>44328</v>
      </c>
      <c r="N893" s="214">
        <f t="shared" si="266"/>
        <v>44329</v>
      </c>
      <c r="O893" s="214">
        <f t="shared" si="266"/>
        <v>44330</v>
      </c>
      <c r="P893" s="214">
        <f t="shared" si="266"/>
        <v>44331</v>
      </c>
      <c r="Q893" s="214">
        <f t="shared" si="266"/>
        <v>44332</v>
      </c>
      <c r="R893" s="214">
        <f t="shared" si="266"/>
        <v>44333</v>
      </c>
      <c r="S893" s="214">
        <f t="shared" si="266"/>
        <v>44334</v>
      </c>
      <c r="T893" s="214">
        <f t="shared" si="266"/>
        <v>44335</v>
      </c>
      <c r="U893" s="214">
        <f t="shared" si="266"/>
        <v>44336</v>
      </c>
      <c r="V893" s="214">
        <f t="shared" si="266"/>
        <v>44337</v>
      </c>
      <c r="W893" s="214">
        <f t="shared" si="266"/>
        <v>44338</v>
      </c>
      <c r="X893" s="214">
        <f t="shared" si="266"/>
        <v>44339</v>
      </c>
      <c r="Y893" s="214">
        <f t="shared" si="266"/>
        <v>44340</v>
      </c>
      <c r="Z893" s="214">
        <f t="shared" si="266"/>
        <v>44341</v>
      </c>
      <c r="AA893" s="214">
        <f t="shared" si="266"/>
        <v>44342</v>
      </c>
      <c r="AB893" s="214">
        <f t="shared" si="266"/>
        <v>44343</v>
      </c>
      <c r="AC893" s="214">
        <f t="shared" si="266"/>
        <v>44344</v>
      </c>
      <c r="AD893" s="214">
        <f t="shared" si="266"/>
        <v>44345</v>
      </c>
      <c r="AE893" s="214">
        <f t="shared" si="266"/>
        <v>44346</v>
      </c>
      <c r="AF893" s="214">
        <f t="shared" si="266"/>
        <v>44347</v>
      </c>
      <c r="AG893" s="431" t="str">
        <f>COUNT(B895:AF895)&amp;" "&amp;Labels!$B$63</f>
        <v>21 Tage</v>
      </c>
    </row>
    <row r="894" spans="1:34" s="16" customFormat="1" ht="12" customHeight="1" x14ac:dyDescent="0.2">
      <c r="A894" s="177" t="str">
        <f>$A$802</f>
        <v>Kalenderwoche</v>
      </c>
      <c r="B894" s="341">
        <f>IF(B893="","",TRUNC((B893-DATE(YEAR(B893+3-MOD(B893-2,7)),1,MOD(B893-2,7)-9))/7))</f>
        <v>17</v>
      </c>
      <c r="C894" s="342">
        <f t="shared" ref="C894:AF894" si="267">IF(C893="","",TRUNC((C893-DATE(YEAR(C893+3-MOD(C893-2,7)),1,MOD(C893-2,7)-9))/7))</f>
        <v>17</v>
      </c>
      <c r="D894" s="342">
        <f t="shared" si="267"/>
        <v>18</v>
      </c>
      <c r="E894" s="342">
        <f t="shared" si="267"/>
        <v>18</v>
      </c>
      <c r="F894" s="342">
        <f t="shared" si="267"/>
        <v>18</v>
      </c>
      <c r="G894" s="342">
        <f t="shared" si="267"/>
        <v>18</v>
      </c>
      <c r="H894" s="342">
        <f t="shared" si="267"/>
        <v>18</v>
      </c>
      <c r="I894" s="342">
        <f t="shared" si="267"/>
        <v>18</v>
      </c>
      <c r="J894" s="342">
        <f t="shared" si="267"/>
        <v>18</v>
      </c>
      <c r="K894" s="342">
        <f t="shared" si="267"/>
        <v>19</v>
      </c>
      <c r="L894" s="342">
        <f t="shared" si="267"/>
        <v>19</v>
      </c>
      <c r="M894" s="342">
        <f t="shared" si="267"/>
        <v>19</v>
      </c>
      <c r="N894" s="342">
        <f t="shared" si="267"/>
        <v>19</v>
      </c>
      <c r="O894" s="342">
        <f t="shared" si="267"/>
        <v>19</v>
      </c>
      <c r="P894" s="342">
        <f t="shared" si="267"/>
        <v>19</v>
      </c>
      <c r="Q894" s="342">
        <f t="shared" si="267"/>
        <v>19</v>
      </c>
      <c r="R894" s="342">
        <f t="shared" si="267"/>
        <v>20</v>
      </c>
      <c r="S894" s="342">
        <f t="shared" si="267"/>
        <v>20</v>
      </c>
      <c r="T894" s="342">
        <f t="shared" si="267"/>
        <v>20</v>
      </c>
      <c r="U894" s="342">
        <f t="shared" si="267"/>
        <v>20</v>
      </c>
      <c r="V894" s="342">
        <f t="shared" si="267"/>
        <v>20</v>
      </c>
      <c r="W894" s="342">
        <f t="shared" si="267"/>
        <v>20</v>
      </c>
      <c r="X894" s="342">
        <f t="shared" si="267"/>
        <v>20</v>
      </c>
      <c r="Y894" s="342">
        <f t="shared" si="267"/>
        <v>21</v>
      </c>
      <c r="Z894" s="342">
        <f t="shared" si="267"/>
        <v>21</v>
      </c>
      <c r="AA894" s="342">
        <f t="shared" si="267"/>
        <v>21</v>
      </c>
      <c r="AB894" s="342">
        <f t="shared" si="267"/>
        <v>21</v>
      </c>
      <c r="AC894" s="342">
        <f t="shared" si="267"/>
        <v>21</v>
      </c>
      <c r="AD894" s="342">
        <f t="shared" si="267"/>
        <v>21</v>
      </c>
      <c r="AE894" s="342">
        <f t="shared" si="267"/>
        <v>21</v>
      </c>
      <c r="AF894" s="343">
        <f t="shared" si="267"/>
        <v>22</v>
      </c>
      <c r="AG894" s="307"/>
    </row>
    <row r="895" spans="1:34" s="16" customFormat="1" ht="12" customHeight="1" x14ac:dyDescent="0.2">
      <c r="A895" s="177" t="str">
        <f>$A$803</f>
        <v>Sollstunden</v>
      </c>
      <c r="B895" s="344" t="str">
        <f t="shared" ref="B895:AF895" si="268">IF(MOD(B893,7)&gt;=2,$J$7*$B$259%,"")</f>
        <v/>
      </c>
      <c r="C895" s="345" t="str">
        <f t="shared" si="268"/>
        <v/>
      </c>
      <c r="D895" s="345">
        <f t="shared" si="268"/>
        <v>8.23</v>
      </c>
      <c r="E895" s="345">
        <f t="shared" si="268"/>
        <v>8.23</v>
      </c>
      <c r="F895" s="345">
        <f t="shared" si="268"/>
        <v>8.23</v>
      </c>
      <c r="G895" s="345">
        <f t="shared" si="268"/>
        <v>8.23</v>
      </c>
      <c r="H895" s="345">
        <f t="shared" si="268"/>
        <v>8.23</v>
      </c>
      <c r="I895" s="345" t="str">
        <f t="shared" si="268"/>
        <v/>
      </c>
      <c r="J895" s="345" t="str">
        <f t="shared" si="268"/>
        <v/>
      </c>
      <c r="K895" s="345">
        <f t="shared" si="268"/>
        <v>8.23</v>
      </c>
      <c r="L895" s="345">
        <f t="shared" si="268"/>
        <v>8.23</v>
      </c>
      <c r="M895" s="345">
        <f t="shared" si="268"/>
        <v>8.23</v>
      </c>
      <c r="N895" s="345">
        <f t="shared" si="268"/>
        <v>8.23</v>
      </c>
      <c r="O895" s="345">
        <f t="shared" si="268"/>
        <v>8.23</v>
      </c>
      <c r="P895" s="345" t="str">
        <f t="shared" si="268"/>
        <v/>
      </c>
      <c r="Q895" s="345" t="str">
        <f t="shared" si="268"/>
        <v/>
      </c>
      <c r="R895" s="345">
        <f t="shared" si="268"/>
        <v>8.23</v>
      </c>
      <c r="S895" s="345">
        <f t="shared" si="268"/>
        <v>8.23</v>
      </c>
      <c r="T895" s="345">
        <f t="shared" si="268"/>
        <v>8.23</v>
      </c>
      <c r="U895" s="345">
        <f t="shared" si="268"/>
        <v>8.23</v>
      </c>
      <c r="V895" s="345">
        <f t="shared" si="268"/>
        <v>8.23</v>
      </c>
      <c r="W895" s="345" t="str">
        <f t="shared" si="268"/>
        <v/>
      </c>
      <c r="X895" s="345" t="str">
        <f t="shared" si="268"/>
        <v/>
      </c>
      <c r="Y895" s="345">
        <f t="shared" si="268"/>
        <v>8.23</v>
      </c>
      <c r="Z895" s="345">
        <f t="shared" si="268"/>
        <v>8.23</v>
      </c>
      <c r="AA895" s="345">
        <f t="shared" si="268"/>
        <v>8.23</v>
      </c>
      <c r="AB895" s="345">
        <f t="shared" si="268"/>
        <v>8.23</v>
      </c>
      <c r="AC895" s="345">
        <f t="shared" si="268"/>
        <v>8.23</v>
      </c>
      <c r="AD895" s="345" t="str">
        <f t="shared" si="268"/>
        <v/>
      </c>
      <c r="AE895" s="345" t="str">
        <f t="shared" si="268"/>
        <v/>
      </c>
      <c r="AF895" s="346">
        <f t="shared" si="268"/>
        <v>8.23</v>
      </c>
      <c r="AG895" s="299">
        <f>SUM(B895:AF895)</f>
        <v>172.82999999999998</v>
      </c>
    </row>
    <row r="896" spans="1:34" s="16" customFormat="1" ht="12" customHeight="1" thickBot="1" x14ac:dyDescent="0.25">
      <c r="A896" s="347" t="str">
        <f>$A$804</f>
        <v>Produktivstunden</v>
      </c>
      <c r="B896" s="348">
        <f>SUM(B267:B269)</f>
        <v>0</v>
      </c>
      <c r="C896" s="349">
        <f t="shared" ref="C896:AF896" si="269">SUM(C267:C269)</f>
        <v>0</v>
      </c>
      <c r="D896" s="349">
        <f t="shared" si="269"/>
        <v>0</v>
      </c>
      <c r="E896" s="349">
        <f t="shared" si="269"/>
        <v>0</v>
      </c>
      <c r="F896" s="349">
        <f t="shared" si="269"/>
        <v>0</v>
      </c>
      <c r="G896" s="349">
        <f t="shared" si="269"/>
        <v>0</v>
      </c>
      <c r="H896" s="349">
        <f t="shared" si="269"/>
        <v>0</v>
      </c>
      <c r="I896" s="349">
        <f t="shared" si="269"/>
        <v>0</v>
      </c>
      <c r="J896" s="349">
        <f t="shared" si="269"/>
        <v>0</v>
      </c>
      <c r="K896" s="349">
        <f t="shared" si="269"/>
        <v>0</v>
      </c>
      <c r="L896" s="349">
        <f t="shared" si="269"/>
        <v>0</v>
      </c>
      <c r="M896" s="349">
        <f t="shared" si="269"/>
        <v>0</v>
      </c>
      <c r="N896" s="349">
        <f t="shared" si="269"/>
        <v>0</v>
      </c>
      <c r="O896" s="349">
        <f t="shared" si="269"/>
        <v>0</v>
      </c>
      <c r="P896" s="349">
        <f t="shared" si="269"/>
        <v>0</v>
      </c>
      <c r="Q896" s="349">
        <f t="shared" si="269"/>
        <v>0</v>
      </c>
      <c r="R896" s="349">
        <f t="shared" si="269"/>
        <v>0</v>
      </c>
      <c r="S896" s="349">
        <f t="shared" si="269"/>
        <v>0</v>
      </c>
      <c r="T896" s="349">
        <f t="shared" si="269"/>
        <v>0</v>
      </c>
      <c r="U896" s="349">
        <f t="shared" si="269"/>
        <v>0</v>
      </c>
      <c r="V896" s="349">
        <f t="shared" si="269"/>
        <v>0</v>
      </c>
      <c r="W896" s="349">
        <f t="shared" si="269"/>
        <v>0</v>
      </c>
      <c r="X896" s="349">
        <f t="shared" si="269"/>
        <v>0</v>
      </c>
      <c r="Y896" s="349">
        <f t="shared" si="269"/>
        <v>0</v>
      </c>
      <c r="Z896" s="349">
        <f t="shared" si="269"/>
        <v>0</v>
      </c>
      <c r="AA896" s="349">
        <f t="shared" si="269"/>
        <v>0</v>
      </c>
      <c r="AB896" s="349">
        <f t="shared" si="269"/>
        <v>0</v>
      </c>
      <c r="AC896" s="349">
        <f t="shared" si="269"/>
        <v>0</v>
      </c>
      <c r="AD896" s="349">
        <f t="shared" si="269"/>
        <v>0</v>
      </c>
      <c r="AE896" s="349">
        <f t="shared" si="269"/>
        <v>0</v>
      </c>
      <c r="AF896" s="350">
        <f t="shared" si="269"/>
        <v>0</v>
      </c>
      <c r="AG896" s="333"/>
    </row>
    <row r="897" spans="1:34" s="16" customFormat="1" ht="12" customHeight="1" x14ac:dyDescent="0.2">
      <c r="A897" s="361" t="str">
        <f>$A$805</f>
        <v>Feiertage [ft]</v>
      </c>
      <c r="B897" s="362" t="str">
        <f>B270</f>
        <v/>
      </c>
      <c r="C897" s="363" t="str">
        <f t="shared" ref="C897:AF897" si="270">C270</f>
        <v/>
      </c>
      <c r="D897" s="363" t="str">
        <f t="shared" si="270"/>
        <v/>
      </c>
      <c r="E897" s="363" t="str">
        <f t="shared" si="270"/>
        <v/>
      </c>
      <c r="F897" s="363" t="str">
        <f t="shared" si="270"/>
        <v/>
      </c>
      <c r="G897" s="363" t="str">
        <f t="shared" si="270"/>
        <v/>
      </c>
      <c r="H897" s="363" t="str">
        <f t="shared" si="270"/>
        <v/>
      </c>
      <c r="I897" s="363" t="str">
        <f t="shared" si="270"/>
        <v/>
      </c>
      <c r="J897" s="363" t="str">
        <f t="shared" si="270"/>
        <v/>
      </c>
      <c r="K897" s="363" t="str">
        <f t="shared" si="270"/>
        <v/>
      </c>
      <c r="L897" s="363" t="str">
        <f t="shared" si="270"/>
        <v/>
      </c>
      <c r="M897" s="363" t="str">
        <f t="shared" si="270"/>
        <v/>
      </c>
      <c r="N897" s="363" t="str">
        <f t="shared" si="270"/>
        <v/>
      </c>
      <c r="O897" s="363" t="str">
        <f t="shared" si="270"/>
        <v/>
      </c>
      <c r="P897" s="363" t="str">
        <f t="shared" si="270"/>
        <v/>
      </c>
      <c r="Q897" s="363" t="str">
        <f t="shared" si="270"/>
        <v/>
      </c>
      <c r="R897" s="363" t="str">
        <f t="shared" si="270"/>
        <v/>
      </c>
      <c r="S897" s="363" t="str">
        <f t="shared" si="270"/>
        <v/>
      </c>
      <c r="T897" s="363" t="str">
        <f t="shared" si="270"/>
        <v/>
      </c>
      <c r="U897" s="363" t="str">
        <f t="shared" si="270"/>
        <v/>
      </c>
      <c r="V897" s="363" t="str">
        <f t="shared" si="270"/>
        <v/>
      </c>
      <c r="W897" s="363" t="str">
        <f t="shared" si="270"/>
        <v/>
      </c>
      <c r="X897" s="363" t="str">
        <f t="shared" si="270"/>
        <v/>
      </c>
      <c r="Y897" s="363" t="str">
        <f t="shared" si="270"/>
        <v/>
      </c>
      <c r="Z897" s="363" t="str">
        <f t="shared" si="270"/>
        <v/>
      </c>
      <c r="AA897" s="363" t="str">
        <f t="shared" si="270"/>
        <v/>
      </c>
      <c r="AB897" s="363" t="str">
        <f t="shared" si="270"/>
        <v/>
      </c>
      <c r="AC897" s="363" t="str">
        <f t="shared" si="270"/>
        <v/>
      </c>
      <c r="AD897" s="363" t="str">
        <f t="shared" si="270"/>
        <v/>
      </c>
      <c r="AE897" s="363" t="str">
        <f t="shared" si="270"/>
        <v/>
      </c>
      <c r="AF897" s="364" t="str">
        <f t="shared" si="270"/>
        <v/>
      </c>
      <c r="AG897" s="331">
        <f>SUM(B897:AF897)</f>
        <v>0</v>
      </c>
    </row>
    <row r="898" spans="1:34" s="16" customFormat="1" ht="12" customHeight="1" x14ac:dyDescent="0.2">
      <c r="A898" s="351" t="str">
        <f>$A$806</f>
        <v>Ferien [f]</v>
      </c>
      <c r="B898" s="393"/>
      <c r="C898" s="394"/>
      <c r="D898" s="394"/>
      <c r="E898" s="394"/>
      <c r="F898" s="394"/>
      <c r="G898" s="394"/>
      <c r="H898" s="394"/>
      <c r="I898" s="394"/>
      <c r="J898" s="394"/>
      <c r="K898" s="394"/>
      <c r="L898" s="394"/>
      <c r="M898" s="394"/>
      <c r="N898" s="394"/>
      <c r="O898" s="394"/>
      <c r="P898" s="394"/>
      <c r="Q898" s="394"/>
      <c r="R898" s="394"/>
      <c r="S898" s="394"/>
      <c r="T898" s="394"/>
      <c r="U898" s="394"/>
      <c r="V898" s="394"/>
      <c r="W898" s="394"/>
      <c r="X898" s="394"/>
      <c r="Y898" s="394"/>
      <c r="Z898" s="394"/>
      <c r="AA898" s="394"/>
      <c r="AB898" s="394"/>
      <c r="AC898" s="394"/>
      <c r="AD898" s="394"/>
      <c r="AE898" s="394"/>
      <c r="AF898" s="395"/>
      <c r="AG898" s="332">
        <f>SUM(B898:AF898)</f>
        <v>0</v>
      </c>
      <c r="AH898" s="334" t="str">
        <f>$AH$806</f>
        <v>f</v>
      </c>
    </row>
    <row r="899" spans="1:34" s="16" customFormat="1" ht="12" customHeight="1" x14ac:dyDescent="0.2">
      <c r="A899" s="352" t="str">
        <f>$A$807</f>
        <v>Kompensation (Vorjahr) [kv]</v>
      </c>
      <c r="B899" s="396"/>
      <c r="C899" s="397"/>
      <c r="D899" s="397"/>
      <c r="E899" s="397"/>
      <c r="F899" s="397"/>
      <c r="G899" s="397"/>
      <c r="H899" s="397"/>
      <c r="I899" s="397"/>
      <c r="J899" s="397"/>
      <c r="K899" s="397"/>
      <c r="L899" s="397"/>
      <c r="M899" s="397"/>
      <c r="N899" s="397"/>
      <c r="O899" s="397"/>
      <c r="P899" s="397"/>
      <c r="Q899" s="397"/>
      <c r="R899" s="397"/>
      <c r="S899" s="397"/>
      <c r="T899" s="397"/>
      <c r="U899" s="397"/>
      <c r="V899" s="397"/>
      <c r="W899" s="397"/>
      <c r="X899" s="397"/>
      <c r="Y899" s="397"/>
      <c r="Z899" s="397"/>
      <c r="AA899" s="397"/>
      <c r="AB899" s="397"/>
      <c r="AC899" s="397"/>
      <c r="AD899" s="397"/>
      <c r="AE899" s="397"/>
      <c r="AF899" s="398"/>
      <c r="AG899" s="328">
        <f>SUM(B899:AF899)</f>
        <v>0</v>
      </c>
      <c r="AH899" s="334" t="str">
        <f>$AH$807</f>
        <v>kv</v>
      </c>
    </row>
    <row r="900" spans="1:34" s="16" customFormat="1" ht="12" customHeight="1" x14ac:dyDescent="0.2">
      <c r="A900" s="353" t="str">
        <f>$A$808</f>
        <v>Kompensation (laufend) [kj]</v>
      </c>
      <c r="B900" s="399"/>
      <c r="C900" s="400"/>
      <c r="D900" s="400"/>
      <c r="E900" s="400"/>
      <c r="F900" s="400"/>
      <c r="G900" s="400"/>
      <c r="H900" s="400"/>
      <c r="I900" s="400"/>
      <c r="J900" s="400"/>
      <c r="K900" s="400"/>
      <c r="L900" s="400"/>
      <c r="M900" s="400"/>
      <c r="N900" s="400"/>
      <c r="O900" s="400"/>
      <c r="P900" s="400"/>
      <c r="Q900" s="400"/>
      <c r="R900" s="400"/>
      <c r="S900" s="400"/>
      <c r="T900" s="400"/>
      <c r="U900" s="400"/>
      <c r="V900" s="400"/>
      <c r="W900" s="400"/>
      <c r="X900" s="400"/>
      <c r="Y900" s="400"/>
      <c r="Z900" s="400"/>
      <c r="AA900" s="400"/>
      <c r="AB900" s="400"/>
      <c r="AC900" s="400"/>
      <c r="AD900" s="400"/>
      <c r="AE900" s="400"/>
      <c r="AF900" s="401"/>
      <c r="AG900" s="327">
        <f>SUM(B900:AF900)</f>
        <v>0</v>
      </c>
      <c r="AH900" s="334" t="str">
        <f>$AH$808</f>
        <v>kj</v>
      </c>
    </row>
    <row r="901" spans="1:34" s="16" customFormat="1" ht="12" customHeight="1" x14ac:dyDescent="0.2">
      <c r="A901" s="354" t="str">
        <f>$A$809</f>
        <v>Absenzen, Kurzabsenzen [a]</v>
      </c>
      <c r="B901" s="393"/>
      <c r="C901" s="394"/>
      <c r="D901" s="394"/>
      <c r="E901" s="394"/>
      <c r="F901" s="394"/>
      <c r="G901" s="394"/>
      <c r="H901" s="394"/>
      <c r="I901" s="394"/>
      <c r="J901" s="394"/>
      <c r="K901" s="394"/>
      <c r="L901" s="394"/>
      <c r="M901" s="394"/>
      <c r="N901" s="394"/>
      <c r="O901" s="394"/>
      <c r="P901" s="394"/>
      <c r="Q901" s="394"/>
      <c r="R901" s="394"/>
      <c r="S901" s="394"/>
      <c r="T901" s="394"/>
      <c r="U901" s="394"/>
      <c r="V901" s="394"/>
      <c r="W901" s="394"/>
      <c r="X901" s="394"/>
      <c r="Y901" s="394"/>
      <c r="Z901" s="394"/>
      <c r="AA901" s="394"/>
      <c r="AB901" s="394"/>
      <c r="AC901" s="394"/>
      <c r="AD901" s="394"/>
      <c r="AE901" s="394"/>
      <c r="AF901" s="395"/>
      <c r="AG901" s="326">
        <f>SUM(B901:AF901)</f>
        <v>0</v>
      </c>
      <c r="AH901" s="334" t="str">
        <f>$AH$809</f>
        <v>a</v>
      </c>
    </row>
    <row r="902" spans="1:34" s="16" customFormat="1" ht="12" customHeight="1" x14ac:dyDescent="0.2">
      <c r="A902" s="355" t="str">
        <f>$A$810</f>
        <v>Krankheit [k]</v>
      </c>
      <c r="B902" s="396"/>
      <c r="C902" s="397"/>
      <c r="D902" s="397"/>
      <c r="E902" s="397"/>
      <c r="F902" s="397"/>
      <c r="G902" s="397"/>
      <c r="H902" s="397"/>
      <c r="I902" s="397"/>
      <c r="J902" s="397"/>
      <c r="K902" s="397"/>
      <c r="L902" s="397"/>
      <c r="M902" s="397"/>
      <c r="N902" s="397"/>
      <c r="O902" s="397"/>
      <c r="P902" s="397"/>
      <c r="Q902" s="397"/>
      <c r="R902" s="397"/>
      <c r="S902" s="397"/>
      <c r="T902" s="397"/>
      <c r="U902" s="397"/>
      <c r="V902" s="397"/>
      <c r="W902" s="397"/>
      <c r="X902" s="397"/>
      <c r="Y902" s="397"/>
      <c r="Z902" s="397"/>
      <c r="AA902" s="397"/>
      <c r="AB902" s="397"/>
      <c r="AC902" s="397"/>
      <c r="AD902" s="397"/>
      <c r="AE902" s="397"/>
      <c r="AF902" s="398"/>
      <c r="AG902" s="328">
        <f t="shared" ref="AG902:AG910" si="271">SUM(B902:AF902)</f>
        <v>0</v>
      </c>
      <c r="AH902" s="334" t="str">
        <f>$AH$810</f>
        <v>k</v>
      </c>
    </row>
    <row r="903" spans="1:34" s="16" customFormat="1" ht="12" customHeight="1" x14ac:dyDescent="0.2">
      <c r="A903" s="355" t="str">
        <f>$A$811</f>
        <v>Unfall [u]</v>
      </c>
      <c r="B903" s="396"/>
      <c r="C903" s="397"/>
      <c r="D903" s="397"/>
      <c r="E903" s="397"/>
      <c r="F903" s="397"/>
      <c r="G903" s="397"/>
      <c r="H903" s="397"/>
      <c r="I903" s="397"/>
      <c r="J903" s="397"/>
      <c r="K903" s="397"/>
      <c r="L903" s="397"/>
      <c r="M903" s="397"/>
      <c r="N903" s="397"/>
      <c r="O903" s="397"/>
      <c r="P903" s="397"/>
      <c r="Q903" s="397"/>
      <c r="R903" s="397"/>
      <c r="S903" s="397"/>
      <c r="T903" s="397"/>
      <c r="U903" s="397"/>
      <c r="V903" s="397"/>
      <c r="W903" s="397"/>
      <c r="X903" s="397"/>
      <c r="Y903" s="397"/>
      <c r="Z903" s="397"/>
      <c r="AA903" s="397"/>
      <c r="AB903" s="397"/>
      <c r="AC903" s="397"/>
      <c r="AD903" s="397"/>
      <c r="AE903" s="397"/>
      <c r="AF903" s="398"/>
      <c r="AG903" s="328">
        <f t="shared" si="271"/>
        <v>0</v>
      </c>
      <c r="AH903" s="334" t="str">
        <f>$AH$811</f>
        <v>u</v>
      </c>
    </row>
    <row r="904" spans="1:34" s="16" customFormat="1" ht="12" customHeight="1" x14ac:dyDescent="0.2">
      <c r="A904" s="355" t="str">
        <f>$A$812</f>
        <v>Schwangerschaft/Mutterschaft [s]</v>
      </c>
      <c r="B904" s="396"/>
      <c r="C904" s="397"/>
      <c r="D904" s="397"/>
      <c r="E904" s="397"/>
      <c r="F904" s="397"/>
      <c r="G904" s="397"/>
      <c r="H904" s="397"/>
      <c r="I904" s="397"/>
      <c r="J904" s="397"/>
      <c r="K904" s="397"/>
      <c r="L904" s="397"/>
      <c r="M904" s="397"/>
      <c r="N904" s="397"/>
      <c r="O904" s="397"/>
      <c r="P904" s="397"/>
      <c r="Q904" s="397"/>
      <c r="R904" s="397"/>
      <c r="S904" s="397"/>
      <c r="T904" s="397"/>
      <c r="U904" s="397"/>
      <c r="V904" s="397"/>
      <c r="W904" s="397"/>
      <c r="X904" s="397"/>
      <c r="Y904" s="397"/>
      <c r="Z904" s="397"/>
      <c r="AA904" s="397"/>
      <c r="AB904" s="397"/>
      <c r="AC904" s="397"/>
      <c r="AD904" s="397"/>
      <c r="AE904" s="397"/>
      <c r="AF904" s="398"/>
      <c r="AG904" s="328">
        <f t="shared" si="271"/>
        <v>0</v>
      </c>
      <c r="AH904" s="334" t="str">
        <f>$AH$812</f>
        <v>s</v>
      </c>
    </row>
    <row r="905" spans="1:34" s="16" customFormat="1" ht="12" customHeight="1" x14ac:dyDescent="0.2">
      <c r="A905" s="355" t="str">
        <f>$A$813</f>
        <v>Militär/Beförderung/Zivilschutz [m]</v>
      </c>
      <c r="B905" s="396"/>
      <c r="C905" s="397"/>
      <c r="D905" s="397"/>
      <c r="E905" s="397"/>
      <c r="F905" s="397"/>
      <c r="G905" s="397"/>
      <c r="H905" s="397"/>
      <c r="I905" s="397"/>
      <c r="J905" s="397"/>
      <c r="K905" s="397"/>
      <c r="L905" s="397"/>
      <c r="M905" s="397"/>
      <c r="N905" s="397"/>
      <c r="O905" s="397"/>
      <c r="P905" s="397"/>
      <c r="Q905" s="397"/>
      <c r="R905" s="397"/>
      <c r="S905" s="397"/>
      <c r="T905" s="397"/>
      <c r="U905" s="397"/>
      <c r="V905" s="397"/>
      <c r="W905" s="397"/>
      <c r="X905" s="397"/>
      <c r="Y905" s="397"/>
      <c r="Z905" s="397"/>
      <c r="AA905" s="397"/>
      <c r="AB905" s="397"/>
      <c r="AC905" s="397"/>
      <c r="AD905" s="397"/>
      <c r="AE905" s="397"/>
      <c r="AF905" s="398"/>
      <c r="AG905" s="328">
        <f t="shared" si="271"/>
        <v>0</v>
      </c>
      <c r="AH905" s="334" t="str">
        <f>$AH$813</f>
        <v>m</v>
      </c>
    </row>
    <row r="906" spans="1:34" s="16" customFormat="1" ht="12" customHeight="1" x14ac:dyDescent="0.2">
      <c r="A906" s="355" t="str">
        <f>$A$814</f>
        <v>Berufsschule [bs]</v>
      </c>
      <c r="B906" s="396"/>
      <c r="C906" s="397"/>
      <c r="D906" s="397"/>
      <c r="E906" s="397"/>
      <c r="F906" s="397"/>
      <c r="G906" s="397"/>
      <c r="H906" s="397"/>
      <c r="I906" s="397"/>
      <c r="J906" s="397"/>
      <c r="K906" s="397"/>
      <c r="L906" s="397"/>
      <c r="M906" s="397"/>
      <c r="N906" s="397"/>
      <c r="O906" s="397"/>
      <c r="P906" s="397"/>
      <c r="Q906" s="397"/>
      <c r="R906" s="397"/>
      <c r="S906" s="397"/>
      <c r="T906" s="397"/>
      <c r="U906" s="397"/>
      <c r="V906" s="397"/>
      <c r="W906" s="397"/>
      <c r="X906" s="397"/>
      <c r="Y906" s="397"/>
      <c r="Z906" s="397"/>
      <c r="AA906" s="397"/>
      <c r="AB906" s="397"/>
      <c r="AC906" s="397"/>
      <c r="AD906" s="397"/>
      <c r="AE906" s="397"/>
      <c r="AF906" s="398"/>
      <c r="AG906" s="328">
        <f t="shared" si="271"/>
        <v>0</v>
      </c>
      <c r="AH906" s="334" t="str">
        <f>$AH$814</f>
        <v>bs</v>
      </c>
    </row>
    <row r="907" spans="1:34" s="16" customFormat="1" ht="12" customHeight="1" x14ac:dyDescent="0.2">
      <c r="A907" s="356" t="str">
        <f>$A$815</f>
        <v>Kurse [ku]</v>
      </c>
      <c r="B907" s="399"/>
      <c r="C907" s="400"/>
      <c r="D907" s="400"/>
      <c r="E907" s="400"/>
      <c r="F907" s="400"/>
      <c r="G907" s="400"/>
      <c r="H907" s="400"/>
      <c r="I907" s="400"/>
      <c r="J907" s="400"/>
      <c r="K907" s="400"/>
      <c r="L907" s="400"/>
      <c r="M907" s="400"/>
      <c r="N907" s="400"/>
      <c r="O907" s="400"/>
      <c r="P907" s="400"/>
      <c r="Q907" s="400"/>
      <c r="R907" s="400"/>
      <c r="S907" s="400"/>
      <c r="T907" s="400"/>
      <c r="U907" s="400"/>
      <c r="V907" s="400"/>
      <c r="W907" s="400"/>
      <c r="X907" s="400"/>
      <c r="Y907" s="400"/>
      <c r="Z907" s="400"/>
      <c r="AA907" s="400"/>
      <c r="AB907" s="400"/>
      <c r="AC907" s="400"/>
      <c r="AD907" s="400"/>
      <c r="AE907" s="400"/>
      <c r="AF907" s="401"/>
      <c r="AG907" s="327">
        <f t="shared" si="271"/>
        <v>0</v>
      </c>
      <c r="AH907" s="334" t="str">
        <f>$AH$815</f>
        <v>ku</v>
      </c>
    </row>
    <row r="908" spans="1:34" s="16" customFormat="1" ht="12" customHeight="1" x14ac:dyDescent="0.2">
      <c r="A908" s="357" t="str">
        <f>$A$816</f>
        <v>Kurzarbeit und Schlechtwetter [ka]</v>
      </c>
      <c r="B908" s="402"/>
      <c r="C908" s="403"/>
      <c r="D908" s="403"/>
      <c r="E908" s="403"/>
      <c r="F908" s="403"/>
      <c r="G908" s="403"/>
      <c r="H908" s="403"/>
      <c r="I908" s="403"/>
      <c r="J908" s="403"/>
      <c r="K908" s="403"/>
      <c r="L908" s="403"/>
      <c r="M908" s="403"/>
      <c r="N908" s="403"/>
      <c r="O908" s="403"/>
      <c r="P908" s="403"/>
      <c r="Q908" s="403"/>
      <c r="R908" s="403"/>
      <c r="S908" s="403"/>
      <c r="T908" s="403"/>
      <c r="U908" s="403"/>
      <c r="V908" s="403"/>
      <c r="W908" s="403"/>
      <c r="X908" s="403"/>
      <c r="Y908" s="403"/>
      <c r="Z908" s="403"/>
      <c r="AA908" s="403"/>
      <c r="AB908" s="403"/>
      <c r="AC908" s="403"/>
      <c r="AD908" s="403"/>
      <c r="AE908" s="403"/>
      <c r="AF908" s="404"/>
      <c r="AG908" s="86">
        <f t="shared" si="271"/>
        <v>0</v>
      </c>
      <c r="AH908" s="334" t="str">
        <f>$AH$816</f>
        <v>ka</v>
      </c>
    </row>
    <row r="909" spans="1:34" s="16" customFormat="1" ht="12" customHeight="1" x14ac:dyDescent="0.2">
      <c r="A909" s="358">
        <f>$A$817</f>
        <v>0</v>
      </c>
      <c r="B909" s="405"/>
      <c r="C909" s="406"/>
      <c r="D909" s="406"/>
      <c r="E909" s="406"/>
      <c r="F909" s="406"/>
      <c r="G909" s="406"/>
      <c r="H909" s="406"/>
      <c r="I909" s="406"/>
      <c r="J909" s="406"/>
      <c r="K909" s="406"/>
      <c r="L909" s="406"/>
      <c r="M909" s="406"/>
      <c r="N909" s="406"/>
      <c r="O909" s="406"/>
      <c r="P909" s="406"/>
      <c r="Q909" s="406"/>
      <c r="R909" s="406"/>
      <c r="S909" s="406"/>
      <c r="T909" s="406"/>
      <c r="U909" s="406"/>
      <c r="V909" s="406"/>
      <c r="W909" s="406"/>
      <c r="X909" s="406"/>
      <c r="Y909" s="406"/>
      <c r="Z909" s="406"/>
      <c r="AA909" s="406"/>
      <c r="AB909" s="406"/>
      <c r="AC909" s="406"/>
      <c r="AD909" s="406"/>
      <c r="AE909" s="406"/>
      <c r="AF909" s="407"/>
      <c r="AG909" s="329">
        <f t="shared" si="271"/>
        <v>0</v>
      </c>
      <c r="AH909" s="334">
        <f>$AH$817</f>
        <v>0</v>
      </c>
    </row>
    <row r="910" spans="1:34" s="16" customFormat="1" ht="12" customHeight="1" thickBot="1" x14ac:dyDescent="0.25">
      <c r="A910" s="359" t="str">
        <f>$A$818</f>
        <v>Fehlstunden (unbezahlt) [fe]</v>
      </c>
      <c r="B910" s="408"/>
      <c r="C910" s="409"/>
      <c r="D910" s="409"/>
      <c r="E910" s="409"/>
      <c r="F910" s="409"/>
      <c r="G910" s="409"/>
      <c r="H910" s="409"/>
      <c r="I910" s="409"/>
      <c r="J910" s="409"/>
      <c r="K910" s="409"/>
      <c r="L910" s="409"/>
      <c r="M910" s="409"/>
      <c r="N910" s="409"/>
      <c r="O910" s="409"/>
      <c r="P910" s="409"/>
      <c r="Q910" s="409"/>
      <c r="R910" s="409"/>
      <c r="S910" s="409"/>
      <c r="T910" s="409"/>
      <c r="U910" s="409"/>
      <c r="V910" s="409"/>
      <c r="W910" s="409"/>
      <c r="X910" s="409"/>
      <c r="Y910" s="409"/>
      <c r="Z910" s="409"/>
      <c r="AA910" s="409"/>
      <c r="AB910" s="409"/>
      <c r="AC910" s="409"/>
      <c r="AD910" s="409"/>
      <c r="AE910" s="409"/>
      <c r="AF910" s="410"/>
      <c r="AG910" s="330">
        <f t="shared" si="271"/>
        <v>0</v>
      </c>
      <c r="AH910" s="334" t="str">
        <f>$AH$818</f>
        <v>fe</v>
      </c>
    </row>
    <row r="911" spans="1:34" s="2" customFormat="1" ht="12" customHeight="1" thickBot="1" x14ac:dyDescent="0.25">
      <c r="A911" s="360" t="str">
        <f>$A$819</f>
        <v>Total</v>
      </c>
      <c r="B911" s="417">
        <f>SUM(B898:B910)</f>
        <v>0</v>
      </c>
      <c r="C911" s="418">
        <f t="shared" ref="C911:AF911" si="272">SUM(C898:C910)</f>
        <v>0</v>
      </c>
      <c r="D911" s="418">
        <f t="shared" si="272"/>
        <v>0</v>
      </c>
      <c r="E911" s="418">
        <f t="shared" si="272"/>
        <v>0</v>
      </c>
      <c r="F911" s="418">
        <f t="shared" si="272"/>
        <v>0</v>
      </c>
      <c r="G911" s="418">
        <f t="shared" si="272"/>
        <v>0</v>
      </c>
      <c r="H911" s="418">
        <f t="shared" si="272"/>
        <v>0</v>
      </c>
      <c r="I911" s="418">
        <f t="shared" si="272"/>
        <v>0</v>
      </c>
      <c r="J911" s="418">
        <f t="shared" si="272"/>
        <v>0</v>
      </c>
      <c r="K911" s="418">
        <f t="shared" si="272"/>
        <v>0</v>
      </c>
      <c r="L911" s="418">
        <f t="shared" si="272"/>
        <v>0</v>
      </c>
      <c r="M911" s="418">
        <f t="shared" si="272"/>
        <v>0</v>
      </c>
      <c r="N911" s="418">
        <f t="shared" si="272"/>
        <v>0</v>
      </c>
      <c r="O911" s="418">
        <f t="shared" si="272"/>
        <v>0</v>
      </c>
      <c r="P911" s="418">
        <f t="shared" si="272"/>
        <v>0</v>
      </c>
      <c r="Q911" s="418">
        <f t="shared" si="272"/>
        <v>0</v>
      </c>
      <c r="R911" s="418">
        <f t="shared" si="272"/>
        <v>0</v>
      </c>
      <c r="S911" s="418">
        <f t="shared" si="272"/>
        <v>0</v>
      </c>
      <c r="T911" s="418">
        <f t="shared" si="272"/>
        <v>0</v>
      </c>
      <c r="U911" s="418">
        <f t="shared" si="272"/>
        <v>0</v>
      </c>
      <c r="V911" s="418">
        <f t="shared" si="272"/>
        <v>0</v>
      </c>
      <c r="W911" s="418">
        <f t="shared" si="272"/>
        <v>0</v>
      </c>
      <c r="X911" s="418">
        <f t="shared" si="272"/>
        <v>0</v>
      </c>
      <c r="Y911" s="418">
        <f t="shared" si="272"/>
        <v>0</v>
      </c>
      <c r="Z911" s="418">
        <f t="shared" si="272"/>
        <v>0</v>
      </c>
      <c r="AA911" s="418">
        <f t="shared" si="272"/>
        <v>0</v>
      </c>
      <c r="AB911" s="418">
        <f t="shared" si="272"/>
        <v>0</v>
      </c>
      <c r="AC911" s="418">
        <f t="shared" si="272"/>
        <v>0</v>
      </c>
      <c r="AD911" s="418">
        <f t="shared" si="272"/>
        <v>0</v>
      </c>
      <c r="AE911" s="418">
        <f t="shared" si="272"/>
        <v>0</v>
      </c>
      <c r="AF911" s="419">
        <f t="shared" si="272"/>
        <v>0</v>
      </c>
      <c r="AG911" s="325"/>
    </row>
    <row r="912" spans="1:34" x14ac:dyDescent="0.25"/>
    <row r="913" spans="1:34" x14ac:dyDescent="0.25"/>
    <row r="914" spans="1:34" x14ac:dyDescent="0.25"/>
    <row r="915" spans="1:34" s="1" customFormat="1" ht="21" customHeight="1" x14ac:dyDescent="0.25">
      <c r="A915" s="211" t="str">
        <f>A324</f>
        <v>Juni</v>
      </c>
      <c r="B915" s="506" t="str">
        <f>$B$800</f>
        <v>Saldo Monat + / -</v>
      </c>
      <c r="C915" s="507"/>
      <c r="D915" s="507"/>
      <c r="E915" s="508"/>
      <c r="F915" s="509">
        <f>F324</f>
        <v>-181.05999999999997</v>
      </c>
      <c r="G915" s="510"/>
      <c r="H915" s="78"/>
      <c r="I915" s="323"/>
      <c r="J915" s="282"/>
      <c r="K915" s="31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511" t="str">
        <f>$AB$800</f>
        <v>Absenz in Std</v>
      </c>
      <c r="AC915" s="511"/>
      <c r="AD915" s="511"/>
      <c r="AE915" s="511" t="str">
        <f>Labels!B82</f>
        <v>Jun</v>
      </c>
      <c r="AF915" s="512"/>
      <c r="AG915" s="83"/>
    </row>
    <row r="916" spans="1:34" s="16" customFormat="1" ht="15.75" x14ac:dyDescent="0.25">
      <c r="A916" s="213" t="str">
        <f>$A$801</f>
        <v>Tag</v>
      </c>
      <c r="B916" s="214">
        <f>B325</f>
        <v>44348</v>
      </c>
      <c r="C916" s="215">
        <f t="shared" ref="C916:AE916" si="273">B916+1</f>
        <v>44349</v>
      </c>
      <c r="D916" s="214">
        <f t="shared" si="273"/>
        <v>44350</v>
      </c>
      <c r="E916" s="214">
        <f t="shared" si="273"/>
        <v>44351</v>
      </c>
      <c r="F916" s="214">
        <f t="shared" si="273"/>
        <v>44352</v>
      </c>
      <c r="G916" s="214">
        <f t="shared" si="273"/>
        <v>44353</v>
      </c>
      <c r="H916" s="214">
        <f t="shared" si="273"/>
        <v>44354</v>
      </c>
      <c r="I916" s="214">
        <f t="shared" si="273"/>
        <v>44355</v>
      </c>
      <c r="J916" s="214">
        <f t="shared" si="273"/>
        <v>44356</v>
      </c>
      <c r="K916" s="214">
        <f t="shared" si="273"/>
        <v>44357</v>
      </c>
      <c r="L916" s="214">
        <f t="shared" si="273"/>
        <v>44358</v>
      </c>
      <c r="M916" s="214">
        <f t="shared" si="273"/>
        <v>44359</v>
      </c>
      <c r="N916" s="214">
        <f t="shared" si="273"/>
        <v>44360</v>
      </c>
      <c r="O916" s="214">
        <f t="shared" si="273"/>
        <v>44361</v>
      </c>
      <c r="P916" s="214">
        <f t="shared" si="273"/>
        <v>44362</v>
      </c>
      <c r="Q916" s="214">
        <f t="shared" si="273"/>
        <v>44363</v>
      </c>
      <c r="R916" s="214">
        <f t="shared" si="273"/>
        <v>44364</v>
      </c>
      <c r="S916" s="214">
        <f t="shared" si="273"/>
        <v>44365</v>
      </c>
      <c r="T916" s="214">
        <f t="shared" si="273"/>
        <v>44366</v>
      </c>
      <c r="U916" s="214">
        <f t="shared" si="273"/>
        <v>44367</v>
      </c>
      <c r="V916" s="214">
        <f t="shared" si="273"/>
        <v>44368</v>
      </c>
      <c r="W916" s="214">
        <f t="shared" si="273"/>
        <v>44369</v>
      </c>
      <c r="X916" s="214">
        <f t="shared" si="273"/>
        <v>44370</v>
      </c>
      <c r="Y916" s="214">
        <f t="shared" si="273"/>
        <v>44371</v>
      </c>
      <c r="Z916" s="214">
        <f t="shared" si="273"/>
        <v>44372</v>
      </c>
      <c r="AA916" s="214">
        <f t="shared" si="273"/>
        <v>44373</v>
      </c>
      <c r="AB916" s="214">
        <f t="shared" si="273"/>
        <v>44374</v>
      </c>
      <c r="AC916" s="214">
        <f t="shared" si="273"/>
        <v>44375</v>
      </c>
      <c r="AD916" s="214">
        <f t="shared" si="273"/>
        <v>44376</v>
      </c>
      <c r="AE916" s="365">
        <f t="shared" si="273"/>
        <v>44377</v>
      </c>
      <c r="AF916" s="370"/>
      <c r="AG916" s="431" t="str">
        <f>COUNT(B918:AF918)&amp;" "&amp;Labels!$B$63</f>
        <v>22 Tage</v>
      </c>
    </row>
    <row r="917" spans="1:34" s="16" customFormat="1" ht="12" customHeight="1" x14ac:dyDescent="0.2">
      <c r="A917" s="177" t="str">
        <f>$A$802</f>
        <v>Kalenderwoche</v>
      </c>
      <c r="B917" s="341">
        <f>IF(B916="","",TRUNC((B916-DATE(YEAR(B916+3-MOD(B916-2,7)),1,MOD(B916-2,7)-9))/7))</f>
        <v>22</v>
      </c>
      <c r="C917" s="342">
        <f t="shared" ref="C917:AE917" si="274">IF(C916="","",TRUNC((C916-DATE(YEAR(C916+3-MOD(C916-2,7)),1,MOD(C916-2,7)-9))/7))</f>
        <v>22</v>
      </c>
      <c r="D917" s="342">
        <f t="shared" si="274"/>
        <v>22</v>
      </c>
      <c r="E917" s="342">
        <f t="shared" si="274"/>
        <v>22</v>
      </c>
      <c r="F917" s="342">
        <f t="shared" si="274"/>
        <v>22</v>
      </c>
      <c r="G917" s="342">
        <f t="shared" si="274"/>
        <v>22</v>
      </c>
      <c r="H917" s="342">
        <f t="shared" si="274"/>
        <v>23</v>
      </c>
      <c r="I917" s="342">
        <f t="shared" si="274"/>
        <v>23</v>
      </c>
      <c r="J917" s="342">
        <f t="shared" si="274"/>
        <v>23</v>
      </c>
      <c r="K917" s="342">
        <f t="shared" si="274"/>
        <v>23</v>
      </c>
      <c r="L917" s="342">
        <f t="shared" si="274"/>
        <v>23</v>
      </c>
      <c r="M917" s="342">
        <f t="shared" si="274"/>
        <v>23</v>
      </c>
      <c r="N917" s="342">
        <f t="shared" si="274"/>
        <v>23</v>
      </c>
      <c r="O917" s="342">
        <f t="shared" si="274"/>
        <v>24</v>
      </c>
      <c r="P917" s="342">
        <f t="shared" si="274"/>
        <v>24</v>
      </c>
      <c r="Q917" s="342">
        <f t="shared" si="274"/>
        <v>24</v>
      </c>
      <c r="R917" s="342">
        <f t="shared" si="274"/>
        <v>24</v>
      </c>
      <c r="S917" s="342">
        <f t="shared" si="274"/>
        <v>24</v>
      </c>
      <c r="T917" s="342">
        <f t="shared" si="274"/>
        <v>24</v>
      </c>
      <c r="U917" s="342">
        <f t="shared" si="274"/>
        <v>24</v>
      </c>
      <c r="V917" s="342">
        <f t="shared" si="274"/>
        <v>25</v>
      </c>
      <c r="W917" s="342">
        <f t="shared" si="274"/>
        <v>25</v>
      </c>
      <c r="X917" s="342">
        <f t="shared" si="274"/>
        <v>25</v>
      </c>
      <c r="Y917" s="342">
        <f t="shared" si="274"/>
        <v>25</v>
      </c>
      <c r="Z917" s="342">
        <f t="shared" si="274"/>
        <v>25</v>
      </c>
      <c r="AA917" s="342">
        <f t="shared" si="274"/>
        <v>25</v>
      </c>
      <c r="AB917" s="342">
        <f t="shared" si="274"/>
        <v>25</v>
      </c>
      <c r="AC917" s="342">
        <f t="shared" si="274"/>
        <v>26</v>
      </c>
      <c r="AD917" s="342">
        <f t="shared" si="274"/>
        <v>26</v>
      </c>
      <c r="AE917" s="342">
        <f t="shared" si="274"/>
        <v>26</v>
      </c>
      <c r="AF917" s="371"/>
      <c r="AG917" s="307"/>
    </row>
    <row r="918" spans="1:34" s="16" customFormat="1" ht="12" customHeight="1" x14ac:dyDescent="0.2">
      <c r="A918" s="177" t="str">
        <f>$A$803</f>
        <v>Sollstunden</v>
      </c>
      <c r="B918" s="344">
        <f t="shared" ref="B918:AE918" si="275">IF(MOD(B916,7)&gt;=2,$J$7*$B$322%,"")</f>
        <v>8.23</v>
      </c>
      <c r="C918" s="345">
        <f t="shared" si="275"/>
        <v>8.23</v>
      </c>
      <c r="D918" s="345">
        <f t="shared" si="275"/>
        <v>8.23</v>
      </c>
      <c r="E918" s="345">
        <f t="shared" si="275"/>
        <v>8.23</v>
      </c>
      <c r="F918" s="345" t="str">
        <f t="shared" si="275"/>
        <v/>
      </c>
      <c r="G918" s="345" t="str">
        <f t="shared" si="275"/>
        <v/>
      </c>
      <c r="H918" s="345">
        <f t="shared" si="275"/>
        <v>8.23</v>
      </c>
      <c r="I918" s="345">
        <f t="shared" si="275"/>
        <v>8.23</v>
      </c>
      <c r="J918" s="345">
        <f t="shared" si="275"/>
        <v>8.23</v>
      </c>
      <c r="K918" s="345">
        <f t="shared" si="275"/>
        <v>8.23</v>
      </c>
      <c r="L918" s="345">
        <f t="shared" si="275"/>
        <v>8.23</v>
      </c>
      <c r="M918" s="345" t="str">
        <f t="shared" si="275"/>
        <v/>
      </c>
      <c r="N918" s="345" t="str">
        <f t="shared" si="275"/>
        <v/>
      </c>
      <c r="O918" s="345">
        <f t="shared" si="275"/>
        <v>8.23</v>
      </c>
      <c r="P918" s="345">
        <f t="shared" si="275"/>
        <v>8.23</v>
      </c>
      <c r="Q918" s="345">
        <f t="shared" si="275"/>
        <v>8.23</v>
      </c>
      <c r="R918" s="345">
        <f t="shared" si="275"/>
        <v>8.23</v>
      </c>
      <c r="S918" s="345">
        <f t="shared" si="275"/>
        <v>8.23</v>
      </c>
      <c r="T918" s="345" t="str">
        <f t="shared" si="275"/>
        <v/>
      </c>
      <c r="U918" s="345" t="str">
        <f t="shared" si="275"/>
        <v/>
      </c>
      <c r="V918" s="345">
        <f t="shared" si="275"/>
        <v>8.23</v>
      </c>
      <c r="W918" s="345">
        <f t="shared" si="275"/>
        <v>8.23</v>
      </c>
      <c r="X918" s="345">
        <f t="shared" si="275"/>
        <v>8.23</v>
      </c>
      <c r="Y918" s="345">
        <f t="shared" si="275"/>
        <v>8.23</v>
      </c>
      <c r="Z918" s="345">
        <f t="shared" si="275"/>
        <v>8.23</v>
      </c>
      <c r="AA918" s="345" t="str">
        <f t="shared" si="275"/>
        <v/>
      </c>
      <c r="AB918" s="345" t="str">
        <f t="shared" si="275"/>
        <v/>
      </c>
      <c r="AC918" s="345">
        <f t="shared" si="275"/>
        <v>8.23</v>
      </c>
      <c r="AD918" s="345">
        <f t="shared" si="275"/>
        <v>8.23</v>
      </c>
      <c r="AE918" s="345">
        <f t="shared" si="275"/>
        <v>8.23</v>
      </c>
      <c r="AF918" s="372"/>
      <c r="AG918" s="299">
        <f>SUM(B918:AF918)</f>
        <v>181.05999999999997</v>
      </c>
    </row>
    <row r="919" spans="1:34" s="16" customFormat="1" ht="12" customHeight="1" thickBot="1" x14ac:dyDescent="0.25">
      <c r="A919" s="347" t="str">
        <f>$A$804</f>
        <v>Produktivstunden</v>
      </c>
      <c r="B919" s="348">
        <f>SUM(B330:B332)</f>
        <v>0</v>
      </c>
      <c r="C919" s="349">
        <f t="shared" ref="C919:AE919" si="276">SUM(C330:C332)</f>
        <v>0</v>
      </c>
      <c r="D919" s="349">
        <f t="shared" si="276"/>
        <v>0</v>
      </c>
      <c r="E919" s="349">
        <f t="shared" si="276"/>
        <v>0</v>
      </c>
      <c r="F919" s="349">
        <f t="shared" si="276"/>
        <v>0</v>
      </c>
      <c r="G919" s="349">
        <f t="shared" si="276"/>
        <v>0</v>
      </c>
      <c r="H919" s="349">
        <f t="shared" si="276"/>
        <v>0</v>
      </c>
      <c r="I919" s="349">
        <f t="shared" si="276"/>
        <v>0</v>
      </c>
      <c r="J919" s="349">
        <f t="shared" si="276"/>
        <v>0</v>
      </c>
      <c r="K919" s="349">
        <f t="shared" si="276"/>
        <v>0</v>
      </c>
      <c r="L919" s="349">
        <f t="shared" si="276"/>
        <v>0</v>
      </c>
      <c r="M919" s="349">
        <f t="shared" si="276"/>
        <v>0</v>
      </c>
      <c r="N919" s="349">
        <f t="shared" si="276"/>
        <v>0</v>
      </c>
      <c r="O919" s="349">
        <f t="shared" si="276"/>
        <v>0</v>
      </c>
      <c r="P919" s="349">
        <f t="shared" si="276"/>
        <v>0</v>
      </c>
      <c r="Q919" s="349">
        <f t="shared" si="276"/>
        <v>0</v>
      </c>
      <c r="R919" s="349">
        <f t="shared" si="276"/>
        <v>0</v>
      </c>
      <c r="S919" s="349">
        <f t="shared" si="276"/>
        <v>0</v>
      </c>
      <c r="T919" s="349">
        <f t="shared" si="276"/>
        <v>0</v>
      </c>
      <c r="U919" s="349">
        <f t="shared" si="276"/>
        <v>0</v>
      </c>
      <c r="V919" s="349">
        <f t="shared" si="276"/>
        <v>0</v>
      </c>
      <c r="W919" s="349">
        <f t="shared" si="276"/>
        <v>0</v>
      </c>
      <c r="X919" s="349">
        <f t="shared" si="276"/>
        <v>0</v>
      </c>
      <c r="Y919" s="349">
        <f t="shared" si="276"/>
        <v>0</v>
      </c>
      <c r="Z919" s="349">
        <f t="shared" si="276"/>
        <v>0</v>
      </c>
      <c r="AA919" s="349">
        <f t="shared" si="276"/>
        <v>0</v>
      </c>
      <c r="AB919" s="349">
        <f t="shared" si="276"/>
        <v>0</v>
      </c>
      <c r="AC919" s="349">
        <f t="shared" si="276"/>
        <v>0</v>
      </c>
      <c r="AD919" s="349">
        <f t="shared" si="276"/>
        <v>0</v>
      </c>
      <c r="AE919" s="349">
        <f t="shared" si="276"/>
        <v>0</v>
      </c>
      <c r="AF919" s="373"/>
      <c r="AG919" s="333"/>
    </row>
    <row r="920" spans="1:34" s="16" customFormat="1" ht="12" customHeight="1" x14ac:dyDescent="0.2">
      <c r="A920" s="361" t="str">
        <f>$A$805</f>
        <v>Feiertage [ft]</v>
      </c>
      <c r="B920" s="362" t="str">
        <f>B333</f>
        <v/>
      </c>
      <c r="C920" s="363" t="str">
        <f t="shared" ref="C920:AE920" si="277">C333</f>
        <v/>
      </c>
      <c r="D920" s="363" t="str">
        <f t="shared" si="277"/>
        <v/>
      </c>
      <c r="E920" s="363" t="str">
        <f t="shared" si="277"/>
        <v/>
      </c>
      <c r="F920" s="363" t="str">
        <f t="shared" si="277"/>
        <v/>
      </c>
      <c r="G920" s="363" t="str">
        <f t="shared" si="277"/>
        <v/>
      </c>
      <c r="H920" s="363" t="str">
        <f t="shared" si="277"/>
        <v/>
      </c>
      <c r="I920" s="363" t="str">
        <f t="shared" si="277"/>
        <v/>
      </c>
      <c r="J920" s="363" t="str">
        <f t="shared" si="277"/>
        <v/>
      </c>
      <c r="K920" s="363" t="str">
        <f t="shared" si="277"/>
        <v/>
      </c>
      <c r="L920" s="363" t="str">
        <f t="shared" si="277"/>
        <v/>
      </c>
      <c r="M920" s="363" t="str">
        <f t="shared" si="277"/>
        <v/>
      </c>
      <c r="N920" s="363" t="str">
        <f t="shared" si="277"/>
        <v/>
      </c>
      <c r="O920" s="363" t="str">
        <f t="shared" si="277"/>
        <v/>
      </c>
      <c r="P920" s="363" t="str">
        <f t="shared" si="277"/>
        <v/>
      </c>
      <c r="Q920" s="363" t="str">
        <f t="shared" si="277"/>
        <v/>
      </c>
      <c r="R920" s="363" t="str">
        <f t="shared" si="277"/>
        <v/>
      </c>
      <c r="S920" s="363" t="str">
        <f t="shared" si="277"/>
        <v/>
      </c>
      <c r="T920" s="363" t="str">
        <f t="shared" si="277"/>
        <v/>
      </c>
      <c r="U920" s="363" t="str">
        <f t="shared" si="277"/>
        <v/>
      </c>
      <c r="V920" s="363" t="str">
        <f t="shared" si="277"/>
        <v/>
      </c>
      <c r="W920" s="363" t="str">
        <f t="shared" si="277"/>
        <v/>
      </c>
      <c r="X920" s="363" t="str">
        <f t="shared" si="277"/>
        <v/>
      </c>
      <c r="Y920" s="363" t="str">
        <f t="shared" si="277"/>
        <v/>
      </c>
      <c r="Z920" s="363" t="str">
        <f t="shared" si="277"/>
        <v/>
      </c>
      <c r="AA920" s="363" t="str">
        <f t="shared" si="277"/>
        <v/>
      </c>
      <c r="AB920" s="363" t="str">
        <f t="shared" si="277"/>
        <v/>
      </c>
      <c r="AC920" s="363" t="str">
        <f t="shared" si="277"/>
        <v/>
      </c>
      <c r="AD920" s="363" t="str">
        <f t="shared" si="277"/>
        <v/>
      </c>
      <c r="AE920" s="363" t="str">
        <f t="shared" si="277"/>
        <v/>
      </c>
      <c r="AF920" s="374"/>
      <c r="AG920" s="331">
        <f>SUM(B920:AF920)</f>
        <v>0</v>
      </c>
    </row>
    <row r="921" spans="1:34" s="16" customFormat="1" ht="12" customHeight="1" x14ac:dyDescent="0.2">
      <c r="A921" s="351" t="str">
        <f>$A$806</f>
        <v>Ferien [f]</v>
      </c>
      <c r="B921" s="393"/>
      <c r="C921" s="394"/>
      <c r="D921" s="394"/>
      <c r="E921" s="394"/>
      <c r="F921" s="394"/>
      <c r="G921" s="394"/>
      <c r="H921" s="394"/>
      <c r="I921" s="394"/>
      <c r="J921" s="394"/>
      <c r="K921" s="394"/>
      <c r="L921" s="394"/>
      <c r="M921" s="394"/>
      <c r="N921" s="394"/>
      <c r="O921" s="394"/>
      <c r="P921" s="394"/>
      <c r="Q921" s="394"/>
      <c r="R921" s="394"/>
      <c r="S921" s="394"/>
      <c r="T921" s="394"/>
      <c r="U921" s="394"/>
      <c r="V921" s="394"/>
      <c r="W921" s="394"/>
      <c r="X921" s="394"/>
      <c r="Y921" s="394"/>
      <c r="Z921" s="394"/>
      <c r="AA921" s="394"/>
      <c r="AB921" s="394"/>
      <c r="AC921" s="394"/>
      <c r="AD921" s="394"/>
      <c r="AE921" s="394"/>
      <c r="AF921" s="375"/>
      <c r="AG921" s="332">
        <f>SUM(B921:AF921)</f>
        <v>0</v>
      </c>
      <c r="AH921" s="334" t="str">
        <f>$AH$806</f>
        <v>f</v>
      </c>
    </row>
    <row r="922" spans="1:34" s="16" customFormat="1" ht="12" customHeight="1" x14ac:dyDescent="0.2">
      <c r="A922" s="352" t="str">
        <f>$A$807</f>
        <v>Kompensation (Vorjahr) [kv]</v>
      </c>
      <c r="B922" s="396"/>
      <c r="C922" s="397"/>
      <c r="D922" s="397"/>
      <c r="E922" s="397"/>
      <c r="F922" s="397"/>
      <c r="G922" s="397"/>
      <c r="H922" s="397"/>
      <c r="I922" s="397"/>
      <c r="J922" s="397"/>
      <c r="K922" s="397"/>
      <c r="L922" s="397"/>
      <c r="M922" s="397"/>
      <c r="N922" s="397"/>
      <c r="O922" s="397"/>
      <c r="P922" s="397"/>
      <c r="Q922" s="397"/>
      <c r="R922" s="397"/>
      <c r="S922" s="397"/>
      <c r="T922" s="397"/>
      <c r="U922" s="397"/>
      <c r="V922" s="397"/>
      <c r="W922" s="397"/>
      <c r="X922" s="397"/>
      <c r="Y922" s="397"/>
      <c r="Z922" s="397"/>
      <c r="AA922" s="397"/>
      <c r="AB922" s="397"/>
      <c r="AC922" s="397"/>
      <c r="AD922" s="397"/>
      <c r="AE922" s="397"/>
      <c r="AF922" s="375"/>
      <c r="AG922" s="328">
        <f>SUM(B922:AF922)</f>
        <v>0</v>
      </c>
      <c r="AH922" s="334" t="str">
        <f>$AH$807</f>
        <v>kv</v>
      </c>
    </row>
    <row r="923" spans="1:34" s="16" customFormat="1" ht="12" customHeight="1" x14ac:dyDescent="0.2">
      <c r="A923" s="353" t="str">
        <f>$A$808</f>
        <v>Kompensation (laufend) [kj]</v>
      </c>
      <c r="B923" s="399"/>
      <c r="C923" s="400"/>
      <c r="D923" s="400"/>
      <c r="E923" s="400"/>
      <c r="F923" s="400"/>
      <c r="G923" s="400"/>
      <c r="H923" s="400"/>
      <c r="I923" s="400"/>
      <c r="J923" s="400"/>
      <c r="K923" s="400"/>
      <c r="L923" s="400"/>
      <c r="M923" s="400"/>
      <c r="N923" s="400"/>
      <c r="O923" s="400"/>
      <c r="P923" s="400"/>
      <c r="Q923" s="400"/>
      <c r="R923" s="400"/>
      <c r="S923" s="400"/>
      <c r="T923" s="400"/>
      <c r="U923" s="400"/>
      <c r="V923" s="400"/>
      <c r="W923" s="400"/>
      <c r="X923" s="400"/>
      <c r="Y923" s="400"/>
      <c r="Z923" s="400"/>
      <c r="AA923" s="400"/>
      <c r="AB923" s="400"/>
      <c r="AC923" s="400"/>
      <c r="AD923" s="400"/>
      <c r="AE923" s="400"/>
      <c r="AF923" s="375"/>
      <c r="AG923" s="327">
        <f>SUM(B923:AF923)</f>
        <v>0</v>
      </c>
      <c r="AH923" s="334" t="str">
        <f>$AH$808</f>
        <v>kj</v>
      </c>
    </row>
    <row r="924" spans="1:34" s="16" customFormat="1" ht="12" customHeight="1" x14ac:dyDescent="0.2">
      <c r="A924" s="354" t="str">
        <f>$A$809</f>
        <v>Absenzen, Kurzabsenzen [a]</v>
      </c>
      <c r="B924" s="393"/>
      <c r="C924" s="394"/>
      <c r="D924" s="394"/>
      <c r="E924" s="394"/>
      <c r="F924" s="394"/>
      <c r="G924" s="394"/>
      <c r="H924" s="394"/>
      <c r="I924" s="394"/>
      <c r="J924" s="394"/>
      <c r="K924" s="394"/>
      <c r="L924" s="394"/>
      <c r="M924" s="394"/>
      <c r="N924" s="394"/>
      <c r="O924" s="394"/>
      <c r="P924" s="394"/>
      <c r="Q924" s="394"/>
      <c r="R924" s="394"/>
      <c r="S924" s="394"/>
      <c r="T924" s="394"/>
      <c r="U924" s="394"/>
      <c r="V924" s="394"/>
      <c r="W924" s="394"/>
      <c r="X924" s="394"/>
      <c r="Y924" s="394"/>
      <c r="Z924" s="394"/>
      <c r="AA924" s="394"/>
      <c r="AB924" s="394"/>
      <c r="AC924" s="394"/>
      <c r="AD924" s="394"/>
      <c r="AE924" s="394"/>
      <c r="AF924" s="375"/>
      <c r="AG924" s="326">
        <f>SUM(B924:AF924)</f>
        <v>0</v>
      </c>
      <c r="AH924" s="334" t="str">
        <f>$AH$809</f>
        <v>a</v>
      </c>
    </row>
    <row r="925" spans="1:34" s="16" customFormat="1" ht="12" customHeight="1" x14ac:dyDescent="0.2">
      <c r="A925" s="355" t="str">
        <f>$A$810</f>
        <v>Krankheit [k]</v>
      </c>
      <c r="B925" s="396"/>
      <c r="C925" s="397"/>
      <c r="D925" s="397"/>
      <c r="E925" s="397"/>
      <c r="F925" s="397"/>
      <c r="G925" s="397"/>
      <c r="H925" s="397"/>
      <c r="I925" s="397"/>
      <c r="J925" s="397"/>
      <c r="K925" s="397"/>
      <c r="L925" s="397"/>
      <c r="M925" s="397"/>
      <c r="N925" s="397"/>
      <c r="O925" s="397"/>
      <c r="P925" s="397"/>
      <c r="Q925" s="397"/>
      <c r="R925" s="397"/>
      <c r="S925" s="397"/>
      <c r="T925" s="397"/>
      <c r="U925" s="397"/>
      <c r="V925" s="397"/>
      <c r="W925" s="397"/>
      <c r="X925" s="397"/>
      <c r="Y925" s="397"/>
      <c r="Z925" s="397"/>
      <c r="AA925" s="397"/>
      <c r="AB925" s="397"/>
      <c r="AC925" s="397"/>
      <c r="AD925" s="397"/>
      <c r="AE925" s="397"/>
      <c r="AF925" s="375"/>
      <c r="AG925" s="328">
        <f t="shared" ref="AG925:AG933" si="278">SUM(B925:AF925)</f>
        <v>0</v>
      </c>
      <c r="AH925" s="334" t="str">
        <f>$AH$810</f>
        <v>k</v>
      </c>
    </row>
    <row r="926" spans="1:34" s="16" customFormat="1" ht="12" customHeight="1" x14ac:dyDescent="0.2">
      <c r="A926" s="355" t="str">
        <f>$A$811</f>
        <v>Unfall [u]</v>
      </c>
      <c r="B926" s="396"/>
      <c r="C926" s="397"/>
      <c r="D926" s="397"/>
      <c r="E926" s="397"/>
      <c r="F926" s="397"/>
      <c r="G926" s="397"/>
      <c r="H926" s="397"/>
      <c r="I926" s="397"/>
      <c r="J926" s="397"/>
      <c r="K926" s="397"/>
      <c r="L926" s="397"/>
      <c r="M926" s="397"/>
      <c r="N926" s="397"/>
      <c r="O926" s="397"/>
      <c r="P926" s="397"/>
      <c r="Q926" s="397"/>
      <c r="R926" s="397"/>
      <c r="S926" s="397"/>
      <c r="T926" s="397"/>
      <c r="U926" s="397"/>
      <c r="V926" s="397"/>
      <c r="W926" s="397"/>
      <c r="X926" s="397"/>
      <c r="Y926" s="397"/>
      <c r="Z926" s="397"/>
      <c r="AA926" s="397"/>
      <c r="AB926" s="397"/>
      <c r="AC926" s="397"/>
      <c r="AD926" s="397"/>
      <c r="AE926" s="397"/>
      <c r="AF926" s="375"/>
      <c r="AG926" s="328">
        <f t="shared" si="278"/>
        <v>0</v>
      </c>
      <c r="AH926" s="334" t="str">
        <f>$AH$811</f>
        <v>u</v>
      </c>
    </row>
    <row r="927" spans="1:34" s="16" customFormat="1" ht="12" customHeight="1" x14ac:dyDescent="0.2">
      <c r="A927" s="355" t="str">
        <f>$A$812</f>
        <v>Schwangerschaft/Mutterschaft [s]</v>
      </c>
      <c r="B927" s="396"/>
      <c r="C927" s="397"/>
      <c r="D927" s="397"/>
      <c r="E927" s="397"/>
      <c r="F927" s="397"/>
      <c r="G927" s="397"/>
      <c r="H927" s="397"/>
      <c r="I927" s="397"/>
      <c r="J927" s="397"/>
      <c r="K927" s="397"/>
      <c r="L927" s="397"/>
      <c r="M927" s="397"/>
      <c r="N927" s="397"/>
      <c r="O927" s="397"/>
      <c r="P927" s="397"/>
      <c r="Q927" s="397"/>
      <c r="R927" s="397"/>
      <c r="S927" s="397"/>
      <c r="T927" s="397"/>
      <c r="U927" s="397"/>
      <c r="V927" s="397"/>
      <c r="W927" s="397"/>
      <c r="X927" s="397"/>
      <c r="Y927" s="397"/>
      <c r="Z927" s="397"/>
      <c r="AA927" s="397"/>
      <c r="AB927" s="397"/>
      <c r="AC927" s="397"/>
      <c r="AD927" s="397"/>
      <c r="AE927" s="397"/>
      <c r="AF927" s="375"/>
      <c r="AG927" s="328">
        <f t="shared" si="278"/>
        <v>0</v>
      </c>
      <c r="AH927" s="334" t="str">
        <f>$AH$812</f>
        <v>s</v>
      </c>
    </row>
    <row r="928" spans="1:34" s="16" customFormat="1" ht="12" customHeight="1" x14ac:dyDescent="0.2">
      <c r="A928" s="355" t="str">
        <f>$A$813</f>
        <v>Militär/Beförderung/Zivilschutz [m]</v>
      </c>
      <c r="B928" s="396"/>
      <c r="C928" s="397"/>
      <c r="D928" s="397"/>
      <c r="E928" s="397"/>
      <c r="F928" s="397"/>
      <c r="G928" s="397"/>
      <c r="H928" s="397"/>
      <c r="I928" s="397"/>
      <c r="J928" s="397"/>
      <c r="K928" s="397"/>
      <c r="L928" s="397"/>
      <c r="M928" s="397"/>
      <c r="N928" s="397"/>
      <c r="O928" s="397"/>
      <c r="P928" s="397"/>
      <c r="Q928" s="397"/>
      <c r="R928" s="397"/>
      <c r="S928" s="397"/>
      <c r="T928" s="397"/>
      <c r="U928" s="397"/>
      <c r="V928" s="397"/>
      <c r="W928" s="397"/>
      <c r="X928" s="397"/>
      <c r="Y928" s="397"/>
      <c r="Z928" s="397"/>
      <c r="AA928" s="397"/>
      <c r="AB928" s="397"/>
      <c r="AC928" s="397"/>
      <c r="AD928" s="397"/>
      <c r="AE928" s="397"/>
      <c r="AF928" s="375"/>
      <c r="AG928" s="328">
        <f t="shared" si="278"/>
        <v>0</v>
      </c>
      <c r="AH928" s="334" t="str">
        <f>$AH$813</f>
        <v>m</v>
      </c>
    </row>
    <row r="929" spans="1:34" s="16" customFormat="1" ht="12" customHeight="1" x14ac:dyDescent="0.2">
      <c r="A929" s="355" t="str">
        <f>$A$814</f>
        <v>Berufsschule [bs]</v>
      </c>
      <c r="B929" s="396"/>
      <c r="C929" s="397"/>
      <c r="D929" s="397"/>
      <c r="E929" s="397"/>
      <c r="F929" s="397"/>
      <c r="G929" s="397"/>
      <c r="H929" s="397"/>
      <c r="I929" s="397"/>
      <c r="J929" s="397"/>
      <c r="K929" s="397"/>
      <c r="L929" s="397"/>
      <c r="M929" s="397"/>
      <c r="N929" s="397"/>
      <c r="O929" s="397"/>
      <c r="P929" s="397"/>
      <c r="Q929" s="397"/>
      <c r="R929" s="397"/>
      <c r="S929" s="397"/>
      <c r="T929" s="397"/>
      <c r="U929" s="397"/>
      <c r="V929" s="397"/>
      <c r="W929" s="397"/>
      <c r="X929" s="397"/>
      <c r="Y929" s="397"/>
      <c r="Z929" s="397"/>
      <c r="AA929" s="397"/>
      <c r="AB929" s="397"/>
      <c r="AC929" s="397"/>
      <c r="AD929" s="397"/>
      <c r="AE929" s="397"/>
      <c r="AF929" s="375"/>
      <c r="AG929" s="328">
        <f t="shared" si="278"/>
        <v>0</v>
      </c>
      <c r="AH929" s="334" t="str">
        <f>$AH$814</f>
        <v>bs</v>
      </c>
    </row>
    <row r="930" spans="1:34" s="16" customFormat="1" ht="12" customHeight="1" x14ac:dyDescent="0.2">
      <c r="A930" s="356" t="str">
        <f>$A$815</f>
        <v>Kurse [ku]</v>
      </c>
      <c r="B930" s="399"/>
      <c r="C930" s="400"/>
      <c r="D930" s="400"/>
      <c r="E930" s="400"/>
      <c r="F930" s="400"/>
      <c r="G930" s="400"/>
      <c r="H930" s="400"/>
      <c r="I930" s="400"/>
      <c r="J930" s="400"/>
      <c r="K930" s="400"/>
      <c r="L930" s="400"/>
      <c r="M930" s="400"/>
      <c r="N930" s="400"/>
      <c r="O930" s="400"/>
      <c r="P930" s="400"/>
      <c r="Q930" s="400"/>
      <c r="R930" s="400"/>
      <c r="S930" s="400"/>
      <c r="T930" s="400"/>
      <c r="U930" s="400"/>
      <c r="V930" s="400"/>
      <c r="W930" s="400"/>
      <c r="X930" s="400"/>
      <c r="Y930" s="400"/>
      <c r="Z930" s="400"/>
      <c r="AA930" s="400"/>
      <c r="AB930" s="400"/>
      <c r="AC930" s="400"/>
      <c r="AD930" s="400"/>
      <c r="AE930" s="400"/>
      <c r="AF930" s="375"/>
      <c r="AG930" s="327">
        <f t="shared" si="278"/>
        <v>0</v>
      </c>
      <c r="AH930" s="334" t="str">
        <f>$AH$815</f>
        <v>ku</v>
      </c>
    </row>
    <row r="931" spans="1:34" s="16" customFormat="1" ht="12" customHeight="1" x14ac:dyDescent="0.2">
      <c r="A931" s="357" t="str">
        <f>$A$816</f>
        <v>Kurzarbeit und Schlechtwetter [ka]</v>
      </c>
      <c r="B931" s="402"/>
      <c r="C931" s="403"/>
      <c r="D931" s="403"/>
      <c r="E931" s="403"/>
      <c r="F931" s="403"/>
      <c r="G931" s="403"/>
      <c r="H931" s="403"/>
      <c r="I931" s="403"/>
      <c r="J931" s="403"/>
      <c r="K931" s="403"/>
      <c r="L931" s="403"/>
      <c r="M931" s="403"/>
      <c r="N931" s="403"/>
      <c r="O931" s="403"/>
      <c r="P931" s="403"/>
      <c r="Q931" s="403"/>
      <c r="R931" s="403"/>
      <c r="S931" s="403"/>
      <c r="T931" s="403"/>
      <c r="U931" s="403"/>
      <c r="V931" s="403"/>
      <c r="W931" s="403"/>
      <c r="X931" s="403"/>
      <c r="Y931" s="403"/>
      <c r="Z931" s="403"/>
      <c r="AA931" s="403"/>
      <c r="AB931" s="403"/>
      <c r="AC931" s="403"/>
      <c r="AD931" s="403"/>
      <c r="AE931" s="403"/>
      <c r="AF931" s="375"/>
      <c r="AG931" s="86">
        <f t="shared" si="278"/>
        <v>0</v>
      </c>
      <c r="AH931" s="334" t="str">
        <f>$AH$816</f>
        <v>ka</v>
      </c>
    </row>
    <row r="932" spans="1:34" s="16" customFormat="1" ht="12" customHeight="1" x14ac:dyDescent="0.2">
      <c r="A932" s="358">
        <f>$A$817</f>
        <v>0</v>
      </c>
      <c r="B932" s="405"/>
      <c r="C932" s="406"/>
      <c r="D932" s="406"/>
      <c r="E932" s="406"/>
      <c r="F932" s="406"/>
      <c r="G932" s="406"/>
      <c r="H932" s="406"/>
      <c r="I932" s="406"/>
      <c r="J932" s="406"/>
      <c r="K932" s="406"/>
      <c r="L932" s="406"/>
      <c r="M932" s="406"/>
      <c r="N932" s="406"/>
      <c r="O932" s="406"/>
      <c r="P932" s="406"/>
      <c r="Q932" s="406"/>
      <c r="R932" s="406"/>
      <c r="S932" s="406"/>
      <c r="T932" s="406"/>
      <c r="U932" s="406"/>
      <c r="V932" s="406"/>
      <c r="W932" s="406"/>
      <c r="X932" s="406"/>
      <c r="Y932" s="406"/>
      <c r="Z932" s="406"/>
      <c r="AA932" s="406"/>
      <c r="AB932" s="406"/>
      <c r="AC932" s="406"/>
      <c r="AD932" s="406"/>
      <c r="AE932" s="406"/>
      <c r="AF932" s="375"/>
      <c r="AG932" s="329">
        <f t="shared" si="278"/>
        <v>0</v>
      </c>
      <c r="AH932" s="334">
        <f>$AH$817</f>
        <v>0</v>
      </c>
    </row>
    <row r="933" spans="1:34" s="16" customFormat="1" ht="12" customHeight="1" thickBot="1" x14ac:dyDescent="0.25">
      <c r="A933" s="359" t="str">
        <f>$A$818</f>
        <v>Fehlstunden (unbezahlt) [fe]</v>
      </c>
      <c r="B933" s="408"/>
      <c r="C933" s="409"/>
      <c r="D933" s="409"/>
      <c r="E933" s="409"/>
      <c r="F933" s="409"/>
      <c r="G933" s="409"/>
      <c r="H933" s="409"/>
      <c r="I933" s="409"/>
      <c r="J933" s="409"/>
      <c r="K933" s="409"/>
      <c r="L933" s="409"/>
      <c r="M933" s="409"/>
      <c r="N933" s="409"/>
      <c r="O933" s="409"/>
      <c r="P933" s="409"/>
      <c r="Q933" s="409"/>
      <c r="R933" s="409"/>
      <c r="S933" s="409"/>
      <c r="T933" s="409"/>
      <c r="U933" s="409"/>
      <c r="V933" s="409"/>
      <c r="W933" s="409"/>
      <c r="X933" s="409"/>
      <c r="Y933" s="409"/>
      <c r="Z933" s="409"/>
      <c r="AA933" s="409"/>
      <c r="AB933" s="409"/>
      <c r="AC933" s="409"/>
      <c r="AD933" s="409"/>
      <c r="AE933" s="409"/>
      <c r="AF933" s="375"/>
      <c r="AG933" s="330">
        <f t="shared" si="278"/>
        <v>0</v>
      </c>
      <c r="AH933" s="334" t="str">
        <f>$AH$818</f>
        <v>fe</v>
      </c>
    </row>
    <row r="934" spans="1:34" s="2" customFormat="1" ht="12" customHeight="1" thickBot="1" x14ac:dyDescent="0.25">
      <c r="A934" s="360" t="str">
        <f>$A$819</f>
        <v>Total</v>
      </c>
      <c r="B934" s="417">
        <f>SUM(B921:B933)</f>
        <v>0</v>
      </c>
      <c r="C934" s="418">
        <f t="shared" ref="C934:AE934" si="279">SUM(C921:C933)</f>
        <v>0</v>
      </c>
      <c r="D934" s="418">
        <f t="shared" si="279"/>
        <v>0</v>
      </c>
      <c r="E934" s="418">
        <f t="shared" si="279"/>
        <v>0</v>
      </c>
      <c r="F934" s="418">
        <f t="shared" si="279"/>
        <v>0</v>
      </c>
      <c r="G934" s="418">
        <f t="shared" si="279"/>
        <v>0</v>
      </c>
      <c r="H934" s="418">
        <f t="shared" si="279"/>
        <v>0</v>
      </c>
      <c r="I934" s="418">
        <f t="shared" si="279"/>
        <v>0</v>
      </c>
      <c r="J934" s="418">
        <f t="shared" si="279"/>
        <v>0</v>
      </c>
      <c r="K934" s="418">
        <f t="shared" si="279"/>
        <v>0</v>
      </c>
      <c r="L934" s="418">
        <f t="shared" si="279"/>
        <v>0</v>
      </c>
      <c r="M934" s="418">
        <f t="shared" si="279"/>
        <v>0</v>
      </c>
      <c r="N934" s="418">
        <f t="shared" si="279"/>
        <v>0</v>
      </c>
      <c r="O934" s="418">
        <f t="shared" si="279"/>
        <v>0</v>
      </c>
      <c r="P934" s="418">
        <f t="shared" si="279"/>
        <v>0</v>
      </c>
      <c r="Q934" s="418">
        <f t="shared" si="279"/>
        <v>0</v>
      </c>
      <c r="R934" s="418">
        <f t="shared" si="279"/>
        <v>0</v>
      </c>
      <c r="S934" s="418">
        <f t="shared" si="279"/>
        <v>0</v>
      </c>
      <c r="T934" s="418">
        <f t="shared" si="279"/>
        <v>0</v>
      </c>
      <c r="U934" s="418">
        <f t="shared" si="279"/>
        <v>0</v>
      </c>
      <c r="V934" s="418">
        <f t="shared" si="279"/>
        <v>0</v>
      </c>
      <c r="W934" s="418">
        <f t="shared" si="279"/>
        <v>0</v>
      </c>
      <c r="X934" s="418">
        <f t="shared" si="279"/>
        <v>0</v>
      </c>
      <c r="Y934" s="418">
        <f t="shared" si="279"/>
        <v>0</v>
      </c>
      <c r="Z934" s="418">
        <f t="shared" si="279"/>
        <v>0</v>
      </c>
      <c r="AA934" s="418">
        <f t="shared" si="279"/>
        <v>0</v>
      </c>
      <c r="AB934" s="418">
        <f t="shared" si="279"/>
        <v>0</v>
      </c>
      <c r="AC934" s="418">
        <f t="shared" si="279"/>
        <v>0</v>
      </c>
      <c r="AD934" s="418">
        <f t="shared" si="279"/>
        <v>0</v>
      </c>
      <c r="AE934" s="418">
        <f t="shared" si="279"/>
        <v>0</v>
      </c>
      <c r="AF934" s="376"/>
      <c r="AG934" s="325"/>
    </row>
    <row r="935" spans="1:34" x14ac:dyDescent="0.25"/>
    <row r="936" spans="1:34" x14ac:dyDescent="0.25"/>
    <row r="937" spans="1:34" x14ac:dyDescent="0.25"/>
    <row r="938" spans="1:34" s="1" customFormat="1" ht="21" customHeight="1" x14ac:dyDescent="0.25">
      <c r="A938" s="211" t="str">
        <f>A387</f>
        <v>Juli</v>
      </c>
      <c r="B938" s="506" t="str">
        <f>$B$800</f>
        <v>Saldo Monat + / -</v>
      </c>
      <c r="C938" s="507"/>
      <c r="D938" s="507"/>
      <c r="E938" s="508"/>
      <c r="F938" s="509">
        <f>F387</f>
        <v>-181.05999999999997</v>
      </c>
      <c r="G938" s="510"/>
      <c r="H938" s="78"/>
      <c r="I938" s="323"/>
      <c r="J938" s="282"/>
      <c r="K938" s="31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511" t="str">
        <f>$AB$800</f>
        <v>Absenz in Std</v>
      </c>
      <c r="AC938" s="511"/>
      <c r="AD938" s="511"/>
      <c r="AE938" s="511" t="str">
        <f>Labels!B83</f>
        <v>Jul</v>
      </c>
      <c r="AF938" s="512"/>
      <c r="AG938" s="83"/>
    </row>
    <row r="939" spans="1:34" s="16" customFormat="1" ht="15.75" x14ac:dyDescent="0.25">
      <c r="A939" s="213" t="str">
        <f>$A$801</f>
        <v>Tag</v>
      </c>
      <c r="B939" s="214">
        <f>B388</f>
        <v>44378</v>
      </c>
      <c r="C939" s="215">
        <f t="shared" ref="C939:AF939" si="280">B939+1</f>
        <v>44379</v>
      </c>
      <c r="D939" s="214">
        <f t="shared" si="280"/>
        <v>44380</v>
      </c>
      <c r="E939" s="214">
        <f t="shared" si="280"/>
        <v>44381</v>
      </c>
      <c r="F939" s="214">
        <f t="shared" si="280"/>
        <v>44382</v>
      </c>
      <c r="G939" s="214">
        <f t="shared" si="280"/>
        <v>44383</v>
      </c>
      <c r="H939" s="214">
        <f t="shared" si="280"/>
        <v>44384</v>
      </c>
      <c r="I939" s="214">
        <f t="shared" si="280"/>
        <v>44385</v>
      </c>
      <c r="J939" s="214">
        <f t="shared" si="280"/>
        <v>44386</v>
      </c>
      <c r="K939" s="214">
        <f t="shared" si="280"/>
        <v>44387</v>
      </c>
      <c r="L939" s="214">
        <f t="shared" si="280"/>
        <v>44388</v>
      </c>
      <c r="M939" s="214">
        <f t="shared" si="280"/>
        <v>44389</v>
      </c>
      <c r="N939" s="214">
        <f t="shared" si="280"/>
        <v>44390</v>
      </c>
      <c r="O939" s="214">
        <f t="shared" si="280"/>
        <v>44391</v>
      </c>
      <c r="P939" s="214">
        <f t="shared" si="280"/>
        <v>44392</v>
      </c>
      <c r="Q939" s="214">
        <f t="shared" si="280"/>
        <v>44393</v>
      </c>
      <c r="R939" s="214">
        <f t="shared" si="280"/>
        <v>44394</v>
      </c>
      <c r="S939" s="214">
        <f t="shared" si="280"/>
        <v>44395</v>
      </c>
      <c r="T939" s="214">
        <f t="shared" si="280"/>
        <v>44396</v>
      </c>
      <c r="U939" s="214">
        <f t="shared" si="280"/>
        <v>44397</v>
      </c>
      <c r="V939" s="214">
        <f t="shared" si="280"/>
        <v>44398</v>
      </c>
      <c r="W939" s="214">
        <f t="shared" si="280"/>
        <v>44399</v>
      </c>
      <c r="X939" s="214">
        <f t="shared" si="280"/>
        <v>44400</v>
      </c>
      <c r="Y939" s="214">
        <f t="shared" si="280"/>
        <v>44401</v>
      </c>
      <c r="Z939" s="214">
        <f t="shared" si="280"/>
        <v>44402</v>
      </c>
      <c r="AA939" s="214">
        <f t="shared" si="280"/>
        <v>44403</v>
      </c>
      <c r="AB939" s="214">
        <f t="shared" si="280"/>
        <v>44404</v>
      </c>
      <c r="AC939" s="214">
        <f t="shared" si="280"/>
        <v>44405</v>
      </c>
      <c r="AD939" s="214">
        <f t="shared" si="280"/>
        <v>44406</v>
      </c>
      <c r="AE939" s="214">
        <f t="shared" si="280"/>
        <v>44407</v>
      </c>
      <c r="AF939" s="214">
        <f t="shared" si="280"/>
        <v>44408</v>
      </c>
      <c r="AG939" s="431" t="str">
        <f>COUNT(B941:AF941)&amp;" "&amp;Labels!$B$63</f>
        <v>22 Tage</v>
      </c>
    </row>
    <row r="940" spans="1:34" s="16" customFormat="1" ht="12" customHeight="1" x14ac:dyDescent="0.2">
      <c r="A940" s="177" t="str">
        <f>$A$802</f>
        <v>Kalenderwoche</v>
      </c>
      <c r="B940" s="341">
        <f>IF(B939="","",TRUNC((B939-DATE(YEAR(B939+3-MOD(B939-2,7)),1,MOD(B939-2,7)-9))/7))</f>
        <v>26</v>
      </c>
      <c r="C940" s="342">
        <f t="shared" ref="C940:AF940" si="281">IF(C939="","",TRUNC((C939-DATE(YEAR(C939+3-MOD(C939-2,7)),1,MOD(C939-2,7)-9))/7))</f>
        <v>26</v>
      </c>
      <c r="D940" s="342">
        <f t="shared" si="281"/>
        <v>26</v>
      </c>
      <c r="E940" s="342">
        <f t="shared" si="281"/>
        <v>26</v>
      </c>
      <c r="F940" s="342">
        <f t="shared" si="281"/>
        <v>27</v>
      </c>
      <c r="G940" s="342">
        <f t="shared" si="281"/>
        <v>27</v>
      </c>
      <c r="H940" s="342">
        <f t="shared" si="281"/>
        <v>27</v>
      </c>
      <c r="I940" s="342">
        <f t="shared" si="281"/>
        <v>27</v>
      </c>
      <c r="J940" s="342">
        <f t="shared" si="281"/>
        <v>27</v>
      </c>
      <c r="K940" s="342">
        <f t="shared" si="281"/>
        <v>27</v>
      </c>
      <c r="L940" s="342">
        <f t="shared" si="281"/>
        <v>27</v>
      </c>
      <c r="M940" s="342">
        <f t="shared" si="281"/>
        <v>28</v>
      </c>
      <c r="N940" s="342">
        <f t="shared" si="281"/>
        <v>28</v>
      </c>
      <c r="O940" s="342">
        <f t="shared" si="281"/>
        <v>28</v>
      </c>
      <c r="P940" s="342">
        <f t="shared" si="281"/>
        <v>28</v>
      </c>
      <c r="Q940" s="342">
        <f t="shared" si="281"/>
        <v>28</v>
      </c>
      <c r="R940" s="342">
        <f t="shared" si="281"/>
        <v>28</v>
      </c>
      <c r="S940" s="342">
        <f t="shared" si="281"/>
        <v>28</v>
      </c>
      <c r="T940" s="342">
        <f t="shared" si="281"/>
        <v>29</v>
      </c>
      <c r="U940" s="342">
        <f t="shared" si="281"/>
        <v>29</v>
      </c>
      <c r="V940" s="342">
        <f t="shared" si="281"/>
        <v>29</v>
      </c>
      <c r="W940" s="342">
        <f t="shared" si="281"/>
        <v>29</v>
      </c>
      <c r="X940" s="342">
        <f t="shared" si="281"/>
        <v>29</v>
      </c>
      <c r="Y940" s="342">
        <f t="shared" si="281"/>
        <v>29</v>
      </c>
      <c r="Z940" s="342">
        <f t="shared" si="281"/>
        <v>29</v>
      </c>
      <c r="AA940" s="342">
        <f t="shared" si="281"/>
        <v>30</v>
      </c>
      <c r="AB940" s="342">
        <f t="shared" si="281"/>
        <v>30</v>
      </c>
      <c r="AC940" s="342">
        <f t="shared" si="281"/>
        <v>30</v>
      </c>
      <c r="AD940" s="342">
        <f t="shared" si="281"/>
        <v>30</v>
      </c>
      <c r="AE940" s="342">
        <f t="shared" si="281"/>
        <v>30</v>
      </c>
      <c r="AF940" s="343">
        <f t="shared" si="281"/>
        <v>30</v>
      </c>
      <c r="AG940" s="307"/>
    </row>
    <row r="941" spans="1:34" s="16" customFormat="1" ht="12" customHeight="1" x14ac:dyDescent="0.2">
      <c r="A941" s="177" t="str">
        <f>$A$803</f>
        <v>Sollstunden</v>
      </c>
      <c r="B941" s="344">
        <f t="shared" ref="B941:AF941" si="282">IF(MOD(B939,7)&gt;=2,$J$7*$B$385%,"")</f>
        <v>8.23</v>
      </c>
      <c r="C941" s="345">
        <f t="shared" si="282"/>
        <v>8.23</v>
      </c>
      <c r="D941" s="345" t="str">
        <f t="shared" si="282"/>
        <v/>
      </c>
      <c r="E941" s="345" t="str">
        <f t="shared" si="282"/>
        <v/>
      </c>
      <c r="F941" s="345">
        <f t="shared" si="282"/>
        <v>8.23</v>
      </c>
      <c r="G941" s="345">
        <f t="shared" si="282"/>
        <v>8.23</v>
      </c>
      <c r="H941" s="345">
        <f t="shared" si="282"/>
        <v>8.23</v>
      </c>
      <c r="I941" s="345">
        <f t="shared" si="282"/>
        <v>8.23</v>
      </c>
      <c r="J941" s="345">
        <f t="shared" si="282"/>
        <v>8.23</v>
      </c>
      <c r="K941" s="345" t="str">
        <f t="shared" si="282"/>
        <v/>
      </c>
      <c r="L941" s="345" t="str">
        <f t="shared" si="282"/>
        <v/>
      </c>
      <c r="M941" s="345">
        <f t="shared" si="282"/>
        <v>8.23</v>
      </c>
      <c r="N941" s="345">
        <f t="shared" si="282"/>
        <v>8.23</v>
      </c>
      <c r="O941" s="345">
        <f t="shared" si="282"/>
        <v>8.23</v>
      </c>
      <c r="P941" s="345">
        <f t="shared" si="282"/>
        <v>8.23</v>
      </c>
      <c r="Q941" s="345">
        <f t="shared" si="282"/>
        <v>8.23</v>
      </c>
      <c r="R941" s="345" t="str">
        <f t="shared" si="282"/>
        <v/>
      </c>
      <c r="S941" s="345" t="str">
        <f t="shared" si="282"/>
        <v/>
      </c>
      <c r="T941" s="345">
        <f t="shared" si="282"/>
        <v>8.23</v>
      </c>
      <c r="U941" s="345">
        <f t="shared" si="282"/>
        <v>8.23</v>
      </c>
      <c r="V941" s="345">
        <f t="shared" si="282"/>
        <v>8.23</v>
      </c>
      <c r="W941" s="345">
        <f t="shared" si="282"/>
        <v>8.23</v>
      </c>
      <c r="X941" s="345">
        <f t="shared" si="282"/>
        <v>8.23</v>
      </c>
      <c r="Y941" s="345" t="str">
        <f t="shared" si="282"/>
        <v/>
      </c>
      <c r="Z941" s="345" t="str">
        <f t="shared" si="282"/>
        <v/>
      </c>
      <c r="AA941" s="345">
        <f t="shared" si="282"/>
        <v>8.23</v>
      </c>
      <c r="AB941" s="345">
        <f t="shared" si="282"/>
        <v>8.23</v>
      </c>
      <c r="AC941" s="345">
        <f t="shared" si="282"/>
        <v>8.23</v>
      </c>
      <c r="AD941" s="345">
        <f t="shared" si="282"/>
        <v>8.23</v>
      </c>
      <c r="AE941" s="345">
        <f t="shared" si="282"/>
        <v>8.23</v>
      </c>
      <c r="AF941" s="346" t="str">
        <f t="shared" si="282"/>
        <v/>
      </c>
      <c r="AG941" s="299">
        <f>SUM(B941:AF941)</f>
        <v>181.05999999999997</v>
      </c>
    </row>
    <row r="942" spans="1:34" s="16" customFormat="1" ht="12" customHeight="1" thickBot="1" x14ac:dyDescent="0.25">
      <c r="A942" s="347" t="str">
        <f>$A$804</f>
        <v>Produktivstunden</v>
      </c>
      <c r="B942" s="348">
        <f>SUM(B393:B395)</f>
        <v>0</v>
      </c>
      <c r="C942" s="349">
        <f t="shared" ref="C942:AF942" si="283">SUM(C393:C395)</f>
        <v>0</v>
      </c>
      <c r="D942" s="349">
        <f t="shared" si="283"/>
        <v>0</v>
      </c>
      <c r="E942" s="349">
        <f t="shared" si="283"/>
        <v>0</v>
      </c>
      <c r="F942" s="349">
        <f t="shared" si="283"/>
        <v>0</v>
      </c>
      <c r="G942" s="349">
        <f t="shared" si="283"/>
        <v>0</v>
      </c>
      <c r="H942" s="349">
        <f t="shared" si="283"/>
        <v>0</v>
      </c>
      <c r="I942" s="349">
        <f t="shared" si="283"/>
        <v>0</v>
      </c>
      <c r="J942" s="349">
        <f t="shared" si="283"/>
        <v>0</v>
      </c>
      <c r="K942" s="349">
        <f t="shared" si="283"/>
        <v>0</v>
      </c>
      <c r="L942" s="349">
        <f t="shared" si="283"/>
        <v>0</v>
      </c>
      <c r="M942" s="349">
        <f t="shared" si="283"/>
        <v>0</v>
      </c>
      <c r="N942" s="349">
        <f t="shared" si="283"/>
        <v>0</v>
      </c>
      <c r="O942" s="349">
        <f t="shared" si="283"/>
        <v>0</v>
      </c>
      <c r="P942" s="349">
        <f t="shared" si="283"/>
        <v>0</v>
      </c>
      <c r="Q942" s="349">
        <f t="shared" si="283"/>
        <v>0</v>
      </c>
      <c r="R942" s="349">
        <f t="shared" si="283"/>
        <v>0</v>
      </c>
      <c r="S942" s="349">
        <f t="shared" si="283"/>
        <v>0</v>
      </c>
      <c r="T942" s="349">
        <f t="shared" si="283"/>
        <v>0</v>
      </c>
      <c r="U942" s="349">
        <f t="shared" si="283"/>
        <v>0</v>
      </c>
      <c r="V942" s="349">
        <f t="shared" si="283"/>
        <v>0</v>
      </c>
      <c r="W942" s="349">
        <f t="shared" si="283"/>
        <v>0</v>
      </c>
      <c r="X942" s="349">
        <f t="shared" si="283"/>
        <v>0</v>
      </c>
      <c r="Y942" s="349">
        <f t="shared" si="283"/>
        <v>0</v>
      </c>
      <c r="Z942" s="349">
        <f t="shared" si="283"/>
        <v>0</v>
      </c>
      <c r="AA942" s="349">
        <f t="shared" si="283"/>
        <v>0</v>
      </c>
      <c r="AB942" s="349">
        <f t="shared" si="283"/>
        <v>0</v>
      </c>
      <c r="AC942" s="349">
        <f t="shared" si="283"/>
        <v>0</v>
      </c>
      <c r="AD942" s="349">
        <f t="shared" si="283"/>
        <v>0</v>
      </c>
      <c r="AE942" s="349">
        <f t="shared" si="283"/>
        <v>0</v>
      </c>
      <c r="AF942" s="350">
        <f t="shared" si="283"/>
        <v>0</v>
      </c>
      <c r="AG942" s="333"/>
    </row>
    <row r="943" spans="1:34" s="16" customFormat="1" ht="12" customHeight="1" x14ac:dyDescent="0.2">
      <c r="A943" s="361" t="str">
        <f>$A$805</f>
        <v>Feiertage [ft]</v>
      </c>
      <c r="B943" s="362" t="str">
        <f>B396</f>
        <v/>
      </c>
      <c r="C943" s="363" t="str">
        <f t="shared" ref="C943:AF943" si="284">C396</f>
        <v/>
      </c>
      <c r="D943" s="363" t="str">
        <f t="shared" si="284"/>
        <v/>
      </c>
      <c r="E943" s="363" t="str">
        <f t="shared" si="284"/>
        <v/>
      </c>
      <c r="F943" s="363" t="str">
        <f t="shared" si="284"/>
        <v/>
      </c>
      <c r="G943" s="363" t="str">
        <f t="shared" si="284"/>
        <v/>
      </c>
      <c r="H943" s="363" t="str">
        <f t="shared" si="284"/>
        <v/>
      </c>
      <c r="I943" s="363" t="str">
        <f t="shared" si="284"/>
        <v/>
      </c>
      <c r="J943" s="363" t="str">
        <f t="shared" si="284"/>
        <v/>
      </c>
      <c r="K943" s="363" t="str">
        <f t="shared" si="284"/>
        <v/>
      </c>
      <c r="L943" s="363" t="str">
        <f t="shared" si="284"/>
        <v/>
      </c>
      <c r="M943" s="363" t="str">
        <f t="shared" si="284"/>
        <v/>
      </c>
      <c r="N943" s="363" t="str">
        <f t="shared" si="284"/>
        <v/>
      </c>
      <c r="O943" s="363" t="str">
        <f t="shared" si="284"/>
        <v/>
      </c>
      <c r="P943" s="363" t="str">
        <f t="shared" si="284"/>
        <v/>
      </c>
      <c r="Q943" s="363" t="str">
        <f t="shared" si="284"/>
        <v/>
      </c>
      <c r="R943" s="363" t="str">
        <f t="shared" si="284"/>
        <v/>
      </c>
      <c r="S943" s="363" t="str">
        <f t="shared" si="284"/>
        <v/>
      </c>
      <c r="T943" s="363" t="str">
        <f t="shared" si="284"/>
        <v/>
      </c>
      <c r="U943" s="363" t="str">
        <f t="shared" si="284"/>
        <v/>
      </c>
      <c r="V943" s="363" t="str">
        <f t="shared" si="284"/>
        <v/>
      </c>
      <c r="W943" s="363" t="str">
        <f t="shared" si="284"/>
        <v/>
      </c>
      <c r="X943" s="363" t="str">
        <f t="shared" si="284"/>
        <v/>
      </c>
      <c r="Y943" s="363" t="str">
        <f t="shared" si="284"/>
        <v/>
      </c>
      <c r="Z943" s="363" t="str">
        <f t="shared" si="284"/>
        <v/>
      </c>
      <c r="AA943" s="363" t="str">
        <f t="shared" si="284"/>
        <v/>
      </c>
      <c r="AB943" s="363" t="str">
        <f t="shared" si="284"/>
        <v/>
      </c>
      <c r="AC943" s="363" t="str">
        <f t="shared" si="284"/>
        <v/>
      </c>
      <c r="AD943" s="363" t="str">
        <f t="shared" si="284"/>
        <v/>
      </c>
      <c r="AE943" s="363" t="str">
        <f t="shared" si="284"/>
        <v/>
      </c>
      <c r="AF943" s="364" t="str">
        <f t="shared" si="284"/>
        <v/>
      </c>
      <c r="AG943" s="331">
        <f>SUM(B943:AF943)</f>
        <v>0</v>
      </c>
    </row>
    <row r="944" spans="1:34" s="16" customFormat="1" ht="12" customHeight="1" x14ac:dyDescent="0.2">
      <c r="A944" s="351" t="str">
        <f>$A$806</f>
        <v>Ferien [f]</v>
      </c>
      <c r="B944" s="393"/>
      <c r="C944" s="394"/>
      <c r="D944" s="394"/>
      <c r="E944" s="394"/>
      <c r="F944" s="394"/>
      <c r="G944" s="394"/>
      <c r="H944" s="394"/>
      <c r="I944" s="394"/>
      <c r="J944" s="394"/>
      <c r="K944" s="394"/>
      <c r="L944" s="394"/>
      <c r="M944" s="394"/>
      <c r="N944" s="394"/>
      <c r="O944" s="394"/>
      <c r="P944" s="394"/>
      <c r="Q944" s="394"/>
      <c r="R944" s="394"/>
      <c r="S944" s="394"/>
      <c r="T944" s="394"/>
      <c r="U944" s="394"/>
      <c r="V944" s="394"/>
      <c r="W944" s="394"/>
      <c r="X944" s="394"/>
      <c r="Y944" s="394"/>
      <c r="Z944" s="394"/>
      <c r="AA944" s="394"/>
      <c r="AB944" s="394"/>
      <c r="AC944" s="394"/>
      <c r="AD944" s="394"/>
      <c r="AE944" s="394"/>
      <c r="AF944" s="395"/>
      <c r="AG944" s="332">
        <f>SUM(B944:AF944)</f>
        <v>0</v>
      </c>
      <c r="AH944" s="334" t="str">
        <f>$AH$806</f>
        <v>f</v>
      </c>
    </row>
    <row r="945" spans="1:34" s="16" customFormat="1" ht="12" customHeight="1" x14ac:dyDescent="0.2">
      <c r="A945" s="352" t="str">
        <f>$A$807</f>
        <v>Kompensation (Vorjahr) [kv]</v>
      </c>
      <c r="B945" s="396"/>
      <c r="C945" s="397"/>
      <c r="D945" s="397"/>
      <c r="E945" s="397"/>
      <c r="F945" s="397"/>
      <c r="G945" s="397"/>
      <c r="H945" s="397"/>
      <c r="I945" s="397"/>
      <c r="J945" s="397"/>
      <c r="K945" s="397"/>
      <c r="L945" s="397"/>
      <c r="M945" s="397"/>
      <c r="N945" s="397"/>
      <c r="O945" s="397"/>
      <c r="P945" s="397"/>
      <c r="Q945" s="397"/>
      <c r="R945" s="397"/>
      <c r="S945" s="397"/>
      <c r="T945" s="397"/>
      <c r="U945" s="397"/>
      <c r="V945" s="397"/>
      <c r="W945" s="397"/>
      <c r="X945" s="397"/>
      <c r="Y945" s="397"/>
      <c r="Z945" s="397"/>
      <c r="AA945" s="397"/>
      <c r="AB945" s="397"/>
      <c r="AC945" s="397"/>
      <c r="AD945" s="397"/>
      <c r="AE945" s="397"/>
      <c r="AF945" s="398"/>
      <c r="AG945" s="328">
        <f>SUM(B945:AF945)</f>
        <v>0</v>
      </c>
      <c r="AH945" s="334" t="str">
        <f>$AH$807</f>
        <v>kv</v>
      </c>
    </row>
    <row r="946" spans="1:34" s="16" customFormat="1" ht="12" customHeight="1" x14ac:dyDescent="0.2">
      <c r="A946" s="353" t="str">
        <f>$A$808</f>
        <v>Kompensation (laufend) [kj]</v>
      </c>
      <c r="B946" s="399"/>
      <c r="C946" s="400"/>
      <c r="D946" s="400"/>
      <c r="E946" s="400"/>
      <c r="F946" s="400"/>
      <c r="G946" s="400"/>
      <c r="H946" s="400"/>
      <c r="I946" s="400"/>
      <c r="J946" s="400"/>
      <c r="K946" s="400"/>
      <c r="L946" s="400"/>
      <c r="M946" s="400"/>
      <c r="N946" s="400"/>
      <c r="O946" s="400"/>
      <c r="P946" s="400"/>
      <c r="Q946" s="400"/>
      <c r="R946" s="400"/>
      <c r="S946" s="400"/>
      <c r="T946" s="400"/>
      <c r="U946" s="400"/>
      <c r="V946" s="400"/>
      <c r="W946" s="400"/>
      <c r="X946" s="400"/>
      <c r="Y946" s="400"/>
      <c r="Z946" s="400"/>
      <c r="AA946" s="400"/>
      <c r="AB946" s="400"/>
      <c r="AC946" s="400"/>
      <c r="AD946" s="400"/>
      <c r="AE946" s="400"/>
      <c r="AF946" s="401"/>
      <c r="AG946" s="327">
        <f>SUM(B946:AF946)</f>
        <v>0</v>
      </c>
      <c r="AH946" s="334" t="str">
        <f>$AH$808</f>
        <v>kj</v>
      </c>
    </row>
    <row r="947" spans="1:34" s="16" customFormat="1" ht="12" customHeight="1" x14ac:dyDescent="0.2">
      <c r="A947" s="354" t="str">
        <f>$A$809</f>
        <v>Absenzen, Kurzabsenzen [a]</v>
      </c>
      <c r="B947" s="393"/>
      <c r="C947" s="394"/>
      <c r="D947" s="394"/>
      <c r="E947" s="394"/>
      <c r="F947" s="394"/>
      <c r="G947" s="394"/>
      <c r="H947" s="394"/>
      <c r="I947" s="394"/>
      <c r="J947" s="394"/>
      <c r="K947" s="394"/>
      <c r="L947" s="394"/>
      <c r="M947" s="394"/>
      <c r="N947" s="394"/>
      <c r="O947" s="394"/>
      <c r="P947" s="394"/>
      <c r="Q947" s="394"/>
      <c r="R947" s="394"/>
      <c r="S947" s="394"/>
      <c r="T947" s="394"/>
      <c r="U947" s="394"/>
      <c r="V947" s="394"/>
      <c r="W947" s="394"/>
      <c r="X947" s="394"/>
      <c r="Y947" s="394"/>
      <c r="Z947" s="394"/>
      <c r="AA947" s="394"/>
      <c r="AB947" s="394"/>
      <c r="AC947" s="394"/>
      <c r="AD947" s="394"/>
      <c r="AE947" s="394"/>
      <c r="AF947" s="395"/>
      <c r="AG947" s="326">
        <f>SUM(B947:AF947)</f>
        <v>0</v>
      </c>
      <c r="AH947" s="334" t="str">
        <f>$AH$809</f>
        <v>a</v>
      </c>
    </row>
    <row r="948" spans="1:34" s="16" customFormat="1" ht="12" customHeight="1" x14ac:dyDescent="0.2">
      <c r="A948" s="355" t="str">
        <f>$A$810</f>
        <v>Krankheit [k]</v>
      </c>
      <c r="B948" s="396"/>
      <c r="C948" s="397"/>
      <c r="D948" s="397"/>
      <c r="E948" s="397"/>
      <c r="F948" s="397"/>
      <c r="G948" s="397"/>
      <c r="H948" s="397"/>
      <c r="I948" s="397"/>
      <c r="J948" s="397"/>
      <c r="K948" s="397"/>
      <c r="L948" s="397"/>
      <c r="M948" s="397"/>
      <c r="N948" s="397"/>
      <c r="O948" s="397"/>
      <c r="P948" s="397"/>
      <c r="Q948" s="397"/>
      <c r="R948" s="397"/>
      <c r="S948" s="397"/>
      <c r="T948" s="397"/>
      <c r="U948" s="397"/>
      <c r="V948" s="397"/>
      <c r="W948" s="397"/>
      <c r="X948" s="397"/>
      <c r="Y948" s="397"/>
      <c r="Z948" s="397"/>
      <c r="AA948" s="397"/>
      <c r="AB948" s="397"/>
      <c r="AC948" s="397"/>
      <c r="AD948" s="397"/>
      <c r="AE948" s="397"/>
      <c r="AF948" s="398"/>
      <c r="AG948" s="328">
        <f t="shared" ref="AG948:AG956" si="285">SUM(B948:AF948)</f>
        <v>0</v>
      </c>
      <c r="AH948" s="334" t="str">
        <f>$AH$810</f>
        <v>k</v>
      </c>
    </row>
    <row r="949" spans="1:34" s="16" customFormat="1" ht="12" customHeight="1" x14ac:dyDescent="0.2">
      <c r="A949" s="355" t="str">
        <f>$A$811</f>
        <v>Unfall [u]</v>
      </c>
      <c r="B949" s="396"/>
      <c r="C949" s="397"/>
      <c r="D949" s="397"/>
      <c r="E949" s="397"/>
      <c r="F949" s="397"/>
      <c r="G949" s="397"/>
      <c r="H949" s="397"/>
      <c r="I949" s="397"/>
      <c r="J949" s="397"/>
      <c r="K949" s="397"/>
      <c r="L949" s="397"/>
      <c r="M949" s="397"/>
      <c r="N949" s="397"/>
      <c r="O949" s="397"/>
      <c r="P949" s="397"/>
      <c r="Q949" s="397"/>
      <c r="R949" s="397"/>
      <c r="S949" s="397"/>
      <c r="T949" s="397"/>
      <c r="U949" s="397"/>
      <c r="V949" s="397"/>
      <c r="W949" s="397"/>
      <c r="X949" s="397"/>
      <c r="Y949" s="397"/>
      <c r="Z949" s="397"/>
      <c r="AA949" s="397"/>
      <c r="AB949" s="397"/>
      <c r="AC949" s="397"/>
      <c r="AD949" s="397"/>
      <c r="AE949" s="397"/>
      <c r="AF949" s="398"/>
      <c r="AG949" s="328">
        <f t="shared" si="285"/>
        <v>0</v>
      </c>
      <c r="AH949" s="334" t="str">
        <f>$AH$811</f>
        <v>u</v>
      </c>
    </row>
    <row r="950" spans="1:34" s="16" customFormat="1" ht="12" customHeight="1" x14ac:dyDescent="0.2">
      <c r="A950" s="355" t="str">
        <f>$A$812</f>
        <v>Schwangerschaft/Mutterschaft [s]</v>
      </c>
      <c r="B950" s="396"/>
      <c r="C950" s="397"/>
      <c r="D950" s="397"/>
      <c r="E950" s="397"/>
      <c r="F950" s="397"/>
      <c r="G950" s="397"/>
      <c r="H950" s="397"/>
      <c r="I950" s="397"/>
      <c r="J950" s="397"/>
      <c r="K950" s="397"/>
      <c r="L950" s="397"/>
      <c r="M950" s="397"/>
      <c r="N950" s="397"/>
      <c r="O950" s="397"/>
      <c r="P950" s="397"/>
      <c r="Q950" s="397"/>
      <c r="R950" s="397"/>
      <c r="S950" s="397"/>
      <c r="T950" s="397"/>
      <c r="U950" s="397"/>
      <c r="V950" s="397"/>
      <c r="W950" s="397"/>
      <c r="X950" s="397"/>
      <c r="Y950" s="397"/>
      <c r="Z950" s="397"/>
      <c r="AA950" s="397"/>
      <c r="AB950" s="397"/>
      <c r="AC950" s="397"/>
      <c r="AD950" s="397"/>
      <c r="AE950" s="397"/>
      <c r="AF950" s="398"/>
      <c r="AG950" s="328">
        <f t="shared" si="285"/>
        <v>0</v>
      </c>
      <c r="AH950" s="334" t="str">
        <f>$AH$812</f>
        <v>s</v>
      </c>
    </row>
    <row r="951" spans="1:34" s="16" customFormat="1" ht="12" customHeight="1" x14ac:dyDescent="0.2">
      <c r="A951" s="355" t="str">
        <f>$A$813</f>
        <v>Militär/Beförderung/Zivilschutz [m]</v>
      </c>
      <c r="B951" s="396"/>
      <c r="C951" s="397"/>
      <c r="D951" s="397"/>
      <c r="E951" s="397"/>
      <c r="F951" s="397"/>
      <c r="G951" s="397"/>
      <c r="H951" s="397"/>
      <c r="I951" s="397"/>
      <c r="J951" s="397"/>
      <c r="K951" s="397"/>
      <c r="L951" s="397"/>
      <c r="M951" s="397"/>
      <c r="N951" s="397"/>
      <c r="O951" s="397"/>
      <c r="P951" s="397"/>
      <c r="Q951" s="397"/>
      <c r="R951" s="397"/>
      <c r="S951" s="397"/>
      <c r="T951" s="397"/>
      <c r="U951" s="397"/>
      <c r="V951" s="397"/>
      <c r="W951" s="397"/>
      <c r="X951" s="397"/>
      <c r="Y951" s="397"/>
      <c r="Z951" s="397"/>
      <c r="AA951" s="397"/>
      <c r="AB951" s="397"/>
      <c r="AC951" s="397"/>
      <c r="AD951" s="397"/>
      <c r="AE951" s="397"/>
      <c r="AF951" s="398"/>
      <c r="AG951" s="328">
        <f t="shared" si="285"/>
        <v>0</v>
      </c>
      <c r="AH951" s="334" t="str">
        <f>$AH$813</f>
        <v>m</v>
      </c>
    </row>
    <row r="952" spans="1:34" s="16" customFormat="1" ht="12" customHeight="1" x14ac:dyDescent="0.2">
      <c r="A952" s="355" t="str">
        <f>$A$814</f>
        <v>Berufsschule [bs]</v>
      </c>
      <c r="B952" s="396"/>
      <c r="C952" s="397"/>
      <c r="D952" s="397"/>
      <c r="E952" s="397"/>
      <c r="F952" s="397"/>
      <c r="G952" s="397"/>
      <c r="H952" s="397"/>
      <c r="I952" s="397"/>
      <c r="J952" s="397"/>
      <c r="K952" s="397"/>
      <c r="L952" s="397"/>
      <c r="M952" s="397"/>
      <c r="N952" s="397"/>
      <c r="O952" s="397"/>
      <c r="P952" s="397"/>
      <c r="Q952" s="397"/>
      <c r="R952" s="397"/>
      <c r="S952" s="397"/>
      <c r="T952" s="397"/>
      <c r="U952" s="397"/>
      <c r="V952" s="397"/>
      <c r="W952" s="397"/>
      <c r="X952" s="397"/>
      <c r="Y952" s="397"/>
      <c r="Z952" s="397"/>
      <c r="AA952" s="397"/>
      <c r="AB952" s="397"/>
      <c r="AC952" s="397"/>
      <c r="AD952" s="397"/>
      <c r="AE952" s="397"/>
      <c r="AF952" s="398"/>
      <c r="AG952" s="328">
        <f t="shared" si="285"/>
        <v>0</v>
      </c>
      <c r="AH952" s="334" t="str">
        <f>$AH$814</f>
        <v>bs</v>
      </c>
    </row>
    <row r="953" spans="1:34" s="16" customFormat="1" ht="12" customHeight="1" x14ac:dyDescent="0.2">
      <c r="A953" s="356" t="str">
        <f>$A$815</f>
        <v>Kurse [ku]</v>
      </c>
      <c r="B953" s="399"/>
      <c r="C953" s="400"/>
      <c r="D953" s="400"/>
      <c r="E953" s="400"/>
      <c r="F953" s="400"/>
      <c r="G953" s="400"/>
      <c r="H953" s="400"/>
      <c r="I953" s="400"/>
      <c r="J953" s="400"/>
      <c r="K953" s="400"/>
      <c r="L953" s="400"/>
      <c r="M953" s="400"/>
      <c r="N953" s="400"/>
      <c r="O953" s="400"/>
      <c r="P953" s="400"/>
      <c r="Q953" s="400"/>
      <c r="R953" s="400"/>
      <c r="S953" s="400"/>
      <c r="T953" s="400"/>
      <c r="U953" s="400"/>
      <c r="V953" s="400"/>
      <c r="W953" s="400"/>
      <c r="X953" s="400"/>
      <c r="Y953" s="400"/>
      <c r="Z953" s="400"/>
      <c r="AA953" s="400"/>
      <c r="AB953" s="400"/>
      <c r="AC953" s="400"/>
      <c r="AD953" s="400"/>
      <c r="AE953" s="400"/>
      <c r="AF953" s="401"/>
      <c r="AG953" s="327">
        <f t="shared" si="285"/>
        <v>0</v>
      </c>
      <c r="AH953" s="334" t="str">
        <f>$AH$815</f>
        <v>ku</v>
      </c>
    </row>
    <row r="954" spans="1:34" s="16" customFormat="1" ht="12" customHeight="1" x14ac:dyDescent="0.2">
      <c r="A954" s="357" t="str">
        <f>$A$816</f>
        <v>Kurzarbeit und Schlechtwetter [ka]</v>
      </c>
      <c r="B954" s="402"/>
      <c r="C954" s="403"/>
      <c r="D954" s="403"/>
      <c r="E954" s="403"/>
      <c r="F954" s="403"/>
      <c r="G954" s="403"/>
      <c r="H954" s="403"/>
      <c r="I954" s="403"/>
      <c r="J954" s="403"/>
      <c r="K954" s="403"/>
      <c r="L954" s="403"/>
      <c r="M954" s="403"/>
      <c r="N954" s="403"/>
      <c r="O954" s="403"/>
      <c r="P954" s="403"/>
      <c r="Q954" s="403"/>
      <c r="R954" s="403"/>
      <c r="S954" s="403"/>
      <c r="T954" s="403"/>
      <c r="U954" s="403"/>
      <c r="V954" s="403"/>
      <c r="W954" s="403"/>
      <c r="X954" s="403"/>
      <c r="Y954" s="403"/>
      <c r="Z954" s="403"/>
      <c r="AA954" s="403"/>
      <c r="AB954" s="403"/>
      <c r="AC954" s="403"/>
      <c r="AD954" s="403"/>
      <c r="AE954" s="403"/>
      <c r="AF954" s="404"/>
      <c r="AG954" s="86">
        <f t="shared" si="285"/>
        <v>0</v>
      </c>
      <c r="AH954" s="334" t="str">
        <f>$AH$816</f>
        <v>ka</v>
      </c>
    </row>
    <row r="955" spans="1:34" s="16" customFormat="1" ht="12" customHeight="1" x14ac:dyDescent="0.2">
      <c r="A955" s="358">
        <f>$A$817</f>
        <v>0</v>
      </c>
      <c r="B955" s="405"/>
      <c r="C955" s="406"/>
      <c r="D955" s="406"/>
      <c r="E955" s="406"/>
      <c r="F955" s="406"/>
      <c r="G955" s="406"/>
      <c r="H955" s="406"/>
      <c r="I955" s="406"/>
      <c r="J955" s="406"/>
      <c r="K955" s="406"/>
      <c r="L955" s="406"/>
      <c r="M955" s="406"/>
      <c r="N955" s="406"/>
      <c r="O955" s="406"/>
      <c r="P955" s="406"/>
      <c r="Q955" s="406"/>
      <c r="R955" s="406"/>
      <c r="S955" s="406"/>
      <c r="T955" s="406"/>
      <c r="U955" s="406"/>
      <c r="V955" s="406"/>
      <c r="W955" s="406"/>
      <c r="X955" s="406"/>
      <c r="Y955" s="406"/>
      <c r="Z955" s="406"/>
      <c r="AA955" s="406"/>
      <c r="AB955" s="406"/>
      <c r="AC955" s="406"/>
      <c r="AD955" s="406"/>
      <c r="AE955" s="406"/>
      <c r="AF955" s="407"/>
      <c r="AG955" s="329">
        <f t="shared" si="285"/>
        <v>0</v>
      </c>
      <c r="AH955" s="334">
        <f>$AH$817</f>
        <v>0</v>
      </c>
    </row>
    <row r="956" spans="1:34" s="16" customFormat="1" ht="12" customHeight="1" thickBot="1" x14ac:dyDescent="0.25">
      <c r="A956" s="359" t="str">
        <f>$A$818</f>
        <v>Fehlstunden (unbezahlt) [fe]</v>
      </c>
      <c r="B956" s="408"/>
      <c r="C956" s="409"/>
      <c r="D956" s="409"/>
      <c r="E956" s="409"/>
      <c r="F956" s="409"/>
      <c r="G956" s="409"/>
      <c r="H956" s="409"/>
      <c r="I956" s="409"/>
      <c r="J956" s="409"/>
      <c r="K956" s="409"/>
      <c r="L956" s="409"/>
      <c r="M956" s="409"/>
      <c r="N956" s="409"/>
      <c r="O956" s="409"/>
      <c r="P956" s="409"/>
      <c r="Q956" s="409"/>
      <c r="R956" s="409"/>
      <c r="S956" s="409"/>
      <c r="T956" s="409"/>
      <c r="U956" s="409"/>
      <c r="V956" s="409"/>
      <c r="W956" s="409"/>
      <c r="X956" s="409"/>
      <c r="Y956" s="409"/>
      <c r="Z956" s="409"/>
      <c r="AA956" s="409"/>
      <c r="AB956" s="409"/>
      <c r="AC956" s="409"/>
      <c r="AD956" s="409"/>
      <c r="AE956" s="409"/>
      <c r="AF956" s="410"/>
      <c r="AG956" s="330">
        <f t="shared" si="285"/>
        <v>0</v>
      </c>
      <c r="AH956" s="334" t="str">
        <f>$AH$818</f>
        <v>fe</v>
      </c>
    </row>
    <row r="957" spans="1:34" s="2" customFormat="1" ht="12" customHeight="1" thickBot="1" x14ac:dyDescent="0.25">
      <c r="A957" s="360" t="str">
        <f>$A$819</f>
        <v>Total</v>
      </c>
      <c r="B957" s="417">
        <f>SUM(B944:B956)</f>
        <v>0</v>
      </c>
      <c r="C957" s="418">
        <f t="shared" ref="C957:AF957" si="286">SUM(C944:C956)</f>
        <v>0</v>
      </c>
      <c r="D957" s="418">
        <f t="shared" si="286"/>
        <v>0</v>
      </c>
      <c r="E957" s="418">
        <f t="shared" si="286"/>
        <v>0</v>
      </c>
      <c r="F957" s="418">
        <f t="shared" si="286"/>
        <v>0</v>
      </c>
      <c r="G957" s="418">
        <f t="shared" si="286"/>
        <v>0</v>
      </c>
      <c r="H957" s="418">
        <f t="shared" si="286"/>
        <v>0</v>
      </c>
      <c r="I957" s="418">
        <f t="shared" si="286"/>
        <v>0</v>
      </c>
      <c r="J957" s="418">
        <f t="shared" si="286"/>
        <v>0</v>
      </c>
      <c r="K957" s="418">
        <f t="shared" si="286"/>
        <v>0</v>
      </c>
      <c r="L957" s="418">
        <f t="shared" si="286"/>
        <v>0</v>
      </c>
      <c r="M957" s="418">
        <f t="shared" si="286"/>
        <v>0</v>
      </c>
      <c r="N957" s="418">
        <f t="shared" si="286"/>
        <v>0</v>
      </c>
      <c r="O957" s="418">
        <f t="shared" si="286"/>
        <v>0</v>
      </c>
      <c r="P957" s="418">
        <f t="shared" si="286"/>
        <v>0</v>
      </c>
      <c r="Q957" s="418">
        <f t="shared" si="286"/>
        <v>0</v>
      </c>
      <c r="R957" s="418">
        <f t="shared" si="286"/>
        <v>0</v>
      </c>
      <c r="S957" s="418">
        <f t="shared" si="286"/>
        <v>0</v>
      </c>
      <c r="T957" s="418">
        <f t="shared" si="286"/>
        <v>0</v>
      </c>
      <c r="U957" s="418">
        <f t="shared" si="286"/>
        <v>0</v>
      </c>
      <c r="V957" s="418">
        <f t="shared" si="286"/>
        <v>0</v>
      </c>
      <c r="W957" s="418">
        <f t="shared" si="286"/>
        <v>0</v>
      </c>
      <c r="X957" s="418">
        <f t="shared" si="286"/>
        <v>0</v>
      </c>
      <c r="Y957" s="418">
        <f t="shared" si="286"/>
        <v>0</v>
      </c>
      <c r="Z957" s="418">
        <f t="shared" si="286"/>
        <v>0</v>
      </c>
      <c r="AA957" s="418">
        <f t="shared" si="286"/>
        <v>0</v>
      </c>
      <c r="AB957" s="418">
        <f t="shared" si="286"/>
        <v>0</v>
      </c>
      <c r="AC957" s="418">
        <f t="shared" si="286"/>
        <v>0</v>
      </c>
      <c r="AD957" s="418">
        <f t="shared" si="286"/>
        <v>0</v>
      </c>
      <c r="AE957" s="418">
        <f t="shared" si="286"/>
        <v>0</v>
      </c>
      <c r="AF957" s="419">
        <f t="shared" si="286"/>
        <v>0</v>
      </c>
      <c r="AG957" s="325"/>
    </row>
    <row r="958" spans="1:34" x14ac:dyDescent="0.25"/>
    <row r="959" spans="1:34" x14ac:dyDescent="0.25"/>
    <row r="960" spans="1:34" x14ac:dyDescent="0.25"/>
    <row r="961" spans="1:34" s="1" customFormat="1" ht="21" customHeight="1" x14ac:dyDescent="0.25">
      <c r="A961" s="211" t="str">
        <f>A450</f>
        <v>August</v>
      </c>
      <c r="B961" s="506" t="str">
        <f>$B$800</f>
        <v>Saldo Monat + / -</v>
      </c>
      <c r="C961" s="507"/>
      <c r="D961" s="507"/>
      <c r="E961" s="508"/>
      <c r="F961" s="509">
        <f>F450</f>
        <v>-181.05999999999997</v>
      </c>
      <c r="G961" s="510"/>
      <c r="H961" s="78"/>
      <c r="I961" s="323"/>
      <c r="J961" s="282"/>
      <c r="K961" s="31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511" t="str">
        <f>$AB$800</f>
        <v>Absenz in Std</v>
      </c>
      <c r="AC961" s="511"/>
      <c r="AD961" s="511"/>
      <c r="AE961" s="511" t="str">
        <f>Labels!B84</f>
        <v>Aug</v>
      </c>
      <c r="AF961" s="512"/>
      <c r="AG961" s="83"/>
    </row>
    <row r="962" spans="1:34" s="16" customFormat="1" ht="15.75" x14ac:dyDescent="0.25">
      <c r="A962" s="213" t="str">
        <f>$A$801</f>
        <v>Tag</v>
      </c>
      <c r="B962" s="214">
        <f>B451</f>
        <v>44409</v>
      </c>
      <c r="C962" s="215">
        <f t="shared" ref="C962:AF962" si="287">B962+1</f>
        <v>44410</v>
      </c>
      <c r="D962" s="214">
        <f t="shared" si="287"/>
        <v>44411</v>
      </c>
      <c r="E962" s="214">
        <f t="shared" si="287"/>
        <v>44412</v>
      </c>
      <c r="F962" s="214">
        <f t="shared" si="287"/>
        <v>44413</v>
      </c>
      <c r="G962" s="214">
        <f t="shared" si="287"/>
        <v>44414</v>
      </c>
      <c r="H962" s="214">
        <f t="shared" si="287"/>
        <v>44415</v>
      </c>
      <c r="I962" s="214">
        <f t="shared" si="287"/>
        <v>44416</v>
      </c>
      <c r="J962" s="214">
        <f t="shared" si="287"/>
        <v>44417</v>
      </c>
      <c r="K962" s="214">
        <f t="shared" si="287"/>
        <v>44418</v>
      </c>
      <c r="L962" s="214">
        <f t="shared" si="287"/>
        <v>44419</v>
      </c>
      <c r="M962" s="214">
        <f t="shared" si="287"/>
        <v>44420</v>
      </c>
      <c r="N962" s="214">
        <f t="shared" si="287"/>
        <v>44421</v>
      </c>
      <c r="O962" s="214">
        <f t="shared" si="287"/>
        <v>44422</v>
      </c>
      <c r="P962" s="214">
        <f t="shared" si="287"/>
        <v>44423</v>
      </c>
      <c r="Q962" s="214">
        <f t="shared" si="287"/>
        <v>44424</v>
      </c>
      <c r="R962" s="214">
        <f t="shared" si="287"/>
        <v>44425</v>
      </c>
      <c r="S962" s="214">
        <f t="shared" si="287"/>
        <v>44426</v>
      </c>
      <c r="T962" s="214">
        <f t="shared" si="287"/>
        <v>44427</v>
      </c>
      <c r="U962" s="214">
        <f t="shared" si="287"/>
        <v>44428</v>
      </c>
      <c r="V962" s="214">
        <f t="shared" si="287"/>
        <v>44429</v>
      </c>
      <c r="W962" s="214">
        <f t="shared" si="287"/>
        <v>44430</v>
      </c>
      <c r="X962" s="214">
        <f t="shared" si="287"/>
        <v>44431</v>
      </c>
      <c r="Y962" s="214">
        <f t="shared" si="287"/>
        <v>44432</v>
      </c>
      <c r="Z962" s="214">
        <f t="shared" si="287"/>
        <v>44433</v>
      </c>
      <c r="AA962" s="214">
        <f t="shared" si="287"/>
        <v>44434</v>
      </c>
      <c r="AB962" s="214">
        <f t="shared" si="287"/>
        <v>44435</v>
      </c>
      <c r="AC962" s="214">
        <f t="shared" si="287"/>
        <v>44436</v>
      </c>
      <c r="AD962" s="214">
        <f t="shared" si="287"/>
        <v>44437</v>
      </c>
      <c r="AE962" s="214">
        <f t="shared" si="287"/>
        <v>44438</v>
      </c>
      <c r="AF962" s="214">
        <f t="shared" si="287"/>
        <v>44439</v>
      </c>
      <c r="AG962" s="431" t="str">
        <f>COUNT(B964:AF964)&amp;" "&amp;Labels!$B$63</f>
        <v>22 Tage</v>
      </c>
    </row>
    <row r="963" spans="1:34" s="16" customFormat="1" ht="12" customHeight="1" x14ac:dyDescent="0.2">
      <c r="A963" s="177" t="str">
        <f>$A$802</f>
        <v>Kalenderwoche</v>
      </c>
      <c r="B963" s="341">
        <f>IF(B962="","",TRUNC((B962-DATE(YEAR(B962+3-MOD(B962-2,7)),1,MOD(B962-2,7)-9))/7))</f>
        <v>30</v>
      </c>
      <c r="C963" s="342">
        <f t="shared" ref="C963:AF963" si="288">IF(C962="","",TRUNC((C962-DATE(YEAR(C962+3-MOD(C962-2,7)),1,MOD(C962-2,7)-9))/7))</f>
        <v>31</v>
      </c>
      <c r="D963" s="342">
        <f t="shared" si="288"/>
        <v>31</v>
      </c>
      <c r="E963" s="342">
        <f t="shared" si="288"/>
        <v>31</v>
      </c>
      <c r="F963" s="342">
        <f t="shared" si="288"/>
        <v>31</v>
      </c>
      <c r="G963" s="342">
        <f t="shared" si="288"/>
        <v>31</v>
      </c>
      <c r="H963" s="342">
        <f t="shared" si="288"/>
        <v>31</v>
      </c>
      <c r="I963" s="342">
        <f t="shared" si="288"/>
        <v>31</v>
      </c>
      <c r="J963" s="342">
        <f t="shared" si="288"/>
        <v>32</v>
      </c>
      <c r="K963" s="342">
        <f t="shared" si="288"/>
        <v>32</v>
      </c>
      <c r="L963" s="342">
        <f t="shared" si="288"/>
        <v>32</v>
      </c>
      <c r="M963" s="342">
        <f t="shared" si="288"/>
        <v>32</v>
      </c>
      <c r="N963" s="342">
        <f t="shared" si="288"/>
        <v>32</v>
      </c>
      <c r="O963" s="342">
        <f t="shared" si="288"/>
        <v>32</v>
      </c>
      <c r="P963" s="342">
        <f t="shared" si="288"/>
        <v>32</v>
      </c>
      <c r="Q963" s="342">
        <f t="shared" si="288"/>
        <v>33</v>
      </c>
      <c r="R963" s="342">
        <f t="shared" si="288"/>
        <v>33</v>
      </c>
      <c r="S963" s="342">
        <f t="shared" si="288"/>
        <v>33</v>
      </c>
      <c r="T963" s="342">
        <f t="shared" si="288"/>
        <v>33</v>
      </c>
      <c r="U963" s="342">
        <f t="shared" si="288"/>
        <v>33</v>
      </c>
      <c r="V963" s="342">
        <f t="shared" si="288"/>
        <v>33</v>
      </c>
      <c r="W963" s="342">
        <f t="shared" si="288"/>
        <v>33</v>
      </c>
      <c r="X963" s="342">
        <f t="shared" si="288"/>
        <v>34</v>
      </c>
      <c r="Y963" s="342">
        <f t="shared" si="288"/>
        <v>34</v>
      </c>
      <c r="Z963" s="342">
        <f t="shared" si="288"/>
        <v>34</v>
      </c>
      <c r="AA963" s="342">
        <f t="shared" si="288"/>
        <v>34</v>
      </c>
      <c r="AB963" s="342">
        <f t="shared" si="288"/>
        <v>34</v>
      </c>
      <c r="AC963" s="342">
        <f t="shared" si="288"/>
        <v>34</v>
      </c>
      <c r="AD963" s="342">
        <f t="shared" si="288"/>
        <v>34</v>
      </c>
      <c r="AE963" s="342">
        <f t="shared" si="288"/>
        <v>35</v>
      </c>
      <c r="AF963" s="343">
        <f t="shared" si="288"/>
        <v>35</v>
      </c>
      <c r="AG963" s="307"/>
    </row>
    <row r="964" spans="1:34" s="16" customFormat="1" ht="12" customHeight="1" x14ac:dyDescent="0.2">
      <c r="A964" s="177" t="str">
        <f>$A$803</f>
        <v>Sollstunden</v>
      </c>
      <c r="B964" s="344" t="str">
        <f t="shared" ref="B964:AF964" si="289">IF(MOD(B962,7)&gt;=2,$J$7*$B$448%,"")</f>
        <v/>
      </c>
      <c r="C964" s="345">
        <f t="shared" si="289"/>
        <v>8.23</v>
      </c>
      <c r="D964" s="345">
        <f t="shared" si="289"/>
        <v>8.23</v>
      </c>
      <c r="E964" s="345">
        <f t="shared" si="289"/>
        <v>8.23</v>
      </c>
      <c r="F964" s="345">
        <f t="shared" si="289"/>
        <v>8.23</v>
      </c>
      <c r="G964" s="345">
        <f t="shared" si="289"/>
        <v>8.23</v>
      </c>
      <c r="H964" s="345" t="str">
        <f t="shared" si="289"/>
        <v/>
      </c>
      <c r="I964" s="345" t="str">
        <f t="shared" si="289"/>
        <v/>
      </c>
      <c r="J964" s="345">
        <f t="shared" si="289"/>
        <v>8.23</v>
      </c>
      <c r="K964" s="345">
        <f t="shared" si="289"/>
        <v>8.23</v>
      </c>
      <c r="L964" s="345">
        <f t="shared" si="289"/>
        <v>8.23</v>
      </c>
      <c r="M964" s="345">
        <f t="shared" si="289"/>
        <v>8.23</v>
      </c>
      <c r="N964" s="345">
        <f t="shared" si="289"/>
        <v>8.23</v>
      </c>
      <c r="O964" s="345" t="str">
        <f t="shared" si="289"/>
        <v/>
      </c>
      <c r="P964" s="345" t="str">
        <f t="shared" si="289"/>
        <v/>
      </c>
      <c r="Q964" s="345">
        <f t="shared" si="289"/>
        <v>8.23</v>
      </c>
      <c r="R964" s="345">
        <f t="shared" si="289"/>
        <v>8.23</v>
      </c>
      <c r="S964" s="345">
        <f t="shared" si="289"/>
        <v>8.23</v>
      </c>
      <c r="T964" s="345">
        <f t="shared" si="289"/>
        <v>8.23</v>
      </c>
      <c r="U964" s="345">
        <f t="shared" si="289"/>
        <v>8.23</v>
      </c>
      <c r="V964" s="345" t="str">
        <f t="shared" si="289"/>
        <v/>
      </c>
      <c r="W964" s="345" t="str">
        <f t="shared" si="289"/>
        <v/>
      </c>
      <c r="X964" s="345">
        <f t="shared" si="289"/>
        <v>8.23</v>
      </c>
      <c r="Y964" s="345">
        <f t="shared" si="289"/>
        <v>8.23</v>
      </c>
      <c r="Z964" s="345">
        <f t="shared" si="289"/>
        <v>8.23</v>
      </c>
      <c r="AA964" s="345">
        <f t="shared" si="289"/>
        <v>8.23</v>
      </c>
      <c r="AB964" s="345">
        <f t="shared" si="289"/>
        <v>8.23</v>
      </c>
      <c r="AC964" s="345" t="str">
        <f t="shared" si="289"/>
        <v/>
      </c>
      <c r="AD964" s="345" t="str">
        <f t="shared" si="289"/>
        <v/>
      </c>
      <c r="AE964" s="345">
        <f t="shared" si="289"/>
        <v>8.23</v>
      </c>
      <c r="AF964" s="346">
        <f t="shared" si="289"/>
        <v>8.23</v>
      </c>
      <c r="AG964" s="299">
        <f>SUM(B964:AF964)</f>
        <v>181.05999999999997</v>
      </c>
    </row>
    <row r="965" spans="1:34" s="16" customFormat="1" ht="12" customHeight="1" thickBot="1" x14ac:dyDescent="0.25">
      <c r="A965" s="347" t="str">
        <f>$A$804</f>
        <v>Produktivstunden</v>
      </c>
      <c r="B965" s="348">
        <f>SUM(B456:B458)</f>
        <v>0</v>
      </c>
      <c r="C965" s="349">
        <f t="shared" ref="C965:AF965" si="290">SUM(C456:C458)</f>
        <v>0</v>
      </c>
      <c r="D965" s="349">
        <f t="shared" si="290"/>
        <v>0</v>
      </c>
      <c r="E965" s="349">
        <f t="shared" si="290"/>
        <v>0</v>
      </c>
      <c r="F965" s="349">
        <f t="shared" si="290"/>
        <v>0</v>
      </c>
      <c r="G965" s="349">
        <f t="shared" si="290"/>
        <v>0</v>
      </c>
      <c r="H965" s="349">
        <f t="shared" si="290"/>
        <v>0</v>
      </c>
      <c r="I965" s="349">
        <f t="shared" si="290"/>
        <v>0</v>
      </c>
      <c r="J965" s="349">
        <f t="shared" si="290"/>
        <v>0</v>
      </c>
      <c r="K965" s="349">
        <f t="shared" si="290"/>
        <v>0</v>
      </c>
      <c r="L965" s="349">
        <f t="shared" si="290"/>
        <v>0</v>
      </c>
      <c r="M965" s="349">
        <f t="shared" si="290"/>
        <v>0</v>
      </c>
      <c r="N965" s="349">
        <f t="shared" si="290"/>
        <v>0</v>
      </c>
      <c r="O965" s="349">
        <f t="shared" si="290"/>
        <v>0</v>
      </c>
      <c r="P965" s="349">
        <f t="shared" si="290"/>
        <v>0</v>
      </c>
      <c r="Q965" s="349">
        <f t="shared" si="290"/>
        <v>0</v>
      </c>
      <c r="R965" s="349">
        <f t="shared" si="290"/>
        <v>0</v>
      </c>
      <c r="S965" s="349">
        <f t="shared" si="290"/>
        <v>0</v>
      </c>
      <c r="T965" s="349">
        <f t="shared" si="290"/>
        <v>0</v>
      </c>
      <c r="U965" s="349">
        <f t="shared" si="290"/>
        <v>0</v>
      </c>
      <c r="V965" s="349">
        <f t="shared" si="290"/>
        <v>0</v>
      </c>
      <c r="W965" s="349">
        <f t="shared" si="290"/>
        <v>0</v>
      </c>
      <c r="X965" s="349">
        <f t="shared" si="290"/>
        <v>0</v>
      </c>
      <c r="Y965" s="349">
        <f t="shared" si="290"/>
        <v>0</v>
      </c>
      <c r="Z965" s="349">
        <f t="shared" si="290"/>
        <v>0</v>
      </c>
      <c r="AA965" s="349">
        <f t="shared" si="290"/>
        <v>0</v>
      </c>
      <c r="AB965" s="349">
        <f t="shared" si="290"/>
        <v>0</v>
      </c>
      <c r="AC965" s="349">
        <f t="shared" si="290"/>
        <v>0</v>
      </c>
      <c r="AD965" s="349">
        <f t="shared" si="290"/>
        <v>0</v>
      </c>
      <c r="AE965" s="349">
        <f t="shared" si="290"/>
        <v>0</v>
      </c>
      <c r="AF965" s="350">
        <f t="shared" si="290"/>
        <v>0</v>
      </c>
      <c r="AG965" s="333"/>
    </row>
    <row r="966" spans="1:34" s="16" customFormat="1" ht="12" customHeight="1" x14ac:dyDescent="0.2">
      <c r="A966" s="361" t="str">
        <f>$A$805</f>
        <v>Feiertage [ft]</v>
      </c>
      <c r="B966" s="362" t="str">
        <f>B459</f>
        <v/>
      </c>
      <c r="C966" s="363" t="str">
        <f t="shared" ref="C966:AF966" si="291">C459</f>
        <v/>
      </c>
      <c r="D966" s="363" t="str">
        <f t="shared" si="291"/>
        <v/>
      </c>
      <c r="E966" s="363" t="str">
        <f t="shared" si="291"/>
        <v/>
      </c>
      <c r="F966" s="363" t="str">
        <f t="shared" si="291"/>
        <v/>
      </c>
      <c r="G966" s="363" t="str">
        <f t="shared" si="291"/>
        <v/>
      </c>
      <c r="H966" s="363" t="str">
        <f t="shared" si="291"/>
        <v/>
      </c>
      <c r="I966" s="363" t="str">
        <f t="shared" si="291"/>
        <v/>
      </c>
      <c r="J966" s="363" t="str">
        <f t="shared" si="291"/>
        <v/>
      </c>
      <c r="K966" s="363" t="str">
        <f t="shared" si="291"/>
        <v/>
      </c>
      <c r="L966" s="363" t="str">
        <f t="shared" si="291"/>
        <v/>
      </c>
      <c r="M966" s="363" t="str">
        <f t="shared" si="291"/>
        <v/>
      </c>
      <c r="N966" s="363" t="str">
        <f t="shared" si="291"/>
        <v/>
      </c>
      <c r="O966" s="363" t="str">
        <f t="shared" si="291"/>
        <v/>
      </c>
      <c r="P966" s="363" t="str">
        <f t="shared" si="291"/>
        <v/>
      </c>
      <c r="Q966" s="363" t="str">
        <f t="shared" si="291"/>
        <v/>
      </c>
      <c r="R966" s="363" t="str">
        <f t="shared" si="291"/>
        <v/>
      </c>
      <c r="S966" s="363" t="str">
        <f t="shared" si="291"/>
        <v/>
      </c>
      <c r="T966" s="363" t="str">
        <f t="shared" si="291"/>
        <v/>
      </c>
      <c r="U966" s="363" t="str">
        <f t="shared" si="291"/>
        <v/>
      </c>
      <c r="V966" s="363" t="str">
        <f t="shared" si="291"/>
        <v/>
      </c>
      <c r="W966" s="363" t="str">
        <f t="shared" si="291"/>
        <v/>
      </c>
      <c r="X966" s="363" t="str">
        <f t="shared" si="291"/>
        <v/>
      </c>
      <c r="Y966" s="363" t="str">
        <f t="shared" si="291"/>
        <v/>
      </c>
      <c r="Z966" s="363" t="str">
        <f t="shared" si="291"/>
        <v/>
      </c>
      <c r="AA966" s="363" t="str">
        <f t="shared" si="291"/>
        <v/>
      </c>
      <c r="AB966" s="363" t="str">
        <f t="shared" si="291"/>
        <v/>
      </c>
      <c r="AC966" s="363" t="str">
        <f t="shared" si="291"/>
        <v/>
      </c>
      <c r="AD966" s="363" t="str">
        <f t="shared" si="291"/>
        <v/>
      </c>
      <c r="AE966" s="363" t="str">
        <f t="shared" si="291"/>
        <v/>
      </c>
      <c r="AF966" s="364" t="str">
        <f t="shared" si="291"/>
        <v/>
      </c>
      <c r="AG966" s="331">
        <f>SUM(B966:AF966)</f>
        <v>0</v>
      </c>
    </row>
    <row r="967" spans="1:34" s="16" customFormat="1" ht="12" customHeight="1" x14ac:dyDescent="0.2">
      <c r="A967" s="351" t="str">
        <f>$A$806</f>
        <v>Ferien [f]</v>
      </c>
      <c r="B967" s="393"/>
      <c r="C967" s="394"/>
      <c r="D967" s="394"/>
      <c r="E967" s="394"/>
      <c r="F967" s="394"/>
      <c r="G967" s="394"/>
      <c r="H967" s="394"/>
      <c r="I967" s="394"/>
      <c r="J967" s="394"/>
      <c r="K967" s="394"/>
      <c r="L967" s="394"/>
      <c r="M967" s="394"/>
      <c r="N967" s="394"/>
      <c r="O967" s="394"/>
      <c r="P967" s="394"/>
      <c r="Q967" s="394"/>
      <c r="R967" s="394"/>
      <c r="S967" s="394"/>
      <c r="T967" s="394"/>
      <c r="U967" s="394"/>
      <c r="V967" s="394"/>
      <c r="W967" s="394"/>
      <c r="X967" s="394"/>
      <c r="Y967" s="394"/>
      <c r="Z967" s="394"/>
      <c r="AA967" s="394"/>
      <c r="AB967" s="394"/>
      <c r="AC967" s="394"/>
      <c r="AD967" s="394"/>
      <c r="AE967" s="394"/>
      <c r="AF967" s="395"/>
      <c r="AG967" s="332">
        <f>SUM(B967:AF967)</f>
        <v>0</v>
      </c>
      <c r="AH967" s="334" t="str">
        <f>$AH$806</f>
        <v>f</v>
      </c>
    </row>
    <row r="968" spans="1:34" s="16" customFormat="1" ht="12" customHeight="1" x14ac:dyDescent="0.2">
      <c r="A968" s="352" t="str">
        <f>$A$807</f>
        <v>Kompensation (Vorjahr) [kv]</v>
      </c>
      <c r="B968" s="396"/>
      <c r="C968" s="397"/>
      <c r="D968" s="397"/>
      <c r="E968" s="397"/>
      <c r="F968" s="397"/>
      <c r="G968" s="397"/>
      <c r="H968" s="397"/>
      <c r="I968" s="397"/>
      <c r="J968" s="397"/>
      <c r="K968" s="397"/>
      <c r="L968" s="397"/>
      <c r="M968" s="397"/>
      <c r="N968" s="397"/>
      <c r="O968" s="397"/>
      <c r="P968" s="397"/>
      <c r="Q968" s="397"/>
      <c r="R968" s="397"/>
      <c r="S968" s="397"/>
      <c r="T968" s="397"/>
      <c r="U968" s="397"/>
      <c r="V968" s="397"/>
      <c r="W968" s="397"/>
      <c r="X968" s="397"/>
      <c r="Y968" s="397"/>
      <c r="Z968" s="397"/>
      <c r="AA968" s="397"/>
      <c r="AB968" s="397"/>
      <c r="AC968" s="397"/>
      <c r="AD968" s="397"/>
      <c r="AE968" s="397"/>
      <c r="AF968" s="398"/>
      <c r="AG968" s="328">
        <f>SUM(B968:AF968)</f>
        <v>0</v>
      </c>
      <c r="AH968" s="334" t="str">
        <f>$AH$807</f>
        <v>kv</v>
      </c>
    </row>
    <row r="969" spans="1:34" s="16" customFormat="1" ht="12" customHeight="1" x14ac:dyDescent="0.2">
      <c r="A969" s="353" t="str">
        <f>$A$808</f>
        <v>Kompensation (laufend) [kj]</v>
      </c>
      <c r="B969" s="399"/>
      <c r="C969" s="400"/>
      <c r="D969" s="400"/>
      <c r="E969" s="400"/>
      <c r="F969" s="400"/>
      <c r="G969" s="400"/>
      <c r="H969" s="400"/>
      <c r="I969" s="400"/>
      <c r="J969" s="400"/>
      <c r="K969" s="400"/>
      <c r="L969" s="400"/>
      <c r="M969" s="400"/>
      <c r="N969" s="400"/>
      <c r="O969" s="400"/>
      <c r="P969" s="400"/>
      <c r="Q969" s="400"/>
      <c r="R969" s="400"/>
      <c r="S969" s="400"/>
      <c r="T969" s="400"/>
      <c r="U969" s="400"/>
      <c r="V969" s="400"/>
      <c r="W969" s="400"/>
      <c r="X969" s="400"/>
      <c r="Y969" s="400"/>
      <c r="Z969" s="400"/>
      <c r="AA969" s="400"/>
      <c r="AB969" s="400"/>
      <c r="AC969" s="400"/>
      <c r="AD969" s="400"/>
      <c r="AE969" s="400"/>
      <c r="AF969" s="401"/>
      <c r="AG969" s="327">
        <f>SUM(B969:AF969)</f>
        <v>0</v>
      </c>
      <c r="AH969" s="334" t="str">
        <f>$AH$808</f>
        <v>kj</v>
      </c>
    </row>
    <row r="970" spans="1:34" s="16" customFormat="1" ht="12" customHeight="1" x14ac:dyDescent="0.2">
      <c r="A970" s="354" t="str">
        <f>$A$809</f>
        <v>Absenzen, Kurzabsenzen [a]</v>
      </c>
      <c r="B970" s="393"/>
      <c r="C970" s="394"/>
      <c r="D970" s="394"/>
      <c r="E970" s="394"/>
      <c r="F970" s="394"/>
      <c r="G970" s="394"/>
      <c r="H970" s="394"/>
      <c r="I970" s="394"/>
      <c r="J970" s="394"/>
      <c r="K970" s="394"/>
      <c r="L970" s="394"/>
      <c r="M970" s="394"/>
      <c r="N970" s="394"/>
      <c r="O970" s="394"/>
      <c r="P970" s="394"/>
      <c r="Q970" s="394"/>
      <c r="R970" s="394"/>
      <c r="S970" s="394"/>
      <c r="T970" s="394"/>
      <c r="U970" s="394"/>
      <c r="V970" s="394"/>
      <c r="W970" s="394"/>
      <c r="X970" s="394"/>
      <c r="Y970" s="394"/>
      <c r="Z970" s="394"/>
      <c r="AA970" s="394"/>
      <c r="AB970" s="394"/>
      <c r="AC970" s="394"/>
      <c r="AD970" s="394"/>
      <c r="AE970" s="394"/>
      <c r="AF970" s="395"/>
      <c r="AG970" s="326">
        <f>SUM(B970:AF970)</f>
        <v>0</v>
      </c>
      <c r="AH970" s="334" t="str">
        <f>$AH$809</f>
        <v>a</v>
      </c>
    </row>
    <row r="971" spans="1:34" s="16" customFormat="1" ht="12" customHeight="1" x14ac:dyDescent="0.2">
      <c r="A971" s="355" t="str">
        <f>$A$810</f>
        <v>Krankheit [k]</v>
      </c>
      <c r="B971" s="396"/>
      <c r="C971" s="397"/>
      <c r="D971" s="397"/>
      <c r="E971" s="397"/>
      <c r="F971" s="397"/>
      <c r="G971" s="397"/>
      <c r="H971" s="397"/>
      <c r="I971" s="397"/>
      <c r="J971" s="397"/>
      <c r="K971" s="397"/>
      <c r="L971" s="397"/>
      <c r="M971" s="397"/>
      <c r="N971" s="397"/>
      <c r="O971" s="397"/>
      <c r="P971" s="397"/>
      <c r="Q971" s="397"/>
      <c r="R971" s="397"/>
      <c r="S971" s="397"/>
      <c r="T971" s="397"/>
      <c r="U971" s="397"/>
      <c r="V971" s="397"/>
      <c r="W971" s="397"/>
      <c r="X971" s="397"/>
      <c r="Y971" s="397"/>
      <c r="Z971" s="397"/>
      <c r="AA971" s="397"/>
      <c r="AB971" s="397"/>
      <c r="AC971" s="397"/>
      <c r="AD971" s="397"/>
      <c r="AE971" s="397"/>
      <c r="AF971" s="398"/>
      <c r="AG971" s="328">
        <f t="shared" ref="AG971:AG979" si="292">SUM(B971:AF971)</f>
        <v>0</v>
      </c>
      <c r="AH971" s="334" t="str">
        <f>$AH$810</f>
        <v>k</v>
      </c>
    </row>
    <row r="972" spans="1:34" s="16" customFormat="1" ht="12" customHeight="1" x14ac:dyDescent="0.2">
      <c r="A972" s="355" t="str">
        <f>$A$811</f>
        <v>Unfall [u]</v>
      </c>
      <c r="B972" s="396"/>
      <c r="C972" s="397"/>
      <c r="D972" s="397"/>
      <c r="E972" s="397"/>
      <c r="F972" s="397"/>
      <c r="G972" s="397"/>
      <c r="H972" s="397"/>
      <c r="I972" s="397"/>
      <c r="J972" s="397"/>
      <c r="K972" s="397"/>
      <c r="L972" s="397"/>
      <c r="M972" s="397"/>
      <c r="N972" s="397"/>
      <c r="O972" s="397"/>
      <c r="P972" s="397"/>
      <c r="Q972" s="397"/>
      <c r="R972" s="397"/>
      <c r="S972" s="397"/>
      <c r="T972" s="397"/>
      <c r="U972" s="397"/>
      <c r="V972" s="397"/>
      <c r="W972" s="397"/>
      <c r="X972" s="397"/>
      <c r="Y972" s="397"/>
      <c r="Z972" s="397"/>
      <c r="AA972" s="397"/>
      <c r="AB972" s="397"/>
      <c r="AC972" s="397"/>
      <c r="AD972" s="397"/>
      <c r="AE972" s="397"/>
      <c r="AF972" s="398"/>
      <c r="AG972" s="328">
        <f t="shared" si="292"/>
        <v>0</v>
      </c>
      <c r="AH972" s="334" t="str">
        <f>$AH$811</f>
        <v>u</v>
      </c>
    </row>
    <row r="973" spans="1:34" s="16" customFormat="1" ht="12" customHeight="1" x14ac:dyDescent="0.2">
      <c r="A973" s="355" t="str">
        <f>$A$812</f>
        <v>Schwangerschaft/Mutterschaft [s]</v>
      </c>
      <c r="B973" s="396"/>
      <c r="C973" s="397"/>
      <c r="D973" s="397"/>
      <c r="E973" s="397"/>
      <c r="F973" s="397"/>
      <c r="G973" s="397"/>
      <c r="H973" s="397"/>
      <c r="I973" s="397"/>
      <c r="J973" s="397"/>
      <c r="K973" s="397"/>
      <c r="L973" s="397"/>
      <c r="M973" s="397"/>
      <c r="N973" s="397"/>
      <c r="O973" s="397"/>
      <c r="P973" s="397"/>
      <c r="Q973" s="397"/>
      <c r="R973" s="397"/>
      <c r="S973" s="397"/>
      <c r="T973" s="397"/>
      <c r="U973" s="397"/>
      <c r="V973" s="397"/>
      <c r="W973" s="397"/>
      <c r="X973" s="397"/>
      <c r="Y973" s="397"/>
      <c r="Z973" s="397"/>
      <c r="AA973" s="397"/>
      <c r="AB973" s="397"/>
      <c r="AC973" s="397"/>
      <c r="AD973" s="397"/>
      <c r="AE973" s="397"/>
      <c r="AF973" s="398"/>
      <c r="AG973" s="328">
        <f t="shared" si="292"/>
        <v>0</v>
      </c>
      <c r="AH973" s="334" t="str">
        <f>$AH$812</f>
        <v>s</v>
      </c>
    </row>
    <row r="974" spans="1:34" s="16" customFormat="1" ht="12" customHeight="1" x14ac:dyDescent="0.2">
      <c r="A974" s="355" t="str">
        <f>$A$813</f>
        <v>Militär/Beförderung/Zivilschutz [m]</v>
      </c>
      <c r="B974" s="396"/>
      <c r="C974" s="397"/>
      <c r="D974" s="397"/>
      <c r="E974" s="397"/>
      <c r="F974" s="397"/>
      <c r="G974" s="397"/>
      <c r="H974" s="397"/>
      <c r="I974" s="397"/>
      <c r="J974" s="397"/>
      <c r="K974" s="397"/>
      <c r="L974" s="397"/>
      <c r="M974" s="397"/>
      <c r="N974" s="397"/>
      <c r="O974" s="397"/>
      <c r="P974" s="397"/>
      <c r="Q974" s="397"/>
      <c r="R974" s="397"/>
      <c r="S974" s="397"/>
      <c r="T974" s="397"/>
      <c r="U974" s="397"/>
      <c r="V974" s="397"/>
      <c r="W974" s="397"/>
      <c r="X974" s="397"/>
      <c r="Y974" s="397"/>
      <c r="Z974" s="397"/>
      <c r="AA974" s="397"/>
      <c r="AB974" s="397"/>
      <c r="AC974" s="397"/>
      <c r="AD974" s="397"/>
      <c r="AE974" s="397"/>
      <c r="AF974" s="398"/>
      <c r="AG974" s="328">
        <f t="shared" si="292"/>
        <v>0</v>
      </c>
      <c r="AH974" s="334" t="str">
        <f>$AH$813</f>
        <v>m</v>
      </c>
    </row>
    <row r="975" spans="1:34" s="16" customFormat="1" ht="12" customHeight="1" x14ac:dyDescent="0.2">
      <c r="A975" s="355" t="str">
        <f>$A$814</f>
        <v>Berufsschule [bs]</v>
      </c>
      <c r="B975" s="396"/>
      <c r="C975" s="397"/>
      <c r="D975" s="397"/>
      <c r="E975" s="397"/>
      <c r="F975" s="397"/>
      <c r="G975" s="397"/>
      <c r="H975" s="397"/>
      <c r="I975" s="397"/>
      <c r="J975" s="397"/>
      <c r="K975" s="397"/>
      <c r="L975" s="397"/>
      <c r="M975" s="397"/>
      <c r="N975" s="397"/>
      <c r="O975" s="397"/>
      <c r="P975" s="397"/>
      <c r="Q975" s="397"/>
      <c r="R975" s="397"/>
      <c r="S975" s="397"/>
      <c r="T975" s="397"/>
      <c r="U975" s="397"/>
      <c r="V975" s="397"/>
      <c r="W975" s="397"/>
      <c r="X975" s="397"/>
      <c r="Y975" s="397"/>
      <c r="Z975" s="397"/>
      <c r="AA975" s="397"/>
      <c r="AB975" s="397"/>
      <c r="AC975" s="397"/>
      <c r="AD975" s="397"/>
      <c r="AE975" s="397"/>
      <c r="AF975" s="398"/>
      <c r="AG975" s="328">
        <f t="shared" si="292"/>
        <v>0</v>
      </c>
      <c r="AH975" s="334" t="str">
        <f>$AH$814</f>
        <v>bs</v>
      </c>
    </row>
    <row r="976" spans="1:34" s="16" customFormat="1" ht="12" customHeight="1" x14ac:dyDescent="0.2">
      <c r="A976" s="356" t="str">
        <f>$A$815</f>
        <v>Kurse [ku]</v>
      </c>
      <c r="B976" s="399"/>
      <c r="C976" s="400"/>
      <c r="D976" s="400"/>
      <c r="E976" s="400"/>
      <c r="F976" s="400"/>
      <c r="G976" s="400"/>
      <c r="H976" s="400"/>
      <c r="I976" s="400"/>
      <c r="J976" s="400"/>
      <c r="K976" s="400"/>
      <c r="L976" s="400"/>
      <c r="M976" s="400"/>
      <c r="N976" s="400"/>
      <c r="O976" s="400"/>
      <c r="P976" s="400"/>
      <c r="Q976" s="400"/>
      <c r="R976" s="400"/>
      <c r="S976" s="400"/>
      <c r="T976" s="400"/>
      <c r="U976" s="400"/>
      <c r="V976" s="400"/>
      <c r="W976" s="400"/>
      <c r="X976" s="400"/>
      <c r="Y976" s="400"/>
      <c r="Z976" s="400"/>
      <c r="AA976" s="400"/>
      <c r="AB976" s="400"/>
      <c r="AC976" s="400"/>
      <c r="AD976" s="400"/>
      <c r="AE976" s="400"/>
      <c r="AF976" s="401"/>
      <c r="AG976" s="327">
        <f t="shared" si="292"/>
        <v>0</v>
      </c>
      <c r="AH976" s="334" t="str">
        <f>$AH$815</f>
        <v>ku</v>
      </c>
    </row>
    <row r="977" spans="1:34" s="16" customFormat="1" ht="12" customHeight="1" x14ac:dyDescent="0.2">
      <c r="A977" s="357" t="str">
        <f>$A$816</f>
        <v>Kurzarbeit und Schlechtwetter [ka]</v>
      </c>
      <c r="B977" s="402"/>
      <c r="C977" s="403"/>
      <c r="D977" s="403"/>
      <c r="E977" s="403"/>
      <c r="F977" s="403"/>
      <c r="G977" s="403"/>
      <c r="H977" s="403"/>
      <c r="I977" s="403"/>
      <c r="J977" s="403"/>
      <c r="K977" s="403"/>
      <c r="L977" s="403"/>
      <c r="M977" s="403"/>
      <c r="N977" s="403"/>
      <c r="O977" s="403"/>
      <c r="P977" s="403"/>
      <c r="Q977" s="403"/>
      <c r="R977" s="403"/>
      <c r="S977" s="403"/>
      <c r="T977" s="403"/>
      <c r="U977" s="403"/>
      <c r="V977" s="403"/>
      <c r="W977" s="403"/>
      <c r="X977" s="403"/>
      <c r="Y977" s="403"/>
      <c r="Z977" s="403"/>
      <c r="AA977" s="403"/>
      <c r="AB977" s="403"/>
      <c r="AC977" s="403"/>
      <c r="AD977" s="403"/>
      <c r="AE977" s="403"/>
      <c r="AF977" s="404"/>
      <c r="AG977" s="86">
        <f t="shared" si="292"/>
        <v>0</v>
      </c>
      <c r="AH977" s="334" t="str">
        <f>$AH$816</f>
        <v>ka</v>
      </c>
    </row>
    <row r="978" spans="1:34" s="16" customFormat="1" ht="12" customHeight="1" x14ac:dyDescent="0.2">
      <c r="A978" s="358">
        <f>$A$817</f>
        <v>0</v>
      </c>
      <c r="B978" s="405"/>
      <c r="C978" s="406"/>
      <c r="D978" s="406"/>
      <c r="E978" s="406"/>
      <c r="F978" s="406"/>
      <c r="G978" s="406"/>
      <c r="H978" s="406"/>
      <c r="I978" s="406"/>
      <c r="J978" s="406"/>
      <c r="K978" s="406"/>
      <c r="L978" s="406"/>
      <c r="M978" s="406"/>
      <c r="N978" s="406"/>
      <c r="O978" s="406"/>
      <c r="P978" s="406"/>
      <c r="Q978" s="406"/>
      <c r="R978" s="406"/>
      <c r="S978" s="406"/>
      <c r="T978" s="406"/>
      <c r="U978" s="406"/>
      <c r="V978" s="406"/>
      <c r="W978" s="406"/>
      <c r="X978" s="406"/>
      <c r="Y978" s="406"/>
      <c r="Z978" s="406"/>
      <c r="AA978" s="406"/>
      <c r="AB978" s="406"/>
      <c r="AC978" s="406"/>
      <c r="AD978" s="406"/>
      <c r="AE978" s="406"/>
      <c r="AF978" s="407"/>
      <c r="AG978" s="329">
        <f t="shared" si="292"/>
        <v>0</v>
      </c>
      <c r="AH978" s="334">
        <f>$AH$817</f>
        <v>0</v>
      </c>
    </row>
    <row r="979" spans="1:34" s="16" customFormat="1" ht="12" customHeight="1" thickBot="1" x14ac:dyDescent="0.25">
      <c r="A979" s="359" t="str">
        <f>$A$818</f>
        <v>Fehlstunden (unbezahlt) [fe]</v>
      </c>
      <c r="B979" s="408"/>
      <c r="C979" s="409"/>
      <c r="D979" s="409"/>
      <c r="E979" s="409"/>
      <c r="F979" s="409"/>
      <c r="G979" s="409"/>
      <c r="H979" s="409"/>
      <c r="I979" s="409"/>
      <c r="J979" s="409"/>
      <c r="K979" s="409"/>
      <c r="L979" s="409"/>
      <c r="M979" s="409"/>
      <c r="N979" s="409"/>
      <c r="O979" s="409"/>
      <c r="P979" s="409"/>
      <c r="Q979" s="409"/>
      <c r="R979" s="409"/>
      <c r="S979" s="409"/>
      <c r="T979" s="409"/>
      <c r="U979" s="409"/>
      <c r="V979" s="409"/>
      <c r="W979" s="409"/>
      <c r="X979" s="409"/>
      <c r="Y979" s="409"/>
      <c r="Z979" s="409"/>
      <c r="AA979" s="409"/>
      <c r="AB979" s="409"/>
      <c r="AC979" s="409"/>
      <c r="AD979" s="409"/>
      <c r="AE979" s="409"/>
      <c r="AF979" s="410"/>
      <c r="AG979" s="330">
        <f t="shared" si="292"/>
        <v>0</v>
      </c>
      <c r="AH979" s="334" t="str">
        <f>$AH$818</f>
        <v>fe</v>
      </c>
    </row>
    <row r="980" spans="1:34" s="2" customFormat="1" ht="12" customHeight="1" thickBot="1" x14ac:dyDescent="0.25">
      <c r="A980" s="360" t="str">
        <f>$A$819</f>
        <v>Total</v>
      </c>
      <c r="B980" s="417">
        <f>SUM(B967:B979)</f>
        <v>0</v>
      </c>
      <c r="C980" s="418">
        <f t="shared" ref="C980:AF980" si="293">SUM(C967:C979)</f>
        <v>0</v>
      </c>
      <c r="D980" s="418">
        <f t="shared" si="293"/>
        <v>0</v>
      </c>
      <c r="E980" s="418">
        <f t="shared" si="293"/>
        <v>0</v>
      </c>
      <c r="F980" s="418">
        <f t="shared" si="293"/>
        <v>0</v>
      </c>
      <c r="G980" s="418">
        <f t="shared" si="293"/>
        <v>0</v>
      </c>
      <c r="H980" s="418">
        <f t="shared" si="293"/>
        <v>0</v>
      </c>
      <c r="I980" s="418">
        <f t="shared" si="293"/>
        <v>0</v>
      </c>
      <c r="J980" s="418">
        <f t="shared" si="293"/>
        <v>0</v>
      </c>
      <c r="K980" s="418">
        <f t="shared" si="293"/>
        <v>0</v>
      </c>
      <c r="L980" s="418">
        <f t="shared" si="293"/>
        <v>0</v>
      </c>
      <c r="M980" s="418">
        <f t="shared" si="293"/>
        <v>0</v>
      </c>
      <c r="N980" s="418">
        <f t="shared" si="293"/>
        <v>0</v>
      </c>
      <c r="O980" s="418">
        <f t="shared" si="293"/>
        <v>0</v>
      </c>
      <c r="P980" s="418">
        <f t="shared" si="293"/>
        <v>0</v>
      </c>
      <c r="Q980" s="418">
        <f t="shared" si="293"/>
        <v>0</v>
      </c>
      <c r="R980" s="418">
        <f t="shared" si="293"/>
        <v>0</v>
      </c>
      <c r="S980" s="418">
        <f t="shared" si="293"/>
        <v>0</v>
      </c>
      <c r="T980" s="418">
        <f t="shared" si="293"/>
        <v>0</v>
      </c>
      <c r="U980" s="418">
        <f t="shared" si="293"/>
        <v>0</v>
      </c>
      <c r="V980" s="418">
        <f t="shared" si="293"/>
        <v>0</v>
      </c>
      <c r="W980" s="418">
        <f t="shared" si="293"/>
        <v>0</v>
      </c>
      <c r="X980" s="418">
        <f t="shared" si="293"/>
        <v>0</v>
      </c>
      <c r="Y980" s="418">
        <f t="shared" si="293"/>
        <v>0</v>
      </c>
      <c r="Z980" s="418">
        <f t="shared" si="293"/>
        <v>0</v>
      </c>
      <c r="AA980" s="418">
        <f t="shared" si="293"/>
        <v>0</v>
      </c>
      <c r="AB980" s="418">
        <f t="shared" si="293"/>
        <v>0</v>
      </c>
      <c r="AC980" s="418">
        <f t="shared" si="293"/>
        <v>0</v>
      </c>
      <c r="AD980" s="418">
        <f t="shared" si="293"/>
        <v>0</v>
      </c>
      <c r="AE980" s="418">
        <f t="shared" si="293"/>
        <v>0</v>
      </c>
      <c r="AF980" s="419">
        <f t="shared" si="293"/>
        <v>0</v>
      </c>
      <c r="AG980" s="325"/>
    </row>
    <row r="981" spans="1:34" x14ac:dyDescent="0.25"/>
    <row r="982" spans="1:34" x14ac:dyDescent="0.25"/>
    <row r="983" spans="1:34" x14ac:dyDescent="0.25"/>
    <row r="984" spans="1:34" s="1" customFormat="1" ht="21" customHeight="1" x14ac:dyDescent="0.25">
      <c r="A984" s="211" t="str">
        <f>A513</f>
        <v>September</v>
      </c>
      <c r="B984" s="506" t="str">
        <f>$B$800</f>
        <v>Saldo Monat + / -</v>
      </c>
      <c r="C984" s="507"/>
      <c r="D984" s="507"/>
      <c r="E984" s="508"/>
      <c r="F984" s="509">
        <f>F513</f>
        <v>-181.05999999999997</v>
      </c>
      <c r="G984" s="510"/>
      <c r="H984" s="78"/>
      <c r="I984" s="323"/>
      <c r="J984" s="282"/>
      <c r="K984" s="31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511" t="str">
        <f>$AB$800</f>
        <v>Absenz in Std</v>
      </c>
      <c r="AC984" s="511"/>
      <c r="AD984" s="511"/>
      <c r="AE984" s="511" t="str">
        <f>Labels!B85</f>
        <v>Sep</v>
      </c>
      <c r="AF984" s="512"/>
      <c r="AG984" s="83"/>
    </row>
    <row r="985" spans="1:34" s="16" customFormat="1" ht="15.75" x14ac:dyDescent="0.25">
      <c r="A985" s="213" t="str">
        <f>$A$801</f>
        <v>Tag</v>
      </c>
      <c r="B985" s="214">
        <f>B514</f>
        <v>44440</v>
      </c>
      <c r="C985" s="215">
        <f t="shared" ref="C985:AE985" si="294">B985+1</f>
        <v>44441</v>
      </c>
      <c r="D985" s="214">
        <f t="shared" si="294"/>
        <v>44442</v>
      </c>
      <c r="E985" s="214">
        <f t="shared" si="294"/>
        <v>44443</v>
      </c>
      <c r="F985" s="214">
        <f t="shared" si="294"/>
        <v>44444</v>
      </c>
      <c r="G985" s="214">
        <f t="shared" si="294"/>
        <v>44445</v>
      </c>
      <c r="H985" s="214">
        <f t="shared" si="294"/>
        <v>44446</v>
      </c>
      <c r="I985" s="214">
        <f t="shared" si="294"/>
        <v>44447</v>
      </c>
      <c r="J985" s="214">
        <f t="shared" si="294"/>
        <v>44448</v>
      </c>
      <c r="K985" s="214">
        <f t="shared" si="294"/>
        <v>44449</v>
      </c>
      <c r="L985" s="214">
        <f t="shared" si="294"/>
        <v>44450</v>
      </c>
      <c r="M985" s="214">
        <f t="shared" si="294"/>
        <v>44451</v>
      </c>
      <c r="N985" s="214">
        <f t="shared" si="294"/>
        <v>44452</v>
      </c>
      <c r="O985" s="214">
        <f t="shared" si="294"/>
        <v>44453</v>
      </c>
      <c r="P985" s="214">
        <f t="shared" si="294"/>
        <v>44454</v>
      </c>
      <c r="Q985" s="214">
        <f t="shared" si="294"/>
        <v>44455</v>
      </c>
      <c r="R985" s="214">
        <f t="shared" si="294"/>
        <v>44456</v>
      </c>
      <c r="S985" s="214">
        <f t="shared" si="294"/>
        <v>44457</v>
      </c>
      <c r="T985" s="214">
        <f t="shared" si="294"/>
        <v>44458</v>
      </c>
      <c r="U985" s="214">
        <f t="shared" si="294"/>
        <v>44459</v>
      </c>
      <c r="V985" s="214">
        <f t="shared" si="294"/>
        <v>44460</v>
      </c>
      <c r="W985" s="214">
        <f t="shared" si="294"/>
        <v>44461</v>
      </c>
      <c r="X985" s="214">
        <f t="shared" si="294"/>
        <v>44462</v>
      </c>
      <c r="Y985" s="214">
        <f t="shared" si="294"/>
        <v>44463</v>
      </c>
      <c r="Z985" s="214">
        <f t="shared" si="294"/>
        <v>44464</v>
      </c>
      <c r="AA985" s="214">
        <f t="shared" si="294"/>
        <v>44465</v>
      </c>
      <c r="AB985" s="214">
        <f t="shared" si="294"/>
        <v>44466</v>
      </c>
      <c r="AC985" s="214">
        <f t="shared" si="294"/>
        <v>44467</v>
      </c>
      <c r="AD985" s="214">
        <f t="shared" si="294"/>
        <v>44468</v>
      </c>
      <c r="AE985" s="365">
        <f t="shared" si="294"/>
        <v>44469</v>
      </c>
      <c r="AF985" s="370"/>
      <c r="AG985" s="431" t="str">
        <f>COUNT(B987:AF987)&amp;" "&amp;Labels!$B$63</f>
        <v>22 Tage</v>
      </c>
    </row>
    <row r="986" spans="1:34" s="16" customFormat="1" ht="12" customHeight="1" x14ac:dyDescent="0.2">
      <c r="A986" s="177" t="str">
        <f>$A$802</f>
        <v>Kalenderwoche</v>
      </c>
      <c r="B986" s="341">
        <f>IF(B985="","",TRUNC((B985-DATE(YEAR(B985+3-MOD(B985-2,7)),1,MOD(B985-2,7)-9))/7))</f>
        <v>35</v>
      </c>
      <c r="C986" s="342">
        <f t="shared" ref="C986:AE986" si="295">IF(C985="","",TRUNC((C985-DATE(YEAR(C985+3-MOD(C985-2,7)),1,MOD(C985-2,7)-9))/7))</f>
        <v>35</v>
      </c>
      <c r="D986" s="342">
        <f t="shared" si="295"/>
        <v>35</v>
      </c>
      <c r="E986" s="342">
        <f t="shared" si="295"/>
        <v>35</v>
      </c>
      <c r="F986" s="342">
        <f t="shared" si="295"/>
        <v>35</v>
      </c>
      <c r="G986" s="342">
        <f t="shared" si="295"/>
        <v>36</v>
      </c>
      <c r="H986" s="342">
        <f t="shared" si="295"/>
        <v>36</v>
      </c>
      <c r="I986" s="342">
        <f t="shared" si="295"/>
        <v>36</v>
      </c>
      <c r="J986" s="342">
        <f t="shared" si="295"/>
        <v>36</v>
      </c>
      <c r="K986" s="342">
        <f t="shared" si="295"/>
        <v>36</v>
      </c>
      <c r="L986" s="342">
        <f t="shared" si="295"/>
        <v>36</v>
      </c>
      <c r="M986" s="342">
        <f t="shared" si="295"/>
        <v>36</v>
      </c>
      <c r="N986" s="342">
        <f t="shared" si="295"/>
        <v>37</v>
      </c>
      <c r="O986" s="342">
        <f t="shared" si="295"/>
        <v>37</v>
      </c>
      <c r="P986" s="342">
        <f t="shared" si="295"/>
        <v>37</v>
      </c>
      <c r="Q986" s="342">
        <f t="shared" si="295"/>
        <v>37</v>
      </c>
      <c r="R986" s="342">
        <f t="shared" si="295"/>
        <v>37</v>
      </c>
      <c r="S986" s="342">
        <f t="shared" si="295"/>
        <v>37</v>
      </c>
      <c r="T986" s="342">
        <f t="shared" si="295"/>
        <v>37</v>
      </c>
      <c r="U986" s="342">
        <f t="shared" si="295"/>
        <v>38</v>
      </c>
      <c r="V986" s="342">
        <f t="shared" si="295"/>
        <v>38</v>
      </c>
      <c r="W986" s="342">
        <f t="shared" si="295"/>
        <v>38</v>
      </c>
      <c r="X986" s="342">
        <f t="shared" si="295"/>
        <v>38</v>
      </c>
      <c r="Y986" s="342">
        <f t="shared" si="295"/>
        <v>38</v>
      </c>
      <c r="Z986" s="342">
        <f t="shared" si="295"/>
        <v>38</v>
      </c>
      <c r="AA986" s="342">
        <f t="shared" si="295"/>
        <v>38</v>
      </c>
      <c r="AB986" s="342">
        <f t="shared" si="295"/>
        <v>39</v>
      </c>
      <c r="AC986" s="342">
        <f t="shared" si="295"/>
        <v>39</v>
      </c>
      <c r="AD986" s="342">
        <f t="shared" si="295"/>
        <v>39</v>
      </c>
      <c r="AE986" s="342">
        <f t="shared" si="295"/>
        <v>39</v>
      </c>
      <c r="AF986" s="371"/>
      <c r="AG986" s="307"/>
    </row>
    <row r="987" spans="1:34" s="16" customFormat="1" ht="12" customHeight="1" x14ac:dyDescent="0.2">
      <c r="A987" s="177" t="str">
        <f>$A$803</f>
        <v>Sollstunden</v>
      </c>
      <c r="B987" s="344">
        <f t="shared" ref="B987:AE987" si="296">IF(MOD(B985,7)&gt;=2,$J$7*$B$511%,"")</f>
        <v>8.23</v>
      </c>
      <c r="C987" s="345">
        <f t="shared" si="296"/>
        <v>8.23</v>
      </c>
      <c r="D987" s="345">
        <f t="shared" si="296"/>
        <v>8.23</v>
      </c>
      <c r="E987" s="345" t="str">
        <f t="shared" si="296"/>
        <v/>
      </c>
      <c r="F987" s="345" t="str">
        <f t="shared" si="296"/>
        <v/>
      </c>
      <c r="G987" s="345">
        <f t="shared" si="296"/>
        <v>8.23</v>
      </c>
      <c r="H987" s="345">
        <f t="shared" si="296"/>
        <v>8.23</v>
      </c>
      <c r="I987" s="345">
        <f t="shared" si="296"/>
        <v>8.23</v>
      </c>
      <c r="J987" s="345">
        <f t="shared" si="296"/>
        <v>8.23</v>
      </c>
      <c r="K987" s="345">
        <f t="shared" si="296"/>
        <v>8.23</v>
      </c>
      <c r="L987" s="345" t="str">
        <f t="shared" si="296"/>
        <v/>
      </c>
      <c r="M987" s="345" t="str">
        <f t="shared" si="296"/>
        <v/>
      </c>
      <c r="N987" s="345">
        <f t="shared" si="296"/>
        <v>8.23</v>
      </c>
      <c r="O987" s="345">
        <f t="shared" si="296"/>
        <v>8.23</v>
      </c>
      <c r="P987" s="345">
        <f t="shared" si="296"/>
        <v>8.23</v>
      </c>
      <c r="Q987" s="345">
        <f t="shared" si="296"/>
        <v>8.23</v>
      </c>
      <c r="R987" s="345">
        <f t="shared" si="296"/>
        <v>8.23</v>
      </c>
      <c r="S987" s="345" t="str">
        <f t="shared" si="296"/>
        <v/>
      </c>
      <c r="T987" s="345" t="str">
        <f t="shared" si="296"/>
        <v/>
      </c>
      <c r="U987" s="345">
        <f t="shared" si="296"/>
        <v>8.23</v>
      </c>
      <c r="V987" s="345">
        <f t="shared" si="296"/>
        <v>8.23</v>
      </c>
      <c r="W987" s="345">
        <f t="shared" si="296"/>
        <v>8.23</v>
      </c>
      <c r="X987" s="345">
        <f t="shared" si="296"/>
        <v>8.23</v>
      </c>
      <c r="Y987" s="345">
        <f t="shared" si="296"/>
        <v>8.23</v>
      </c>
      <c r="Z987" s="345" t="str">
        <f t="shared" si="296"/>
        <v/>
      </c>
      <c r="AA987" s="345" t="str">
        <f t="shared" si="296"/>
        <v/>
      </c>
      <c r="AB987" s="345">
        <f t="shared" si="296"/>
        <v>8.23</v>
      </c>
      <c r="AC987" s="345">
        <f t="shared" si="296"/>
        <v>8.23</v>
      </c>
      <c r="AD987" s="345">
        <f t="shared" si="296"/>
        <v>8.23</v>
      </c>
      <c r="AE987" s="345">
        <f t="shared" si="296"/>
        <v>8.23</v>
      </c>
      <c r="AF987" s="372"/>
      <c r="AG987" s="299">
        <f>SUM(B987:AF987)</f>
        <v>181.05999999999997</v>
      </c>
    </row>
    <row r="988" spans="1:34" s="16" customFormat="1" ht="12" customHeight="1" thickBot="1" x14ac:dyDescent="0.25">
      <c r="A988" s="347" t="str">
        <f>$A$804</f>
        <v>Produktivstunden</v>
      </c>
      <c r="B988" s="348">
        <f>SUM(B519:B521)</f>
        <v>0</v>
      </c>
      <c r="C988" s="349">
        <f t="shared" ref="C988:AE988" si="297">SUM(C519:C521)</f>
        <v>0</v>
      </c>
      <c r="D988" s="349">
        <f t="shared" si="297"/>
        <v>0</v>
      </c>
      <c r="E988" s="349">
        <f t="shared" si="297"/>
        <v>0</v>
      </c>
      <c r="F988" s="349">
        <f t="shared" si="297"/>
        <v>0</v>
      </c>
      <c r="G988" s="349">
        <f t="shared" si="297"/>
        <v>0</v>
      </c>
      <c r="H988" s="349">
        <f t="shared" si="297"/>
        <v>0</v>
      </c>
      <c r="I988" s="349">
        <f t="shared" si="297"/>
        <v>0</v>
      </c>
      <c r="J988" s="349">
        <f t="shared" si="297"/>
        <v>0</v>
      </c>
      <c r="K988" s="349">
        <f t="shared" si="297"/>
        <v>0</v>
      </c>
      <c r="L988" s="349">
        <f t="shared" si="297"/>
        <v>0</v>
      </c>
      <c r="M988" s="349">
        <f t="shared" si="297"/>
        <v>0</v>
      </c>
      <c r="N988" s="349">
        <f t="shared" si="297"/>
        <v>0</v>
      </c>
      <c r="O988" s="349">
        <f t="shared" si="297"/>
        <v>0</v>
      </c>
      <c r="P988" s="349">
        <f t="shared" si="297"/>
        <v>0</v>
      </c>
      <c r="Q988" s="349">
        <f t="shared" si="297"/>
        <v>0</v>
      </c>
      <c r="R988" s="349">
        <f t="shared" si="297"/>
        <v>0</v>
      </c>
      <c r="S988" s="349">
        <f t="shared" si="297"/>
        <v>0</v>
      </c>
      <c r="T988" s="349">
        <f t="shared" si="297"/>
        <v>0</v>
      </c>
      <c r="U988" s="349">
        <f t="shared" si="297"/>
        <v>0</v>
      </c>
      <c r="V988" s="349">
        <f t="shared" si="297"/>
        <v>0</v>
      </c>
      <c r="W988" s="349">
        <f t="shared" si="297"/>
        <v>0</v>
      </c>
      <c r="X988" s="349">
        <f t="shared" si="297"/>
        <v>0</v>
      </c>
      <c r="Y988" s="349">
        <f t="shared" si="297"/>
        <v>0</v>
      </c>
      <c r="Z988" s="349">
        <f t="shared" si="297"/>
        <v>0</v>
      </c>
      <c r="AA988" s="349">
        <f t="shared" si="297"/>
        <v>0</v>
      </c>
      <c r="AB988" s="349">
        <f t="shared" si="297"/>
        <v>0</v>
      </c>
      <c r="AC988" s="349">
        <f t="shared" si="297"/>
        <v>0</v>
      </c>
      <c r="AD988" s="349">
        <f t="shared" si="297"/>
        <v>0</v>
      </c>
      <c r="AE988" s="349">
        <f t="shared" si="297"/>
        <v>0</v>
      </c>
      <c r="AF988" s="373"/>
      <c r="AG988" s="333"/>
    </row>
    <row r="989" spans="1:34" s="16" customFormat="1" ht="12" customHeight="1" x14ac:dyDescent="0.2">
      <c r="A989" s="361" t="str">
        <f>$A$805</f>
        <v>Feiertage [ft]</v>
      </c>
      <c r="B989" s="362" t="str">
        <f>B522</f>
        <v/>
      </c>
      <c r="C989" s="363" t="str">
        <f t="shared" ref="C989:AE989" si="298">C522</f>
        <v/>
      </c>
      <c r="D989" s="363" t="str">
        <f t="shared" si="298"/>
        <v/>
      </c>
      <c r="E989" s="363" t="str">
        <f t="shared" si="298"/>
        <v/>
      </c>
      <c r="F989" s="363" t="str">
        <f t="shared" si="298"/>
        <v/>
      </c>
      <c r="G989" s="363" t="str">
        <f t="shared" si="298"/>
        <v/>
      </c>
      <c r="H989" s="363" t="str">
        <f t="shared" si="298"/>
        <v/>
      </c>
      <c r="I989" s="363" t="str">
        <f t="shared" si="298"/>
        <v/>
      </c>
      <c r="J989" s="363" t="str">
        <f t="shared" si="298"/>
        <v/>
      </c>
      <c r="K989" s="363" t="str">
        <f t="shared" si="298"/>
        <v/>
      </c>
      <c r="L989" s="363" t="str">
        <f t="shared" si="298"/>
        <v/>
      </c>
      <c r="M989" s="363" t="str">
        <f t="shared" si="298"/>
        <v/>
      </c>
      <c r="N989" s="363" t="str">
        <f t="shared" si="298"/>
        <v/>
      </c>
      <c r="O989" s="363" t="str">
        <f t="shared" si="298"/>
        <v/>
      </c>
      <c r="P989" s="363" t="str">
        <f t="shared" si="298"/>
        <v/>
      </c>
      <c r="Q989" s="363" t="str">
        <f t="shared" si="298"/>
        <v/>
      </c>
      <c r="R989" s="363" t="str">
        <f t="shared" si="298"/>
        <v/>
      </c>
      <c r="S989" s="363" t="str">
        <f t="shared" si="298"/>
        <v/>
      </c>
      <c r="T989" s="363" t="str">
        <f t="shared" si="298"/>
        <v/>
      </c>
      <c r="U989" s="363" t="str">
        <f t="shared" si="298"/>
        <v/>
      </c>
      <c r="V989" s="363" t="str">
        <f t="shared" si="298"/>
        <v/>
      </c>
      <c r="W989" s="363" t="str">
        <f t="shared" si="298"/>
        <v/>
      </c>
      <c r="X989" s="363" t="str">
        <f t="shared" si="298"/>
        <v/>
      </c>
      <c r="Y989" s="363" t="str">
        <f t="shared" si="298"/>
        <v/>
      </c>
      <c r="Z989" s="363" t="str">
        <f t="shared" si="298"/>
        <v/>
      </c>
      <c r="AA989" s="363" t="str">
        <f t="shared" si="298"/>
        <v/>
      </c>
      <c r="AB989" s="363" t="str">
        <f t="shared" si="298"/>
        <v/>
      </c>
      <c r="AC989" s="363" t="str">
        <f t="shared" si="298"/>
        <v/>
      </c>
      <c r="AD989" s="363" t="str">
        <f t="shared" si="298"/>
        <v/>
      </c>
      <c r="AE989" s="363" t="str">
        <f t="shared" si="298"/>
        <v/>
      </c>
      <c r="AF989" s="374"/>
      <c r="AG989" s="331">
        <f>SUM(B989:AF989)</f>
        <v>0</v>
      </c>
    </row>
    <row r="990" spans="1:34" s="16" customFormat="1" ht="12" customHeight="1" x14ac:dyDescent="0.2">
      <c r="A990" s="351" t="str">
        <f>$A$806</f>
        <v>Ferien [f]</v>
      </c>
      <c r="B990" s="393"/>
      <c r="C990" s="394"/>
      <c r="D990" s="394"/>
      <c r="E990" s="394"/>
      <c r="F990" s="394"/>
      <c r="G990" s="394"/>
      <c r="H990" s="394"/>
      <c r="I990" s="394"/>
      <c r="J990" s="394"/>
      <c r="K990" s="394"/>
      <c r="L990" s="394"/>
      <c r="M990" s="394"/>
      <c r="N990" s="394"/>
      <c r="O990" s="394"/>
      <c r="P990" s="394"/>
      <c r="Q990" s="394"/>
      <c r="R990" s="394"/>
      <c r="S990" s="394"/>
      <c r="T990" s="394"/>
      <c r="U990" s="394"/>
      <c r="V990" s="394"/>
      <c r="W990" s="394"/>
      <c r="X990" s="394"/>
      <c r="Y990" s="394"/>
      <c r="Z990" s="394"/>
      <c r="AA990" s="394"/>
      <c r="AB990" s="394"/>
      <c r="AC990" s="394"/>
      <c r="AD990" s="394"/>
      <c r="AE990" s="394"/>
      <c r="AF990" s="375"/>
      <c r="AG990" s="332">
        <f>SUM(B990:AF990)</f>
        <v>0</v>
      </c>
      <c r="AH990" s="334" t="str">
        <f>$AH$806</f>
        <v>f</v>
      </c>
    </row>
    <row r="991" spans="1:34" s="16" customFormat="1" ht="12" customHeight="1" x14ac:dyDescent="0.2">
      <c r="A991" s="352" t="str">
        <f>$A$807</f>
        <v>Kompensation (Vorjahr) [kv]</v>
      </c>
      <c r="B991" s="396"/>
      <c r="C991" s="397"/>
      <c r="D991" s="397"/>
      <c r="E991" s="397"/>
      <c r="F991" s="397"/>
      <c r="G991" s="397"/>
      <c r="H991" s="397"/>
      <c r="I991" s="397"/>
      <c r="J991" s="397"/>
      <c r="K991" s="397"/>
      <c r="L991" s="397"/>
      <c r="M991" s="397"/>
      <c r="N991" s="397"/>
      <c r="O991" s="397"/>
      <c r="P991" s="397"/>
      <c r="Q991" s="397"/>
      <c r="R991" s="397"/>
      <c r="S991" s="397"/>
      <c r="T991" s="397"/>
      <c r="U991" s="397"/>
      <c r="V991" s="397"/>
      <c r="W991" s="397"/>
      <c r="X991" s="397"/>
      <c r="Y991" s="397"/>
      <c r="Z991" s="397"/>
      <c r="AA991" s="397"/>
      <c r="AB991" s="397"/>
      <c r="AC991" s="397"/>
      <c r="AD991" s="397"/>
      <c r="AE991" s="397"/>
      <c r="AF991" s="375"/>
      <c r="AG991" s="328">
        <f>SUM(B991:AF991)</f>
        <v>0</v>
      </c>
      <c r="AH991" s="334" t="str">
        <f>$AH$807</f>
        <v>kv</v>
      </c>
    </row>
    <row r="992" spans="1:34" s="16" customFormat="1" ht="12" customHeight="1" x14ac:dyDescent="0.2">
      <c r="A992" s="353" t="str">
        <f>$A$808</f>
        <v>Kompensation (laufend) [kj]</v>
      </c>
      <c r="B992" s="399"/>
      <c r="C992" s="400"/>
      <c r="D992" s="400"/>
      <c r="E992" s="400"/>
      <c r="F992" s="400"/>
      <c r="G992" s="400"/>
      <c r="H992" s="400"/>
      <c r="I992" s="400"/>
      <c r="J992" s="400"/>
      <c r="K992" s="400"/>
      <c r="L992" s="400"/>
      <c r="M992" s="400"/>
      <c r="N992" s="400"/>
      <c r="O992" s="400"/>
      <c r="P992" s="400"/>
      <c r="Q992" s="400"/>
      <c r="R992" s="400"/>
      <c r="S992" s="400"/>
      <c r="T992" s="400"/>
      <c r="U992" s="400"/>
      <c r="V992" s="400"/>
      <c r="W992" s="400"/>
      <c r="X992" s="400"/>
      <c r="Y992" s="400"/>
      <c r="Z992" s="400"/>
      <c r="AA992" s="400"/>
      <c r="AB992" s="400"/>
      <c r="AC992" s="400"/>
      <c r="AD992" s="400"/>
      <c r="AE992" s="400"/>
      <c r="AF992" s="375"/>
      <c r="AG992" s="327">
        <f>SUM(B992:AF992)</f>
        <v>0</v>
      </c>
      <c r="AH992" s="334" t="str">
        <f>$AH$808</f>
        <v>kj</v>
      </c>
    </row>
    <row r="993" spans="1:34" s="16" customFormat="1" ht="12" customHeight="1" x14ac:dyDescent="0.2">
      <c r="A993" s="354" t="str">
        <f>$A$809</f>
        <v>Absenzen, Kurzabsenzen [a]</v>
      </c>
      <c r="B993" s="393"/>
      <c r="C993" s="394"/>
      <c r="D993" s="394"/>
      <c r="E993" s="394"/>
      <c r="F993" s="394"/>
      <c r="G993" s="394"/>
      <c r="H993" s="394"/>
      <c r="I993" s="394"/>
      <c r="J993" s="394"/>
      <c r="K993" s="394"/>
      <c r="L993" s="394"/>
      <c r="M993" s="394"/>
      <c r="N993" s="394"/>
      <c r="O993" s="394"/>
      <c r="P993" s="394"/>
      <c r="Q993" s="394"/>
      <c r="R993" s="394"/>
      <c r="S993" s="394"/>
      <c r="T993" s="394"/>
      <c r="U993" s="394"/>
      <c r="V993" s="394"/>
      <c r="W993" s="394"/>
      <c r="X993" s="394"/>
      <c r="Y993" s="394"/>
      <c r="Z993" s="394"/>
      <c r="AA993" s="394"/>
      <c r="AB993" s="394"/>
      <c r="AC993" s="394"/>
      <c r="AD993" s="394"/>
      <c r="AE993" s="394"/>
      <c r="AF993" s="375"/>
      <c r="AG993" s="326">
        <f>SUM(B993:AF993)</f>
        <v>0</v>
      </c>
      <c r="AH993" s="334" t="str">
        <f>$AH$809</f>
        <v>a</v>
      </c>
    </row>
    <row r="994" spans="1:34" s="16" customFormat="1" ht="12" customHeight="1" x14ac:dyDescent="0.2">
      <c r="A994" s="355" t="str">
        <f>$A$810</f>
        <v>Krankheit [k]</v>
      </c>
      <c r="B994" s="396"/>
      <c r="C994" s="397"/>
      <c r="D994" s="397"/>
      <c r="E994" s="397"/>
      <c r="F994" s="397"/>
      <c r="G994" s="397"/>
      <c r="H994" s="397"/>
      <c r="I994" s="397"/>
      <c r="J994" s="397"/>
      <c r="K994" s="397"/>
      <c r="L994" s="397"/>
      <c r="M994" s="397"/>
      <c r="N994" s="397"/>
      <c r="O994" s="397"/>
      <c r="P994" s="397"/>
      <c r="Q994" s="397"/>
      <c r="R994" s="397"/>
      <c r="S994" s="397"/>
      <c r="T994" s="397"/>
      <c r="U994" s="397"/>
      <c r="V994" s="397"/>
      <c r="W994" s="397"/>
      <c r="X994" s="397"/>
      <c r="Y994" s="397"/>
      <c r="Z994" s="397"/>
      <c r="AA994" s="397"/>
      <c r="AB994" s="397"/>
      <c r="AC994" s="397"/>
      <c r="AD994" s="397"/>
      <c r="AE994" s="397"/>
      <c r="AF994" s="375"/>
      <c r="AG994" s="328">
        <f t="shared" ref="AG994:AG1002" si="299">SUM(B994:AF994)</f>
        <v>0</v>
      </c>
      <c r="AH994" s="334" t="str">
        <f>$AH$810</f>
        <v>k</v>
      </c>
    </row>
    <row r="995" spans="1:34" s="16" customFormat="1" ht="12" customHeight="1" x14ac:dyDescent="0.2">
      <c r="A995" s="355" t="str">
        <f>$A$811</f>
        <v>Unfall [u]</v>
      </c>
      <c r="B995" s="396"/>
      <c r="C995" s="397"/>
      <c r="D995" s="397"/>
      <c r="E995" s="397"/>
      <c r="F995" s="397"/>
      <c r="G995" s="397"/>
      <c r="H995" s="397"/>
      <c r="I995" s="397"/>
      <c r="J995" s="397"/>
      <c r="K995" s="397"/>
      <c r="L995" s="397"/>
      <c r="M995" s="397"/>
      <c r="N995" s="397"/>
      <c r="O995" s="397"/>
      <c r="P995" s="397"/>
      <c r="Q995" s="397"/>
      <c r="R995" s="397"/>
      <c r="S995" s="397"/>
      <c r="T995" s="397"/>
      <c r="U995" s="397"/>
      <c r="V995" s="397"/>
      <c r="W995" s="397"/>
      <c r="X995" s="397"/>
      <c r="Y995" s="397"/>
      <c r="Z995" s="397"/>
      <c r="AA995" s="397"/>
      <c r="AB995" s="397"/>
      <c r="AC995" s="397"/>
      <c r="AD995" s="397"/>
      <c r="AE995" s="397"/>
      <c r="AF995" s="375"/>
      <c r="AG995" s="328">
        <f t="shared" si="299"/>
        <v>0</v>
      </c>
      <c r="AH995" s="334" t="str">
        <f>$AH$811</f>
        <v>u</v>
      </c>
    </row>
    <row r="996" spans="1:34" s="16" customFormat="1" ht="12" customHeight="1" x14ac:dyDescent="0.2">
      <c r="A996" s="355" t="str">
        <f>$A$812</f>
        <v>Schwangerschaft/Mutterschaft [s]</v>
      </c>
      <c r="B996" s="396"/>
      <c r="C996" s="397"/>
      <c r="D996" s="397"/>
      <c r="E996" s="397"/>
      <c r="F996" s="397"/>
      <c r="G996" s="397"/>
      <c r="H996" s="397"/>
      <c r="I996" s="397"/>
      <c r="J996" s="397"/>
      <c r="K996" s="397"/>
      <c r="L996" s="397"/>
      <c r="M996" s="397"/>
      <c r="N996" s="397"/>
      <c r="O996" s="397"/>
      <c r="P996" s="397"/>
      <c r="Q996" s="397"/>
      <c r="R996" s="397"/>
      <c r="S996" s="397"/>
      <c r="T996" s="397"/>
      <c r="U996" s="397"/>
      <c r="V996" s="397"/>
      <c r="W996" s="397"/>
      <c r="X996" s="397"/>
      <c r="Y996" s="397"/>
      <c r="Z996" s="397"/>
      <c r="AA996" s="397"/>
      <c r="AB996" s="397"/>
      <c r="AC996" s="397"/>
      <c r="AD996" s="397"/>
      <c r="AE996" s="397"/>
      <c r="AF996" s="375"/>
      <c r="AG996" s="328">
        <f t="shared" si="299"/>
        <v>0</v>
      </c>
      <c r="AH996" s="334" t="str">
        <f>$AH$812</f>
        <v>s</v>
      </c>
    </row>
    <row r="997" spans="1:34" s="16" customFormat="1" ht="12" customHeight="1" x14ac:dyDescent="0.2">
      <c r="A997" s="355" t="str">
        <f>$A$813</f>
        <v>Militär/Beförderung/Zivilschutz [m]</v>
      </c>
      <c r="B997" s="396"/>
      <c r="C997" s="397"/>
      <c r="D997" s="397"/>
      <c r="E997" s="397"/>
      <c r="F997" s="397"/>
      <c r="G997" s="397"/>
      <c r="H997" s="397"/>
      <c r="I997" s="397"/>
      <c r="J997" s="397"/>
      <c r="K997" s="397"/>
      <c r="L997" s="397"/>
      <c r="M997" s="397"/>
      <c r="N997" s="397"/>
      <c r="O997" s="397"/>
      <c r="P997" s="397"/>
      <c r="Q997" s="397"/>
      <c r="R997" s="397"/>
      <c r="S997" s="397"/>
      <c r="T997" s="397"/>
      <c r="U997" s="397"/>
      <c r="V997" s="397"/>
      <c r="W997" s="397"/>
      <c r="X997" s="397"/>
      <c r="Y997" s="397"/>
      <c r="Z997" s="397"/>
      <c r="AA997" s="397"/>
      <c r="AB997" s="397"/>
      <c r="AC997" s="397"/>
      <c r="AD997" s="397"/>
      <c r="AE997" s="397"/>
      <c r="AF997" s="375"/>
      <c r="AG997" s="328">
        <f t="shared" si="299"/>
        <v>0</v>
      </c>
      <c r="AH997" s="334" t="str">
        <f>$AH$813</f>
        <v>m</v>
      </c>
    </row>
    <row r="998" spans="1:34" s="16" customFormat="1" ht="12" customHeight="1" x14ac:dyDescent="0.2">
      <c r="A998" s="355" t="str">
        <f>$A$814</f>
        <v>Berufsschule [bs]</v>
      </c>
      <c r="B998" s="396"/>
      <c r="C998" s="397"/>
      <c r="D998" s="397"/>
      <c r="E998" s="397"/>
      <c r="F998" s="397"/>
      <c r="G998" s="397"/>
      <c r="H998" s="397"/>
      <c r="I998" s="397"/>
      <c r="J998" s="397"/>
      <c r="K998" s="397"/>
      <c r="L998" s="397"/>
      <c r="M998" s="397"/>
      <c r="N998" s="397"/>
      <c r="O998" s="397"/>
      <c r="P998" s="397"/>
      <c r="Q998" s="397"/>
      <c r="R998" s="397"/>
      <c r="S998" s="397"/>
      <c r="T998" s="397"/>
      <c r="U998" s="397"/>
      <c r="V998" s="397"/>
      <c r="W998" s="397"/>
      <c r="X998" s="397"/>
      <c r="Y998" s="397"/>
      <c r="Z998" s="397"/>
      <c r="AA998" s="397"/>
      <c r="AB998" s="397"/>
      <c r="AC998" s="397"/>
      <c r="AD998" s="397"/>
      <c r="AE998" s="397"/>
      <c r="AF998" s="375"/>
      <c r="AG998" s="328">
        <f t="shared" si="299"/>
        <v>0</v>
      </c>
      <c r="AH998" s="334" t="str">
        <f>$AH$814</f>
        <v>bs</v>
      </c>
    </row>
    <row r="999" spans="1:34" s="16" customFormat="1" ht="12" customHeight="1" x14ac:dyDescent="0.2">
      <c r="A999" s="356" t="str">
        <f>$A$815</f>
        <v>Kurse [ku]</v>
      </c>
      <c r="B999" s="399"/>
      <c r="C999" s="400"/>
      <c r="D999" s="400"/>
      <c r="E999" s="400"/>
      <c r="F999" s="400"/>
      <c r="G999" s="400"/>
      <c r="H999" s="400"/>
      <c r="I999" s="400"/>
      <c r="J999" s="400"/>
      <c r="K999" s="400"/>
      <c r="L999" s="400"/>
      <c r="M999" s="400"/>
      <c r="N999" s="400"/>
      <c r="O999" s="400"/>
      <c r="P999" s="400"/>
      <c r="Q999" s="400"/>
      <c r="R999" s="400"/>
      <c r="S999" s="400"/>
      <c r="T999" s="400"/>
      <c r="U999" s="400"/>
      <c r="V999" s="400"/>
      <c r="W999" s="400"/>
      <c r="X999" s="400"/>
      <c r="Y999" s="400"/>
      <c r="Z999" s="400"/>
      <c r="AA999" s="400"/>
      <c r="AB999" s="400"/>
      <c r="AC999" s="400"/>
      <c r="AD999" s="400"/>
      <c r="AE999" s="400"/>
      <c r="AF999" s="375"/>
      <c r="AG999" s="327">
        <f t="shared" si="299"/>
        <v>0</v>
      </c>
      <c r="AH999" s="334" t="str">
        <f>$AH$815</f>
        <v>ku</v>
      </c>
    </row>
    <row r="1000" spans="1:34" s="16" customFormat="1" ht="12" customHeight="1" x14ac:dyDescent="0.2">
      <c r="A1000" s="357" t="str">
        <f>$A$816</f>
        <v>Kurzarbeit und Schlechtwetter [ka]</v>
      </c>
      <c r="B1000" s="402"/>
      <c r="C1000" s="403"/>
      <c r="D1000" s="403"/>
      <c r="E1000" s="403"/>
      <c r="F1000" s="403"/>
      <c r="G1000" s="403"/>
      <c r="H1000" s="403"/>
      <c r="I1000" s="403"/>
      <c r="J1000" s="403"/>
      <c r="K1000" s="403"/>
      <c r="L1000" s="403"/>
      <c r="M1000" s="403"/>
      <c r="N1000" s="403"/>
      <c r="O1000" s="403"/>
      <c r="P1000" s="403"/>
      <c r="Q1000" s="403"/>
      <c r="R1000" s="403"/>
      <c r="S1000" s="403"/>
      <c r="T1000" s="403"/>
      <c r="U1000" s="403"/>
      <c r="V1000" s="403"/>
      <c r="W1000" s="403"/>
      <c r="X1000" s="403"/>
      <c r="Y1000" s="403"/>
      <c r="Z1000" s="403"/>
      <c r="AA1000" s="403"/>
      <c r="AB1000" s="403"/>
      <c r="AC1000" s="403"/>
      <c r="AD1000" s="403"/>
      <c r="AE1000" s="403"/>
      <c r="AF1000" s="375"/>
      <c r="AG1000" s="86">
        <f t="shared" si="299"/>
        <v>0</v>
      </c>
      <c r="AH1000" s="334" t="str">
        <f>$AH$816</f>
        <v>ka</v>
      </c>
    </row>
    <row r="1001" spans="1:34" s="16" customFormat="1" ht="12" customHeight="1" x14ac:dyDescent="0.2">
      <c r="A1001" s="358">
        <f>$A$817</f>
        <v>0</v>
      </c>
      <c r="B1001" s="405"/>
      <c r="C1001" s="406"/>
      <c r="D1001" s="406"/>
      <c r="E1001" s="406"/>
      <c r="F1001" s="406"/>
      <c r="G1001" s="406"/>
      <c r="H1001" s="406"/>
      <c r="I1001" s="406"/>
      <c r="J1001" s="406"/>
      <c r="K1001" s="406"/>
      <c r="L1001" s="406"/>
      <c r="M1001" s="406"/>
      <c r="N1001" s="406"/>
      <c r="O1001" s="406"/>
      <c r="P1001" s="406"/>
      <c r="Q1001" s="406"/>
      <c r="R1001" s="406"/>
      <c r="S1001" s="406"/>
      <c r="T1001" s="406"/>
      <c r="U1001" s="406"/>
      <c r="V1001" s="406"/>
      <c r="W1001" s="406"/>
      <c r="X1001" s="406"/>
      <c r="Y1001" s="406"/>
      <c r="Z1001" s="406"/>
      <c r="AA1001" s="406"/>
      <c r="AB1001" s="406"/>
      <c r="AC1001" s="406"/>
      <c r="AD1001" s="406"/>
      <c r="AE1001" s="406"/>
      <c r="AF1001" s="375"/>
      <c r="AG1001" s="329">
        <f t="shared" si="299"/>
        <v>0</v>
      </c>
      <c r="AH1001" s="334">
        <f>$AH$817</f>
        <v>0</v>
      </c>
    </row>
    <row r="1002" spans="1:34" s="16" customFormat="1" ht="12" customHeight="1" thickBot="1" x14ac:dyDescent="0.25">
      <c r="A1002" s="359" t="str">
        <f>$A$818</f>
        <v>Fehlstunden (unbezahlt) [fe]</v>
      </c>
      <c r="B1002" s="408"/>
      <c r="C1002" s="409"/>
      <c r="D1002" s="409"/>
      <c r="E1002" s="409"/>
      <c r="F1002" s="409"/>
      <c r="G1002" s="409"/>
      <c r="H1002" s="409"/>
      <c r="I1002" s="409"/>
      <c r="J1002" s="409"/>
      <c r="K1002" s="409"/>
      <c r="L1002" s="409"/>
      <c r="M1002" s="409"/>
      <c r="N1002" s="409"/>
      <c r="O1002" s="409"/>
      <c r="P1002" s="409"/>
      <c r="Q1002" s="409"/>
      <c r="R1002" s="409"/>
      <c r="S1002" s="409"/>
      <c r="T1002" s="409"/>
      <c r="U1002" s="409"/>
      <c r="V1002" s="409"/>
      <c r="W1002" s="409"/>
      <c r="X1002" s="409"/>
      <c r="Y1002" s="409"/>
      <c r="Z1002" s="409"/>
      <c r="AA1002" s="409"/>
      <c r="AB1002" s="409"/>
      <c r="AC1002" s="409"/>
      <c r="AD1002" s="409"/>
      <c r="AE1002" s="409"/>
      <c r="AF1002" s="375"/>
      <c r="AG1002" s="330">
        <f t="shared" si="299"/>
        <v>0</v>
      </c>
      <c r="AH1002" s="334" t="str">
        <f>$AH$818</f>
        <v>fe</v>
      </c>
    </row>
    <row r="1003" spans="1:34" s="2" customFormat="1" ht="12" customHeight="1" thickBot="1" x14ac:dyDescent="0.25">
      <c r="A1003" s="360" t="str">
        <f>$A$819</f>
        <v>Total</v>
      </c>
      <c r="B1003" s="417">
        <f>SUM(B990:B1002)</f>
        <v>0</v>
      </c>
      <c r="C1003" s="418">
        <f t="shared" ref="C1003:AE1003" si="300">SUM(C990:C1002)</f>
        <v>0</v>
      </c>
      <c r="D1003" s="418">
        <f t="shared" si="300"/>
        <v>0</v>
      </c>
      <c r="E1003" s="418">
        <f t="shared" si="300"/>
        <v>0</v>
      </c>
      <c r="F1003" s="418">
        <f t="shared" si="300"/>
        <v>0</v>
      </c>
      <c r="G1003" s="418">
        <f t="shared" si="300"/>
        <v>0</v>
      </c>
      <c r="H1003" s="418">
        <f t="shared" si="300"/>
        <v>0</v>
      </c>
      <c r="I1003" s="418">
        <f t="shared" si="300"/>
        <v>0</v>
      </c>
      <c r="J1003" s="418">
        <f t="shared" si="300"/>
        <v>0</v>
      </c>
      <c r="K1003" s="418">
        <f t="shared" si="300"/>
        <v>0</v>
      </c>
      <c r="L1003" s="418">
        <f t="shared" si="300"/>
        <v>0</v>
      </c>
      <c r="M1003" s="418">
        <f t="shared" si="300"/>
        <v>0</v>
      </c>
      <c r="N1003" s="418">
        <f t="shared" si="300"/>
        <v>0</v>
      </c>
      <c r="O1003" s="418">
        <f t="shared" si="300"/>
        <v>0</v>
      </c>
      <c r="P1003" s="418">
        <f t="shared" si="300"/>
        <v>0</v>
      </c>
      <c r="Q1003" s="418">
        <f t="shared" si="300"/>
        <v>0</v>
      </c>
      <c r="R1003" s="418">
        <f t="shared" si="300"/>
        <v>0</v>
      </c>
      <c r="S1003" s="418">
        <f t="shared" si="300"/>
        <v>0</v>
      </c>
      <c r="T1003" s="418">
        <f t="shared" si="300"/>
        <v>0</v>
      </c>
      <c r="U1003" s="418">
        <f t="shared" si="300"/>
        <v>0</v>
      </c>
      <c r="V1003" s="418">
        <f t="shared" si="300"/>
        <v>0</v>
      </c>
      <c r="W1003" s="418">
        <f t="shared" si="300"/>
        <v>0</v>
      </c>
      <c r="X1003" s="418">
        <f t="shared" si="300"/>
        <v>0</v>
      </c>
      <c r="Y1003" s="418">
        <f t="shared" si="300"/>
        <v>0</v>
      </c>
      <c r="Z1003" s="418">
        <f t="shared" si="300"/>
        <v>0</v>
      </c>
      <c r="AA1003" s="418">
        <f t="shared" si="300"/>
        <v>0</v>
      </c>
      <c r="AB1003" s="418">
        <f t="shared" si="300"/>
        <v>0</v>
      </c>
      <c r="AC1003" s="418">
        <f t="shared" si="300"/>
        <v>0</v>
      </c>
      <c r="AD1003" s="418">
        <f t="shared" si="300"/>
        <v>0</v>
      </c>
      <c r="AE1003" s="418">
        <f t="shared" si="300"/>
        <v>0</v>
      </c>
      <c r="AF1003" s="376"/>
      <c r="AG1003" s="325"/>
    </row>
    <row r="1004" spans="1:34" x14ac:dyDescent="0.25"/>
    <row r="1005" spans="1:34" x14ac:dyDescent="0.25"/>
    <row r="1006" spans="1:34" x14ac:dyDescent="0.25"/>
    <row r="1007" spans="1:34" s="1" customFormat="1" ht="21" customHeight="1" x14ac:dyDescent="0.25">
      <c r="A1007" s="211" t="str">
        <f>A576</f>
        <v>Oktober</v>
      </c>
      <c r="B1007" s="506" t="str">
        <f>$B$800</f>
        <v>Saldo Monat + / -</v>
      </c>
      <c r="C1007" s="507"/>
      <c r="D1007" s="507"/>
      <c r="E1007" s="508"/>
      <c r="F1007" s="509">
        <f>F576</f>
        <v>-172.82999999999998</v>
      </c>
      <c r="G1007" s="510"/>
      <c r="H1007" s="78"/>
      <c r="I1007" s="323"/>
      <c r="J1007" s="282"/>
      <c r="K1007" s="31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511" t="str">
        <f>$AB$800</f>
        <v>Absenz in Std</v>
      </c>
      <c r="AC1007" s="511"/>
      <c r="AD1007" s="511"/>
      <c r="AE1007" s="511" t="str">
        <f>Labels!B86</f>
        <v>Okt</v>
      </c>
      <c r="AF1007" s="512"/>
      <c r="AG1007" s="83"/>
    </row>
    <row r="1008" spans="1:34" s="16" customFormat="1" ht="15.75" x14ac:dyDescent="0.25">
      <c r="A1008" s="213" t="str">
        <f>$A$801</f>
        <v>Tag</v>
      </c>
      <c r="B1008" s="214">
        <f>B577</f>
        <v>44470</v>
      </c>
      <c r="C1008" s="215">
        <f t="shared" ref="C1008:AF1008" si="301">B1008+1</f>
        <v>44471</v>
      </c>
      <c r="D1008" s="214">
        <f t="shared" si="301"/>
        <v>44472</v>
      </c>
      <c r="E1008" s="214">
        <f t="shared" si="301"/>
        <v>44473</v>
      </c>
      <c r="F1008" s="214">
        <f t="shared" si="301"/>
        <v>44474</v>
      </c>
      <c r="G1008" s="214">
        <f t="shared" si="301"/>
        <v>44475</v>
      </c>
      <c r="H1008" s="214">
        <f t="shared" si="301"/>
        <v>44476</v>
      </c>
      <c r="I1008" s="214">
        <f t="shared" si="301"/>
        <v>44477</v>
      </c>
      <c r="J1008" s="214">
        <f t="shared" si="301"/>
        <v>44478</v>
      </c>
      <c r="K1008" s="214">
        <f t="shared" si="301"/>
        <v>44479</v>
      </c>
      <c r="L1008" s="214">
        <f t="shared" si="301"/>
        <v>44480</v>
      </c>
      <c r="M1008" s="214">
        <f t="shared" si="301"/>
        <v>44481</v>
      </c>
      <c r="N1008" s="214">
        <f t="shared" si="301"/>
        <v>44482</v>
      </c>
      <c r="O1008" s="214">
        <f t="shared" si="301"/>
        <v>44483</v>
      </c>
      <c r="P1008" s="214">
        <f t="shared" si="301"/>
        <v>44484</v>
      </c>
      <c r="Q1008" s="214">
        <f t="shared" si="301"/>
        <v>44485</v>
      </c>
      <c r="R1008" s="214">
        <f t="shared" si="301"/>
        <v>44486</v>
      </c>
      <c r="S1008" s="214">
        <f t="shared" si="301"/>
        <v>44487</v>
      </c>
      <c r="T1008" s="214">
        <f t="shared" si="301"/>
        <v>44488</v>
      </c>
      <c r="U1008" s="214">
        <f t="shared" si="301"/>
        <v>44489</v>
      </c>
      <c r="V1008" s="214">
        <f t="shared" si="301"/>
        <v>44490</v>
      </c>
      <c r="W1008" s="214">
        <f t="shared" si="301"/>
        <v>44491</v>
      </c>
      <c r="X1008" s="214">
        <f t="shared" si="301"/>
        <v>44492</v>
      </c>
      <c r="Y1008" s="214">
        <f t="shared" si="301"/>
        <v>44493</v>
      </c>
      <c r="Z1008" s="214">
        <f t="shared" si="301"/>
        <v>44494</v>
      </c>
      <c r="AA1008" s="214">
        <f t="shared" si="301"/>
        <v>44495</v>
      </c>
      <c r="AB1008" s="214">
        <f t="shared" si="301"/>
        <v>44496</v>
      </c>
      <c r="AC1008" s="214">
        <f t="shared" si="301"/>
        <v>44497</v>
      </c>
      <c r="AD1008" s="214">
        <f t="shared" si="301"/>
        <v>44498</v>
      </c>
      <c r="AE1008" s="214">
        <f t="shared" si="301"/>
        <v>44499</v>
      </c>
      <c r="AF1008" s="214">
        <f t="shared" si="301"/>
        <v>44500</v>
      </c>
      <c r="AG1008" s="431" t="str">
        <f>COUNT(B1010:AF1010)&amp;" "&amp;Labels!$B$63</f>
        <v>21 Tage</v>
      </c>
    </row>
    <row r="1009" spans="1:34" s="16" customFormat="1" ht="12" customHeight="1" x14ac:dyDescent="0.2">
      <c r="A1009" s="177" t="str">
        <f>$A$802</f>
        <v>Kalenderwoche</v>
      </c>
      <c r="B1009" s="341">
        <f>IF(B1008="","",TRUNC((B1008-DATE(YEAR(B1008+3-MOD(B1008-2,7)),1,MOD(B1008-2,7)-9))/7))</f>
        <v>39</v>
      </c>
      <c r="C1009" s="342">
        <f t="shared" ref="C1009:AF1009" si="302">IF(C1008="","",TRUNC((C1008-DATE(YEAR(C1008+3-MOD(C1008-2,7)),1,MOD(C1008-2,7)-9))/7))</f>
        <v>39</v>
      </c>
      <c r="D1009" s="342">
        <f t="shared" si="302"/>
        <v>39</v>
      </c>
      <c r="E1009" s="342">
        <f t="shared" si="302"/>
        <v>40</v>
      </c>
      <c r="F1009" s="342">
        <f t="shared" si="302"/>
        <v>40</v>
      </c>
      <c r="G1009" s="342">
        <f t="shared" si="302"/>
        <v>40</v>
      </c>
      <c r="H1009" s="342">
        <f t="shared" si="302"/>
        <v>40</v>
      </c>
      <c r="I1009" s="342">
        <f t="shared" si="302"/>
        <v>40</v>
      </c>
      <c r="J1009" s="342">
        <f t="shared" si="302"/>
        <v>40</v>
      </c>
      <c r="K1009" s="342">
        <f t="shared" si="302"/>
        <v>40</v>
      </c>
      <c r="L1009" s="342">
        <f t="shared" si="302"/>
        <v>41</v>
      </c>
      <c r="M1009" s="342">
        <f t="shared" si="302"/>
        <v>41</v>
      </c>
      <c r="N1009" s="342">
        <f t="shared" si="302"/>
        <v>41</v>
      </c>
      <c r="O1009" s="342">
        <f t="shared" si="302"/>
        <v>41</v>
      </c>
      <c r="P1009" s="342">
        <f t="shared" si="302"/>
        <v>41</v>
      </c>
      <c r="Q1009" s="342">
        <f t="shared" si="302"/>
        <v>41</v>
      </c>
      <c r="R1009" s="342">
        <f t="shared" si="302"/>
        <v>41</v>
      </c>
      <c r="S1009" s="342">
        <f t="shared" si="302"/>
        <v>42</v>
      </c>
      <c r="T1009" s="342">
        <f t="shared" si="302"/>
        <v>42</v>
      </c>
      <c r="U1009" s="342">
        <f t="shared" si="302"/>
        <v>42</v>
      </c>
      <c r="V1009" s="342">
        <f t="shared" si="302"/>
        <v>42</v>
      </c>
      <c r="W1009" s="342">
        <f t="shared" si="302"/>
        <v>42</v>
      </c>
      <c r="X1009" s="342">
        <f t="shared" si="302"/>
        <v>42</v>
      </c>
      <c r="Y1009" s="342">
        <f t="shared" si="302"/>
        <v>42</v>
      </c>
      <c r="Z1009" s="342">
        <f t="shared" si="302"/>
        <v>43</v>
      </c>
      <c r="AA1009" s="342">
        <f t="shared" si="302"/>
        <v>43</v>
      </c>
      <c r="AB1009" s="342">
        <f t="shared" si="302"/>
        <v>43</v>
      </c>
      <c r="AC1009" s="342">
        <f t="shared" si="302"/>
        <v>43</v>
      </c>
      <c r="AD1009" s="342">
        <f t="shared" si="302"/>
        <v>43</v>
      </c>
      <c r="AE1009" s="342">
        <f t="shared" si="302"/>
        <v>43</v>
      </c>
      <c r="AF1009" s="343">
        <f t="shared" si="302"/>
        <v>43</v>
      </c>
      <c r="AG1009" s="307"/>
    </row>
    <row r="1010" spans="1:34" s="16" customFormat="1" ht="12" customHeight="1" x14ac:dyDescent="0.2">
      <c r="A1010" s="177" t="str">
        <f>$A$803</f>
        <v>Sollstunden</v>
      </c>
      <c r="B1010" s="344">
        <f t="shared" ref="B1010:AF1010" si="303">IF(MOD(B1008,7)&gt;=2,$J$7*$B$574%,"")</f>
        <v>8.23</v>
      </c>
      <c r="C1010" s="345" t="str">
        <f t="shared" si="303"/>
        <v/>
      </c>
      <c r="D1010" s="345" t="str">
        <f t="shared" si="303"/>
        <v/>
      </c>
      <c r="E1010" s="345">
        <f t="shared" si="303"/>
        <v>8.23</v>
      </c>
      <c r="F1010" s="345">
        <f t="shared" si="303"/>
        <v>8.23</v>
      </c>
      <c r="G1010" s="345">
        <f t="shared" si="303"/>
        <v>8.23</v>
      </c>
      <c r="H1010" s="345">
        <f t="shared" si="303"/>
        <v>8.23</v>
      </c>
      <c r="I1010" s="345">
        <f t="shared" si="303"/>
        <v>8.23</v>
      </c>
      <c r="J1010" s="345" t="str">
        <f t="shared" si="303"/>
        <v/>
      </c>
      <c r="K1010" s="345" t="str">
        <f t="shared" si="303"/>
        <v/>
      </c>
      <c r="L1010" s="345">
        <f t="shared" si="303"/>
        <v>8.23</v>
      </c>
      <c r="M1010" s="345">
        <f t="shared" si="303"/>
        <v>8.23</v>
      </c>
      <c r="N1010" s="345">
        <f t="shared" si="303"/>
        <v>8.23</v>
      </c>
      <c r="O1010" s="345">
        <f t="shared" si="303"/>
        <v>8.23</v>
      </c>
      <c r="P1010" s="345">
        <f t="shared" si="303"/>
        <v>8.23</v>
      </c>
      <c r="Q1010" s="345" t="str">
        <f t="shared" si="303"/>
        <v/>
      </c>
      <c r="R1010" s="345" t="str">
        <f t="shared" si="303"/>
        <v/>
      </c>
      <c r="S1010" s="345">
        <f t="shared" si="303"/>
        <v>8.23</v>
      </c>
      <c r="T1010" s="345">
        <f t="shared" si="303"/>
        <v>8.23</v>
      </c>
      <c r="U1010" s="345">
        <f t="shared" si="303"/>
        <v>8.23</v>
      </c>
      <c r="V1010" s="345">
        <f t="shared" si="303"/>
        <v>8.23</v>
      </c>
      <c r="W1010" s="345">
        <f t="shared" si="303"/>
        <v>8.23</v>
      </c>
      <c r="X1010" s="345" t="str">
        <f t="shared" si="303"/>
        <v/>
      </c>
      <c r="Y1010" s="345" t="str">
        <f t="shared" si="303"/>
        <v/>
      </c>
      <c r="Z1010" s="345">
        <f t="shared" si="303"/>
        <v>8.23</v>
      </c>
      <c r="AA1010" s="345">
        <f t="shared" si="303"/>
        <v>8.23</v>
      </c>
      <c r="AB1010" s="345">
        <f t="shared" si="303"/>
        <v>8.23</v>
      </c>
      <c r="AC1010" s="345">
        <f t="shared" si="303"/>
        <v>8.23</v>
      </c>
      <c r="AD1010" s="345">
        <f t="shared" si="303"/>
        <v>8.23</v>
      </c>
      <c r="AE1010" s="345" t="str">
        <f t="shared" si="303"/>
        <v/>
      </c>
      <c r="AF1010" s="346" t="str">
        <f t="shared" si="303"/>
        <v/>
      </c>
      <c r="AG1010" s="299">
        <f>SUM(B1010:AF1010)</f>
        <v>172.82999999999998</v>
      </c>
    </row>
    <row r="1011" spans="1:34" s="16" customFormat="1" ht="12" customHeight="1" thickBot="1" x14ac:dyDescent="0.25">
      <c r="A1011" s="347" t="str">
        <f>$A$804</f>
        <v>Produktivstunden</v>
      </c>
      <c r="B1011" s="348">
        <f>SUM(B582:B584)</f>
        <v>0</v>
      </c>
      <c r="C1011" s="349">
        <f t="shared" ref="C1011:AF1011" si="304">SUM(C582:C584)</f>
        <v>0</v>
      </c>
      <c r="D1011" s="349">
        <f t="shared" si="304"/>
        <v>0</v>
      </c>
      <c r="E1011" s="349">
        <f t="shared" si="304"/>
        <v>0</v>
      </c>
      <c r="F1011" s="349">
        <f t="shared" si="304"/>
        <v>0</v>
      </c>
      <c r="G1011" s="349">
        <f t="shared" si="304"/>
        <v>0</v>
      </c>
      <c r="H1011" s="349">
        <f t="shared" si="304"/>
        <v>0</v>
      </c>
      <c r="I1011" s="349">
        <f t="shared" si="304"/>
        <v>0</v>
      </c>
      <c r="J1011" s="349">
        <f t="shared" si="304"/>
        <v>0</v>
      </c>
      <c r="K1011" s="349">
        <f t="shared" si="304"/>
        <v>0</v>
      </c>
      <c r="L1011" s="349">
        <f t="shared" si="304"/>
        <v>0</v>
      </c>
      <c r="M1011" s="349">
        <f t="shared" si="304"/>
        <v>0</v>
      </c>
      <c r="N1011" s="349">
        <f t="shared" si="304"/>
        <v>0</v>
      </c>
      <c r="O1011" s="349">
        <f t="shared" si="304"/>
        <v>0</v>
      </c>
      <c r="P1011" s="349">
        <f t="shared" si="304"/>
        <v>0</v>
      </c>
      <c r="Q1011" s="349">
        <f t="shared" si="304"/>
        <v>0</v>
      </c>
      <c r="R1011" s="349">
        <f t="shared" si="304"/>
        <v>0</v>
      </c>
      <c r="S1011" s="349">
        <f t="shared" si="304"/>
        <v>0</v>
      </c>
      <c r="T1011" s="349">
        <f t="shared" si="304"/>
        <v>0</v>
      </c>
      <c r="U1011" s="349">
        <f t="shared" si="304"/>
        <v>0</v>
      </c>
      <c r="V1011" s="349">
        <f t="shared" si="304"/>
        <v>0</v>
      </c>
      <c r="W1011" s="349">
        <f t="shared" si="304"/>
        <v>0</v>
      </c>
      <c r="X1011" s="349">
        <f t="shared" si="304"/>
        <v>0</v>
      </c>
      <c r="Y1011" s="349">
        <f t="shared" si="304"/>
        <v>0</v>
      </c>
      <c r="Z1011" s="349">
        <f t="shared" si="304"/>
        <v>0</v>
      </c>
      <c r="AA1011" s="349">
        <f t="shared" si="304"/>
        <v>0</v>
      </c>
      <c r="AB1011" s="349">
        <f t="shared" si="304"/>
        <v>0</v>
      </c>
      <c r="AC1011" s="349">
        <f t="shared" si="304"/>
        <v>0</v>
      </c>
      <c r="AD1011" s="349">
        <f t="shared" si="304"/>
        <v>0</v>
      </c>
      <c r="AE1011" s="349">
        <f t="shared" si="304"/>
        <v>0</v>
      </c>
      <c r="AF1011" s="350">
        <f t="shared" si="304"/>
        <v>0</v>
      </c>
      <c r="AG1011" s="333"/>
    </row>
    <row r="1012" spans="1:34" s="16" customFormat="1" ht="12" customHeight="1" x14ac:dyDescent="0.2">
      <c r="A1012" s="361" t="str">
        <f>$A$805</f>
        <v>Feiertage [ft]</v>
      </c>
      <c r="B1012" s="362" t="str">
        <f>B585</f>
        <v/>
      </c>
      <c r="C1012" s="363" t="str">
        <f t="shared" ref="C1012:AF1012" si="305">C585</f>
        <v/>
      </c>
      <c r="D1012" s="363" t="str">
        <f t="shared" si="305"/>
        <v/>
      </c>
      <c r="E1012" s="363" t="str">
        <f t="shared" si="305"/>
        <v/>
      </c>
      <c r="F1012" s="363" t="str">
        <f t="shared" si="305"/>
        <v/>
      </c>
      <c r="G1012" s="363" t="str">
        <f t="shared" si="305"/>
        <v/>
      </c>
      <c r="H1012" s="363" t="str">
        <f t="shared" si="305"/>
        <v/>
      </c>
      <c r="I1012" s="363" t="str">
        <f t="shared" si="305"/>
        <v/>
      </c>
      <c r="J1012" s="363" t="str">
        <f t="shared" si="305"/>
        <v/>
      </c>
      <c r="K1012" s="363" t="str">
        <f t="shared" si="305"/>
        <v/>
      </c>
      <c r="L1012" s="363" t="str">
        <f t="shared" si="305"/>
        <v/>
      </c>
      <c r="M1012" s="363" t="str">
        <f t="shared" si="305"/>
        <v/>
      </c>
      <c r="N1012" s="363" t="str">
        <f t="shared" si="305"/>
        <v/>
      </c>
      <c r="O1012" s="363" t="str">
        <f t="shared" si="305"/>
        <v/>
      </c>
      <c r="P1012" s="363" t="str">
        <f t="shared" si="305"/>
        <v/>
      </c>
      <c r="Q1012" s="363" t="str">
        <f t="shared" si="305"/>
        <v/>
      </c>
      <c r="R1012" s="363" t="str">
        <f t="shared" si="305"/>
        <v/>
      </c>
      <c r="S1012" s="363" t="str">
        <f t="shared" si="305"/>
        <v/>
      </c>
      <c r="T1012" s="363" t="str">
        <f t="shared" si="305"/>
        <v/>
      </c>
      <c r="U1012" s="363" t="str">
        <f t="shared" si="305"/>
        <v/>
      </c>
      <c r="V1012" s="363" t="str">
        <f t="shared" si="305"/>
        <v/>
      </c>
      <c r="W1012" s="363" t="str">
        <f t="shared" si="305"/>
        <v/>
      </c>
      <c r="X1012" s="363" t="str">
        <f t="shared" si="305"/>
        <v/>
      </c>
      <c r="Y1012" s="363" t="str">
        <f t="shared" si="305"/>
        <v/>
      </c>
      <c r="Z1012" s="363" t="str">
        <f t="shared" si="305"/>
        <v/>
      </c>
      <c r="AA1012" s="363" t="str">
        <f t="shared" si="305"/>
        <v/>
      </c>
      <c r="AB1012" s="363" t="str">
        <f t="shared" si="305"/>
        <v/>
      </c>
      <c r="AC1012" s="363" t="str">
        <f t="shared" si="305"/>
        <v/>
      </c>
      <c r="AD1012" s="363" t="str">
        <f t="shared" si="305"/>
        <v/>
      </c>
      <c r="AE1012" s="363" t="str">
        <f t="shared" si="305"/>
        <v/>
      </c>
      <c r="AF1012" s="364" t="str">
        <f t="shared" si="305"/>
        <v/>
      </c>
      <c r="AG1012" s="331">
        <f>SUM(B1012:AF1012)</f>
        <v>0</v>
      </c>
    </row>
    <row r="1013" spans="1:34" s="16" customFormat="1" ht="12" customHeight="1" x14ac:dyDescent="0.2">
      <c r="A1013" s="351" t="str">
        <f>$A$806</f>
        <v>Ferien [f]</v>
      </c>
      <c r="B1013" s="393"/>
      <c r="C1013" s="394"/>
      <c r="D1013" s="394"/>
      <c r="E1013" s="394"/>
      <c r="F1013" s="394"/>
      <c r="G1013" s="394"/>
      <c r="H1013" s="394"/>
      <c r="I1013" s="394"/>
      <c r="J1013" s="394"/>
      <c r="K1013" s="394"/>
      <c r="L1013" s="394"/>
      <c r="M1013" s="394"/>
      <c r="N1013" s="394"/>
      <c r="O1013" s="394"/>
      <c r="P1013" s="394"/>
      <c r="Q1013" s="394"/>
      <c r="R1013" s="394"/>
      <c r="S1013" s="394"/>
      <c r="T1013" s="394"/>
      <c r="U1013" s="394"/>
      <c r="V1013" s="394"/>
      <c r="W1013" s="394"/>
      <c r="X1013" s="394"/>
      <c r="Y1013" s="394"/>
      <c r="Z1013" s="394"/>
      <c r="AA1013" s="394"/>
      <c r="AB1013" s="394"/>
      <c r="AC1013" s="394"/>
      <c r="AD1013" s="394"/>
      <c r="AE1013" s="394"/>
      <c r="AF1013" s="395"/>
      <c r="AG1013" s="332">
        <f>SUM(B1013:AF1013)</f>
        <v>0</v>
      </c>
      <c r="AH1013" s="334" t="str">
        <f>$AH$806</f>
        <v>f</v>
      </c>
    </row>
    <row r="1014" spans="1:34" s="16" customFormat="1" ht="12" customHeight="1" x14ac:dyDescent="0.2">
      <c r="A1014" s="352" t="str">
        <f>$A$807</f>
        <v>Kompensation (Vorjahr) [kv]</v>
      </c>
      <c r="B1014" s="396"/>
      <c r="C1014" s="397"/>
      <c r="D1014" s="397"/>
      <c r="E1014" s="397"/>
      <c r="F1014" s="397"/>
      <c r="G1014" s="397"/>
      <c r="H1014" s="397"/>
      <c r="I1014" s="397"/>
      <c r="J1014" s="397"/>
      <c r="K1014" s="397"/>
      <c r="L1014" s="397"/>
      <c r="M1014" s="397"/>
      <c r="N1014" s="397"/>
      <c r="O1014" s="397"/>
      <c r="P1014" s="397"/>
      <c r="Q1014" s="397"/>
      <c r="R1014" s="397"/>
      <c r="S1014" s="397"/>
      <c r="T1014" s="397"/>
      <c r="U1014" s="397"/>
      <c r="V1014" s="397"/>
      <c r="W1014" s="397"/>
      <c r="X1014" s="397"/>
      <c r="Y1014" s="397"/>
      <c r="Z1014" s="397"/>
      <c r="AA1014" s="397"/>
      <c r="AB1014" s="397"/>
      <c r="AC1014" s="397"/>
      <c r="AD1014" s="397"/>
      <c r="AE1014" s="397"/>
      <c r="AF1014" s="398"/>
      <c r="AG1014" s="328">
        <f>SUM(B1014:AF1014)</f>
        <v>0</v>
      </c>
      <c r="AH1014" s="334" t="str">
        <f>$AH$807</f>
        <v>kv</v>
      </c>
    </row>
    <row r="1015" spans="1:34" s="16" customFormat="1" ht="12" customHeight="1" x14ac:dyDescent="0.2">
      <c r="A1015" s="353" t="str">
        <f>$A$808</f>
        <v>Kompensation (laufend) [kj]</v>
      </c>
      <c r="B1015" s="399"/>
      <c r="C1015" s="400"/>
      <c r="D1015" s="400"/>
      <c r="E1015" s="400"/>
      <c r="F1015" s="400"/>
      <c r="G1015" s="400"/>
      <c r="H1015" s="400"/>
      <c r="I1015" s="400"/>
      <c r="J1015" s="400"/>
      <c r="K1015" s="400"/>
      <c r="L1015" s="400"/>
      <c r="M1015" s="400"/>
      <c r="N1015" s="400"/>
      <c r="O1015" s="400"/>
      <c r="P1015" s="400"/>
      <c r="Q1015" s="400"/>
      <c r="R1015" s="400"/>
      <c r="S1015" s="400"/>
      <c r="T1015" s="400"/>
      <c r="U1015" s="400"/>
      <c r="V1015" s="400"/>
      <c r="W1015" s="400"/>
      <c r="X1015" s="400"/>
      <c r="Y1015" s="400"/>
      <c r="Z1015" s="400"/>
      <c r="AA1015" s="400"/>
      <c r="AB1015" s="400"/>
      <c r="AC1015" s="400"/>
      <c r="AD1015" s="400"/>
      <c r="AE1015" s="400"/>
      <c r="AF1015" s="401"/>
      <c r="AG1015" s="327">
        <f>SUM(B1015:AF1015)</f>
        <v>0</v>
      </c>
      <c r="AH1015" s="334" t="str">
        <f>$AH$808</f>
        <v>kj</v>
      </c>
    </row>
    <row r="1016" spans="1:34" s="16" customFormat="1" ht="12" customHeight="1" x14ac:dyDescent="0.2">
      <c r="A1016" s="354" t="str">
        <f>$A$809</f>
        <v>Absenzen, Kurzabsenzen [a]</v>
      </c>
      <c r="B1016" s="393"/>
      <c r="C1016" s="394"/>
      <c r="D1016" s="394"/>
      <c r="E1016" s="394"/>
      <c r="F1016" s="394"/>
      <c r="G1016" s="394"/>
      <c r="H1016" s="394"/>
      <c r="I1016" s="394"/>
      <c r="J1016" s="394"/>
      <c r="K1016" s="394"/>
      <c r="L1016" s="394"/>
      <c r="M1016" s="394"/>
      <c r="N1016" s="394"/>
      <c r="O1016" s="394"/>
      <c r="P1016" s="394"/>
      <c r="Q1016" s="394"/>
      <c r="R1016" s="394"/>
      <c r="S1016" s="394"/>
      <c r="T1016" s="394"/>
      <c r="U1016" s="394"/>
      <c r="V1016" s="394"/>
      <c r="W1016" s="394"/>
      <c r="X1016" s="394"/>
      <c r="Y1016" s="394"/>
      <c r="Z1016" s="394"/>
      <c r="AA1016" s="394"/>
      <c r="AB1016" s="394"/>
      <c r="AC1016" s="394"/>
      <c r="AD1016" s="394"/>
      <c r="AE1016" s="394"/>
      <c r="AF1016" s="395"/>
      <c r="AG1016" s="326">
        <f>SUM(B1016:AF1016)</f>
        <v>0</v>
      </c>
      <c r="AH1016" s="334" t="str">
        <f>$AH$809</f>
        <v>a</v>
      </c>
    </row>
    <row r="1017" spans="1:34" s="16" customFormat="1" ht="12" customHeight="1" x14ac:dyDescent="0.2">
      <c r="A1017" s="355" t="str">
        <f>$A$810</f>
        <v>Krankheit [k]</v>
      </c>
      <c r="B1017" s="396"/>
      <c r="C1017" s="397"/>
      <c r="D1017" s="397"/>
      <c r="E1017" s="397"/>
      <c r="F1017" s="397"/>
      <c r="G1017" s="397"/>
      <c r="H1017" s="397"/>
      <c r="I1017" s="397"/>
      <c r="J1017" s="397"/>
      <c r="K1017" s="397"/>
      <c r="L1017" s="397"/>
      <c r="M1017" s="397"/>
      <c r="N1017" s="397"/>
      <c r="O1017" s="397"/>
      <c r="P1017" s="397"/>
      <c r="Q1017" s="397"/>
      <c r="R1017" s="397"/>
      <c r="S1017" s="397"/>
      <c r="T1017" s="397"/>
      <c r="U1017" s="397"/>
      <c r="V1017" s="397"/>
      <c r="W1017" s="397"/>
      <c r="X1017" s="397"/>
      <c r="Y1017" s="397"/>
      <c r="Z1017" s="397"/>
      <c r="AA1017" s="397"/>
      <c r="AB1017" s="397"/>
      <c r="AC1017" s="397"/>
      <c r="AD1017" s="397"/>
      <c r="AE1017" s="397"/>
      <c r="AF1017" s="398"/>
      <c r="AG1017" s="328">
        <f t="shared" ref="AG1017:AG1025" si="306">SUM(B1017:AF1017)</f>
        <v>0</v>
      </c>
      <c r="AH1017" s="334" t="str">
        <f>$AH$810</f>
        <v>k</v>
      </c>
    </row>
    <row r="1018" spans="1:34" s="16" customFormat="1" ht="12" customHeight="1" x14ac:dyDescent="0.2">
      <c r="A1018" s="355" t="str">
        <f>$A$811</f>
        <v>Unfall [u]</v>
      </c>
      <c r="B1018" s="396"/>
      <c r="C1018" s="397"/>
      <c r="D1018" s="397"/>
      <c r="E1018" s="397"/>
      <c r="F1018" s="397"/>
      <c r="G1018" s="397"/>
      <c r="H1018" s="397"/>
      <c r="I1018" s="397"/>
      <c r="J1018" s="397"/>
      <c r="K1018" s="397"/>
      <c r="L1018" s="397"/>
      <c r="M1018" s="397"/>
      <c r="N1018" s="397"/>
      <c r="O1018" s="397"/>
      <c r="P1018" s="397"/>
      <c r="Q1018" s="397"/>
      <c r="R1018" s="397"/>
      <c r="S1018" s="397"/>
      <c r="T1018" s="397"/>
      <c r="U1018" s="397"/>
      <c r="V1018" s="397"/>
      <c r="W1018" s="397"/>
      <c r="X1018" s="397"/>
      <c r="Y1018" s="397"/>
      <c r="Z1018" s="397"/>
      <c r="AA1018" s="397"/>
      <c r="AB1018" s="397"/>
      <c r="AC1018" s="397"/>
      <c r="AD1018" s="397"/>
      <c r="AE1018" s="397"/>
      <c r="AF1018" s="398"/>
      <c r="AG1018" s="328">
        <f t="shared" si="306"/>
        <v>0</v>
      </c>
      <c r="AH1018" s="334" t="str">
        <f>$AH$811</f>
        <v>u</v>
      </c>
    </row>
    <row r="1019" spans="1:34" s="16" customFormat="1" ht="12" customHeight="1" x14ac:dyDescent="0.2">
      <c r="A1019" s="355" t="str">
        <f>$A$812</f>
        <v>Schwangerschaft/Mutterschaft [s]</v>
      </c>
      <c r="B1019" s="396"/>
      <c r="C1019" s="397"/>
      <c r="D1019" s="397"/>
      <c r="E1019" s="397"/>
      <c r="F1019" s="397"/>
      <c r="G1019" s="397"/>
      <c r="H1019" s="397"/>
      <c r="I1019" s="397"/>
      <c r="J1019" s="397"/>
      <c r="K1019" s="397"/>
      <c r="L1019" s="397"/>
      <c r="M1019" s="397"/>
      <c r="N1019" s="397"/>
      <c r="O1019" s="397"/>
      <c r="P1019" s="397"/>
      <c r="Q1019" s="397"/>
      <c r="R1019" s="397"/>
      <c r="S1019" s="397"/>
      <c r="T1019" s="397"/>
      <c r="U1019" s="397"/>
      <c r="V1019" s="397"/>
      <c r="W1019" s="397"/>
      <c r="X1019" s="397"/>
      <c r="Y1019" s="397"/>
      <c r="Z1019" s="397"/>
      <c r="AA1019" s="397"/>
      <c r="AB1019" s="397"/>
      <c r="AC1019" s="397"/>
      <c r="AD1019" s="397"/>
      <c r="AE1019" s="397"/>
      <c r="AF1019" s="398"/>
      <c r="AG1019" s="328">
        <f t="shared" si="306"/>
        <v>0</v>
      </c>
      <c r="AH1019" s="334" t="str">
        <f>$AH$812</f>
        <v>s</v>
      </c>
    </row>
    <row r="1020" spans="1:34" s="16" customFormat="1" ht="12" customHeight="1" x14ac:dyDescent="0.2">
      <c r="A1020" s="355" t="str">
        <f>$A$813</f>
        <v>Militär/Beförderung/Zivilschutz [m]</v>
      </c>
      <c r="B1020" s="396"/>
      <c r="C1020" s="397"/>
      <c r="D1020" s="397"/>
      <c r="E1020" s="397"/>
      <c r="F1020" s="397"/>
      <c r="G1020" s="397"/>
      <c r="H1020" s="397"/>
      <c r="I1020" s="397"/>
      <c r="J1020" s="397"/>
      <c r="K1020" s="397"/>
      <c r="L1020" s="397"/>
      <c r="M1020" s="397"/>
      <c r="N1020" s="397"/>
      <c r="O1020" s="397"/>
      <c r="P1020" s="397"/>
      <c r="Q1020" s="397"/>
      <c r="R1020" s="397"/>
      <c r="S1020" s="397"/>
      <c r="T1020" s="397"/>
      <c r="U1020" s="397"/>
      <c r="V1020" s="397"/>
      <c r="W1020" s="397"/>
      <c r="X1020" s="397"/>
      <c r="Y1020" s="397"/>
      <c r="Z1020" s="397"/>
      <c r="AA1020" s="397"/>
      <c r="AB1020" s="397"/>
      <c r="AC1020" s="397"/>
      <c r="AD1020" s="397"/>
      <c r="AE1020" s="397"/>
      <c r="AF1020" s="398"/>
      <c r="AG1020" s="328">
        <f t="shared" si="306"/>
        <v>0</v>
      </c>
      <c r="AH1020" s="334" t="str">
        <f>$AH$813</f>
        <v>m</v>
      </c>
    </row>
    <row r="1021" spans="1:34" s="16" customFormat="1" ht="12" customHeight="1" x14ac:dyDescent="0.2">
      <c r="A1021" s="355" t="str">
        <f>$A$814</f>
        <v>Berufsschule [bs]</v>
      </c>
      <c r="B1021" s="396"/>
      <c r="C1021" s="397"/>
      <c r="D1021" s="397"/>
      <c r="E1021" s="397"/>
      <c r="F1021" s="397"/>
      <c r="G1021" s="397"/>
      <c r="H1021" s="397"/>
      <c r="I1021" s="397"/>
      <c r="J1021" s="397"/>
      <c r="K1021" s="397"/>
      <c r="L1021" s="397"/>
      <c r="M1021" s="397"/>
      <c r="N1021" s="397"/>
      <c r="O1021" s="397"/>
      <c r="P1021" s="397"/>
      <c r="Q1021" s="397"/>
      <c r="R1021" s="397"/>
      <c r="S1021" s="397"/>
      <c r="T1021" s="397"/>
      <c r="U1021" s="397"/>
      <c r="V1021" s="397"/>
      <c r="W1021" s="397"/>
      <c r="X1021" s="397"/>
      <c r="Y1021" s="397"/>
      <c r="Z1021" s="397"/>
      <c r="AA1021" s="397"/>
      <c r="AB1021" s="397"/>
      <c r="AC1021" s="397"/>
      <c r="AD1021" s="397"/>
      <c r="AE1021" s="397"/>
      <c r="AF1021" s="398"/>
      <c r="AG1021" s="328">
        <f t="shared" si="306"/>
        <v>0</v>
      </c>
      <c r="AH1021" s="334" t="str">
        <f>$AH$814</f>
        <v>bs</v>
      </c>
    </row>
    <row r="1022" spans="1:34" s="16" customFormat="1" ht="12" customHeight="1" x14ac:dyDescent="0.2">
      <c r="A1022" s="356" t="str">
        <f>$A$815</f>
        <v>Kurse [ku]</v>
      </c>
      <c r="B1022" s="399"/>
      <c r="C1022" s="400"/>
      <c r="D1022" s="400"/>
      <c r="E1022" s="400"/>
      <c r="F1022" s="400"/>
      <c r="G1022" s="400"/>
      <c r="H1022" s="400"/>
      <c r="I1022" s="400"/>
      <c r="J1022" s="400"/>
      <c r="K1022" s="400"/>
      <c r="L1022" s="400"/>
      <c r="M1022" s="400"/>
      <c r="N1022" s="400"/>
      <c r="O1022" s="400"/>
      <c r="P1022" s="400"/>
      <c r="Q1022" s="400"/>
      <c r="R1022" s="400"/>
      <c r="S1022" s="400"/>
      <c r="T1022" s="400"/>
      <c r="U1022" s="400"/>
      <c r="V1022" s="400"/>
      <c r="W1022" s="400"/>
      <c r="X1022" s="400"/>
      <c r="Y1022" s="400"/>
      <c r="Z1022" s="400"/>
      <c r="AA1022" s="400"/>
      <c r="AB1022" s="400"/>
      <c r="AC1022" s="400"/>
      <c r="AD1022" s="400"/>
      <c r="AE1022" s="400"/>
      <c r="AF1022" s="401"/>
      <c r="AG1022" s="327">
        <f t="shared" si="306"/>
        <v>0</v>
      </c>
      <c r="AH1022" s="334" t="str">
        <f>$AH$815</f>
        <v>ku</v>
      </c>
    </row>
    <row r="1023" spans="1:34" s="16" customFormat="1" ht="12" customHeight="1" x14ac:dyDescent="0.2">
      <c r="A1023" s="357" t="str">
        <f>$A$816</f>
        <v>Kurzarbeit und Schlechtwetter [ka]</v>
      </c>
      <c r="B1023" s="402"/>
      <c r="C1023" s="403"/>
      <c r="D1023" s="403"/>
      <c r="E1023" s="403"/>
      <c r="F1023" s="403"/>
      <c r="G1023" s="403"/>
      <c r="H1023" s="403"/>
      <c r="I1023" s="403"/>
      <c r="J1023" s="403"/>
      <c r="K1023" s="403"/>
      <c r="L1023" s="403"/>
      <c r="M1023" s="403"/>
      <c r="N1023" s="403"/>
      <c r="O1023" s="403"/>
      <c r="P1023" s="403"/>
      <c r="Q1023" s="403"/>
      <c r="R1023" s="403"/>
      <c r="S1023" s="403"/>
      <c r="T1023" s="403"/>
      <c r="U1023" s="403"/>
      <c r="V1023" s="403"/>
      <c r="W1023" s="403"/>
      <c r="X1023" s="403"/>
      <c r="Y1023" s="403"/>
      <c r="Z1023" s="403"/>
      <c r="AA1023" s="403"/>
      <c r="AB1023" s="403"/>
      <c r="AC1023" s="403"/>
      <c r="AD1023" s="403"/>
      <c r="AE1023" s="403"/>
      <c r="AF1023" s="404"/>
      <c r="AG1023" s="86">
        <f t="shared" si="306"/>
        <v>0</v>
      </c>
      <c r="AH1023" s="334" t="str">
        <f>$AH$816</f>
        <v>ka</v>
      </c>
    </row>
    <row r="1024" spans="1:34" s="16" customFormat="1" ht="12" customHeight="1" x14ac:dyDescent="0.2">
      <c r="A1024" s="358">
        <f>$A$817</f>
        <v>0</v>
      </c>
      <c r="B1024" s="405"/>
      <c r="C1024" s="406"/>
      <c r="D1024" s="406"/>
      <c r="E1024" s="406"/>
      <c r="F1024" s="406"/>
      <c r="G1024" s="406"/>
      <c r="H1024" s="406"/>
      <c r="I1024" s="406"/>
      <c r="J1024" s="406"/>
      <c r="K1024" s="406"/>
      <c r="L1024" s="406"/>
      <c r="M1024" s="406"/>
      <c r="N1024" s="406"/>
      <c r="O1024" s="406"/>
      <c r="P1024" s="406"/>
      <c r="Q1024" s="406"/>
      <c r="R1024" s="406"/>
      <c r="S1024" s="406"/>
      <c r="T1024" s="406"/>
      <c r="U1024" s="406"/>
      <c r="V1024" s="406"/>
      <c r="W1024" s="406"/>
      <c r="X1024" s="406"/>
      <c r="Y1024" s="406"/>
      <c r="Z1024" s="406"/>
      <c r="AA1024" s="406"/>
      <c r="AB1024" s="406"/>
      <c r="AC1024" s="406"/>
      <c r="AD1024" s="406"/>
      <c r="AE1024" s="406"/>
      <c r="AF1024" s="407"/>
      <c r="AG1024" s="329">
        <f t="shared" si="306"/>
        <v>0</v>
      </c>
      <c r="AH1024" s="334">
        <f>$AH$817</f>
        <v>0</v>
      </c>
    </row>
    <row r="1025" spans="1:34" s="16" customFormat="1" ht="12" customHeight="1" thickBot="1" x14ac:dyDescent="0.25">
      <c r="A1025" s="359" t="str">
        <f>$A$818</f>
        <v>Fehlstunden (unbezahlt) [fe]</v>
      </c>
      <c r="B1025" s="408"/>
      <c r="C1025" s="409"/>
      <c r="D1025" s="409"/>
      <c r="E1025" s="409"/>
      <c r="F1025" s="409"/>
      <c r="G1025" s="409"/>
      <c r="H1025" s="409"/>
      <c r="I1025" s="409"/>
      <c r="J1025" s="409"/>
      <c r="K1025" s="409"/>
      <c r="L1025" s="409"/>
      <c r="M1025" s="409"/>
      <c r="N1025" s="409"/>
      <c r="O1025" s="409"/>
      <c r="P1025" s="409"/>
      <c r="Q1025" s="409"/>
      <c r="R1025" s="409"/>
      <c r="S1025" s="409"/>
      <c r="T1025" s="409"/>
      <c r="U1025" s="409"/>
      <c r="V1025" s="409"/>
      <c r="W1025" s="409"/>
      <c r="X1025" s="409"/>
      <c r="Y1025" s="409"/>
      <c r="Z1025" s="409"/>
      <c r="AA1025" s="409"/>
      <c r="AB1025" s="409"/>
      <c r="AC1025" s="409"/>
      <c r="AD1025" s="409"/>
      <c r="AE1025" s="409"/>
      <c r="AF1025" s="410"/>
      <c r="AG1025" s="330">
        <f t="shared" si="306"/>
        <v>0</v>
      </c>
      <c r="AH1025" s="334" t="str">
        <f>$AH$818</f>
        <v>fe</v>
      </c>
    </row>
    <row r="1026" spans="1:34" s="2" customFormat="1" ht="12" customHeight="1" thickBot="1" x14ac:dyDescent="0.25">
      <c r="A1026" s="360" t="str">
        <f>$A$819</f>
        <v>Total</v>
      </c>
      <c r="B1026" s="417">
        <f>SUM(B1013:B1025)</f>
        <v>0</v>
      </c>
      <c r="C1026" s="418">
        <f t="shared" ref="C1026:AF1026" si="307">SUM(C1013:C1025)</f>
        <v>0</v>
      </c>
      <c r="D1026" s="418">
        <f t="shared" si="307"/>
        <v>0</v>
      </c>
      <c r="E1026" s="418">
        <f t="shared" si="307"/>
        <v>0</v>
      </c>
      <c r="F1026" s="418">
        <f t="shared" si="307"/>
        <v>0</v>
      </c>
      <c r="G1026" s="418">
        <f t="shared" si="307"/>
        <v>0</v>
      </c>
      <c r="H1026" s="418">
        <f t="shared" si="307"/>
        <v>0</v>
      </c>
      <c r="I1026" s="418">
        <f t="shared" si="307"/>
        <v>0</v>
      </c>
      <c r="J1026" s="418">
        <f t="shared" si="307"/>
        <v>0</v>
      </c>
      <c r="K1026" s="418">
        <f t="shared" si="307"/>
        <v>0</v>
      </c>
      <c r="L1026" s="418">
        <f t="shared" si="307"/>
        <v>0</v>
      </c>
      <c r="M1026" s="418">
        <f t="shared" si="307"/>
        <v>0</v>
      </c>
      <c r="N1026" s="418">
        <f t="shared" si="307"/>
        <v>0</v>
      </c>
      <c r="O1026" s="418">
        <f t="shared" si="307"/>
        <v>0</v>
      </c>
      <c r="P1026" s="418">
        <f t="shared" si="307"/>
        <v>0</v>
      </c>
      <c r="Q1026" s="418">
        <f t="shared" si="307"/>
        <v>0</v>
      </c>
      <c r="R1026" s="418">
        <f t="shared" si="307"/>
        <v>0</v>
      </c>
      <c r="S1026" s="418">
        <f t="shared" si="307"/>
        <v>0</v>
      </c>
      <c r="T1026" s="418">
        <f t="shared" si="307"/>
        <v>0</v>
      </c>
      <c r="U1026" s="418">
        <f t="shared" si="307"/>
        <v>0</v>
      </c>
      <c r="V1026" s="418">
        <f t="shared" si="307"/>
        <v>0</v>
      </c>
      <c r="W1026" s="418">
        <f t="shared" si="307"/>
        <v>0</v>
      </c>
      <c r="X1026" s="418">
        <f t="shared" si="307"/>
        <v>0</v>
      </c>
      <c r="Y1026" s="418">
        <f t="shared" si="307"/>
        <v>0</v>
      </c>
      <c r="Z1026" s="418">
        <f t="shared" si="307"/>
        <v>0</v>
      </c>
      <c r="AA1026" s="418">
        <f t="shared" si="307"/>
        <v>0</v>
      </c>
      <c r="AB1026" s="418">
        <f t="shared" si="307"/>
        <v>0</v>
      </c>
      <c r="AC1026" s="418">
        <f t="shared" si="307"/>
        <v>0</v>
      </c>
      <c r="AD1026" s="418">
        <f t="shared" si="307"/>
        <v>0</v>
      </c>
      <c r="AE1026" s="418">
        <f t="shared" si="307"/>
        <v>0</v>
      </c>
      <c r="AF1026" s="419">
        <f t="shared" si="307"/>
        <v>0</v>
      </c>
      <c r="AG1026" s="325"/>
    </row>
    <row r="1027" spans="1:34" x14ac:dyDescent="0.25"/>
    <row r="1028" spans="1:34" x14ac:dyDescent="0.25"/>
    <row r="1029" spans="1:34" x14ac:dyDescent="0.25"/>
    <row r="1030" spans="1:34" s="1" customFormat="1" ht="21" customHeight="1" x14ac:dyDescent="0.25">
      <c r="A1030" s="211" t="str">
        <f>A639</f>
        <v>November</v>
      </c>
      <c r="B1030" s="506" t="str">
        <f>$B$800</f>
        <v>Saldo Monat + / -</v>
      </c>
      <c r="C1030" s="507"/>
      <c r="D1030" s="507"/>
      <c r="E1030" s="508"/>
      <c r="F1030" s="509">
        <f>F639</f>
        <v>-181.05999999999997</v>
      </c>
      <c r="G1030" s="510"/>
      <c r="H1030" s="78"/>
      <c r="I1030" s="323"/>
      <c r="J1030" s="282"/>
      <c r="K1030" s="31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511" t="str">
        <f>$AB$800</f>
        <v>Absenz in Std</v>
      </c>
      <c r="AC1030" s="511"/>
      <c r="AD1030" s="511"/>
      <c r="AE1030" s="511" t="str">
        <f>Labels!B87</f>
        <v>Nov</v>
      </c>
      <c r="AF1030" s="512"/>
      <c r="AG1030" s="83"/>
    </row>
    <row r="1031" spans="1:34" s="16" customFormat="1" ht="15.75" x14ac:dyDescent="0.25">
      <c r="A1031" s="213" t="str">
        <f>$A$801</f>
        <v>Tag</v>
      </c>
      <c r="B1031" s="214">
        <f>B640</f>
        <v>44501</v>
      </c>
      <c r="C1031" s="215">
        <f t="shared" ref="C1031:AE1031" si="308">B1031+1</f>
        <v>44502</v>
      </c>
      <c r="D1031" s="214">
        <f t="shared" si="308"/>
        <v>44503</v>
      </c>
      <c r="E1031" s="214">
        <f t="shared" si="308"/>
        <v>44504</v>
      </c>
      <c r="F1031" s="214">
        <f t="shared" si="308"/>
        <v>44505</v>
      </c>
      <c r="G1031" s="214">
        <f t="shared" si="308"/>
        <v>44506</v>
      </c>
      <c r="H1031" s="214">
        <f t="shared" si="308"/>
        <v>44507</v>
      </c>
      <c r="I1031" s="214">
        <f t="shared" si="308"/>
        <v>44508</v>
      </c>
      <c r="J1031" s="214">
        <f t="shared" si="308"/>
        <v>44509</v>
      </c>
      <c r="K1031" s="214">
        <f t="shared" si="308"/>
        <v>44510</v>
      </c>
      <c r="L1031" s="214">
        <f t="shared" si="308"/>
        <v>44511</v>
      </c>
      <c r="M1031" s="214">
        <f t="shared" si="308"/>
        <v>44512</v>
      </c>
      <c r="N1031" s="214">
        <f t="shared" si="308"/>
        <v>44513</v>
      </c>
      <c r="O1031" s="214">
        <f t="shared" si="308"/>
        <v>44514</v>
      </c>
      <c r="P1031" s="214">
        <f t="shared" si="308"/>
        <v>44515</v>
      </c>
      <c r="Q1031" s="214">
        <f t="shared" si="308"/>
        <v>44516</v>
      </c>
      <c r="R1031" s="214">
        <f t="shared" si="308"/>
        <v>44517</v>
      </c>
      <c r="S1031" s="214">
        <f t="shared" si="308"/>
        <v>44518</v>
      </c>
      <c r="T1031" s="214">
        <f t="shared" si="308"/>
        <v>44519</v>
      </c>
      <c r="U1031" s="214">
        <f t="shared" si="308"/>
        <v>44520</v>
      </c>
      <c r="V1031" s="214">
        <f t="shared" si="308"/>
        <v>44521</v>
      </c>
      <c r="W1031" s="214">
        <f t="shared" si="308"/>
        <v>44522</v>
      </c>
      <c r="X1031" s="214">
        <f t="shared" si="308"/>
        <v>44523</v>
      </c>
      <c r="Y1031" s="214">
        <f t="shared" si="308"/>
        <v>44524</v>
      </c>
      <c r="Z1031" s="214">
        <f t="shared" si="308"/>
        <v>44525</v>
      </c>
      <c r="AA1031" s="214">
        <f t="shared" si="308"/>
        <v>44526</v>
      </c>
      <c r="AB1031" s="214">
        <f t="shared" si="308"/>
        <v>44527</v>
      </c>
      <c r="AC1031" s="214">
        <f t="shared" si="308"/>
        <v>44528</v>
      </c>
      <c r="AD1031" s="214">
        <f t="shared" si="308"/>
        <v>44529</v>
      </c>
      <c r="AE1031" s="365">
        <f t="shared" si="308"/>
        <v>44530</v>
      </c>
      <c r="AF1031" s="370"/>
      <c r="AG1031" s="431" t="str">
        <f>COUNT(B1033:AF1033)&amp;" "&amp;Labels!$B$63</f>
        <v>22 Tage</v>
      </c>
    </row>
    <row r="1032" spans="1:34" s="16" customFormat="1" ht="12" customHeight="1" x14ac:dyDescent="0.2">
      <c r="A1032" s="177" t="str">
        <f>$A$802</f>
        <v>Kalenderwoche</v>
      </c>
      <c r="B1032" s="341">
        <f>IF(B1031="","",TRUNC((B1031-DATE(YEAR(B1031+3-MOD(B1031-2,7)),1,MOD(B1031-2,7)-9))/7))</f>
        <v>44</v>
      </c>
      <c r="C1032" s="342">
        <f t="shared" ref="C1032:AE1032" si="309">IF(C1031="","",TRUNC((C1031-DATE(YEAR(C1031+3-MOD(C1031-2,7)),1,MOD(C1031-2,7)-9))/7))</f>
        <v>44</v>
      </c>
      <c r="D1032" s="342">
        <f t="shared" si="309"/>
        <v>44</v>
      </c>
      <c r="E1032" s="342">
        <f t="shared" si="309"/>
        <v>44</v>
      </c>
      <c r="F1032" s="342">
        <f t="shared" si="309"/>
        <v>44</v>
      </c>
      <c r="G1032" s="342">
        <f t="shared" si="309"/>
        <v>44</v>
      </c>
      <c r="H1032" s="342">
        <f t="shared" si="309"/>
        <v>44</v>
      </c>
      <c r="I1032" s="342">
        <f t="shared" si="309"/>
        <v>45</v>
      </c>
      <c r="J1032" s="342">
        <f t="shared" si="309"/>
        <v>45</v>
      </c>
      <c r="K1032" s="342">
        <f t="shared" si="309"/>
        <v>45</v>
      </c>
      <c r="L1032" s="342">
        <f t="shared" si="309"/>
        <v>45</v>
      </c>
      <c r="M1032" s="342">
        <f t="shared" si="309"/>
        <v>45</v>
      </c>
      <c r="N1032" s="342">
        <f t="shared" si="309"/>
        <v>45</v>
      </c>
      <c r="O1032" s="342">
        <f t="shared" si="309"/>
        <v>45</v>
      </c>
      <c r="P1032" s="342">
        <f t="shared" si="309"/>
        <v>46</v>
      </c>
      <c r="Q1032" s="342">
        <f t="shared" si="309"/>
        <v>46</v>
      </c>
      <c r="R1032" s="342">
        <f t="shared" si="309"/>
        <v>46</v>
      </c>
      <c r="S1032" s="342">
        <f t="shared" si="309"/>
        <v>46</v>
      </c>
      <c r="T1032" s="342">
        <f t="shared" si="309"/>
        <v>46</v>
      </c>
      <c r="U1032" s="342">
        <f t="shared" si="309"/>
        <v>46</v>
      </c>
      <c r="V1032" s="342">
        <f t="shared" si="309"/>
        <v>46</v>
      </c>
      <c r="W1032" s="342">
        <f t="shared" si="309"/>
        <v>47</v>
      </c>
      <c r="X1032" s="342">
        <f t="shared" si="309"/>
        <v>47</v>
      </c>
      <c r="Y1032" s="342">
        <f t="shared" si="309"/>
        <v>47</v>
      </c>
      <c r="Z1032" s="342">
        <f t="shared" si="309"/>
        <v>47</v>
      </c>
      <c r="AA1032" s="342">
        <f t="shared" si="309"/>
        <v>47</v>
      </c>
      <c r="AB1032" s="342">
        <f t="shared" si="309"/>
        <v>47</v>
      </c>
      <c r="AC1032" s="342">
        <f t="shared" si="309"/>
        <v>47</v>
      </c>
      <c r="AD1032" s="342">
        <f t="shared" si="309"/>
        <v>48</v>
      </c>
      <c r="AE1032" s="342">
        <f t="shared" si="309"/>
        <v>48</v>
      </c>
      <c r="AF1032" s="371"/>
      <c r="AG1032" s="307"/>
    </row>
    <row r="1033" spans="1:34" s="16" customFormat="1" ht="12" customHeight="1" x14ac:dyDescent="0.2">
      <c r="A1033" s="177" t="str">
        <f>$A$803</f>
        <v>Sollstunden</v>
      </c>
      <c r="B1033" s="344">
        <f t="shared" ref="B1033:AE1033" si="310">IF(MOD(B1031,7)&gt;=2,$J$7*$B$637%,"")</f>
        <v>8.23</v>
      </c>
      <c r="C1033" s="345">
        <f t="shared" si="310"/>
        <v>8.23</v>
      </c>
      <c r="D1033" s="345">
        <f t="shared" si="310"/>
        <v>8.23</v>
      </c>
      <c r="E1033" s="345">
        <f t="shared" si="310"/>
        <v>8.23</v>
      </c>
      <c r="F1033" s="345">
        <f t="shared" si="310"/>
        <v>8.23</v>
      </c>
      <c r="G1033" s="345" t="str">
        <f t="shared" si="310"/>
        <v/>
      </c>
      <c r="H1033" s="345" t="str">
        <f t="shared" si="310"/>
        <v/>
      </c>
      <c r="I1033" s="345">
        <f t="shared" si="310"/>
        <v>8.23</v>
      </c>
      <c r="J1033" s="345">
        <f t="shared" si="310"/>
        <v>8.23</v>
      </c>
      <c r="K1033" s="345">
        <f t="shared" si="310"/>
        <v>8.23</v>
      </c>
      <c r="L1033" s="345">
        <f t="shared" si="310"/>
        <v>8.23</v>
      </c>
      <c r="M1033" s="345">
        <f t="shared" si="310"/>
        <v>8.23</v>
      </c>
      <c r="N1033" s="345" t="str">
        <f t="shared" si="310"/>
        <v/>
      </c>
      <c r="O1033" s="345" t="str">
        <f t="shared" si="310"/>
        <v/>
      </c>
      <c r="P1033" s="345">
        <f t="shared" si="310"/>
        <v>8.23</v>
      </c>
      <c r="Q1033" s="345">
        <f t="shared" si="310"/>
        <v>8.23</v>
      </c>
      <c r="R1033" s="345">
        <f t="shared" si="310"/>
        <v>8.23</v>
      </c>
      <c r="S1033" s="345">
        <f t="shared" si="310"/>
        <v>8.23</v>
      </c>
      <c r="T1033" s="345">
        <f t="shared" si="310"/>
        <v>8.23</v>
      </c>
      <c r="U1033" s="345" t="str">
        <f t="shared" si="310"/>
        <v/>
      </c>
      <c r="V1033" s="345" t="str">
        <f t="shared" si="310"/>
        <v/>
      </c>
      <c r="W1033" s="345">
        <f t="shared" si="310"/>
        <v>8.23</v>
      </c>
      <c r="X1033" s="345">
        <f t="shared" si="310"/>
        <v>8.23</v>
      </c>
      <c r="Y1033" s="345">
        <f t="shared" si="310"/>
        <v>8.23</v>
      </c>
      <c r="Z1033" s="345">
        <f t="shared" si="310"/>
        <v>8.23</v>
      </c>
      <c r="AA1033" s="345">
        <f t="shared" si="310"/>
        <v>8.23</v>
      </c>
      <c r="AB1033" s="345" t="str">
        <f t="shared" si="310"/>
        <v/>
      </c>
      <c r="AC1033" s="345" t="str">
        <f t="shared" si="310"/>
        <v/>
      </c>
      <c r="AD1033" s="345">
        <f t="shared" si="310"/>
        <v>8.23</v>
      </c>
      <c r="AE1033" s="345">
        <f t="shared" si="310"/>
        <v>8.23</v>
      </c>
      <c r="AF1033" s="372"/>
      <c r="AG1033" s="299">
        <f>SUM(B1033:AF1033)</f>
        <v>181.05999999999997</v>
      </c>
    </row>
    <row r="1034" spans="1:34" s="16" customFormat="1" ht="12" customHeight="1" thickBot="1" x14ac:dyDescent="0.25">
      <c r="A1034" s="347" t="str">
        <f>$A$804</f>
        <v>Produktivstunden</v>
      </c>
      <c r="B1034" s="348">
        <f>SUM(B645:B647)</f>
        <v>0</v>
      </c>
      <c r="C1034" s="349">
        <f t="shared" ref="C1034:AE1034" si="311">SUM(C645:C647)</f>
        <v>0</v>
      </c>
      <c r="D1034" s="349">
        <f t="shared" si="311"/>
        <v>0</v>
      </c>
      <c r="E1034" s="349">
        <f t="shared" si="311"/>
        <v>0</v>
      </c>
      <c r="F1034" s="349">
        <f t="shared" si="311"/>
        <v>0</v>
      </c>
      <c r="G1034" s="349">
        <f t="shared" si="311"/>
        <v>0</v>
      </c>
      <c r="H1034" s="349">
        <f t="shared" si="311"/>
        <v>0</v>
      </c>
      <c r="I1034" s="349">
        <f t="shared" si="311"/>
        <v>0</v>
      </c>
      <c r="J1034" s="349">
        <f t="shared" si="311"/>
        <v>0</v>
      </c>
      <c r="K1034" s="349">
        <f t="shared" si="311"/>
        <v>0</v>
      </c>
      <c r="L1034" s="349">
        <f t="shared" si="311"/>
        <v>0</v>
      </c>
      <c r="M1034" s="349">
        <f t="shared" si="311"/>
        <v>0</v>
      </c>
      <c r="N1034" s="349">
        <f t="shared" si="311"/>
        <v>0</v>
      </c>
      <c r="O1034" s="349">
        <f t="shared" si="311"/>
        <v>0</v>
      </c>
      <c r="P1034" s="349">
        <f t="shared" si="311"/>
        <v>0</v>
      </c>
      <c r="Q1034" s="349">
        <f t="shared" si="311"/>
        <v>0</v>
      </c>
      <c r="R1034" s="349">
        <f t="shared" si="311"/>
        <v>0</v>
      </c>
      <c r="S1034" s="349">
        <f t="shared" si="311"/>
        <v>0</v>
      </c>
      <c r="T1034" s="349">
        <f t="shared" si="311"/>
        <v>0</v>
      </c>
      <c r="U1034" s="349">
        <f t="shared" si="311"/>
        <v>0</v>
      </c>
      <c r="V1034" s="349">
        <f t="shared" si="311"/>
        <v>0</v>
      </c>
      <c r="W1034" s="349">
        <f t="shared" si="311"/>
        <v>0</v>
      </c>
      <c r="X1034" s="349">
        <f t="shared" si="311"/>
        <v>0</v>
      </c>
      <c r="Y1034" s="349">
        <f t="shared" si="311"/>
        <v>0</v>
      </c>
      <c r="Z1034" s="349">
        <f t="shared" si="311"/>
        <v>0</v>
      </c>
      <c r="AA1034" s="349">
        <f t="shared" si="311"/>
        <v>0</v>
      </c>
      <c r="AB1034" s="349">
        <f t="shared" si="311"/>
        <v>0</v>
      </c>
      <c r="AC1034" s="349">
        <f t="shared" si="311"/>
        <v>0</v>
      </c>
      <c r="AD1034" s="349">
        <f t="shared" si="311"/>
        <v>0</v>
      </c>
      <c r="AE1034" s="349">
        <f t="shared" si="311"/>
        <v>0</v>
      </c>
      <c r="AF1034" s="373"/>
      <c r="AG1034" s="333"/>
    </row>
    <row r="1035" spans="1:34" s="16" customFormat="1" ht="12" customHeight="1" x14ac:dyDescent="0.2">
      <c r="A1035" s="361" t="str">
        <f>$A$805</f>
        <v>Feiertage [ft]</v>
      </c>
      <c r="B1035" s="362" t="str">
        <f>B648</f>
        <v/>
      </c>
      <c r="C1035" s="363" t="str">
        <f t="shared" ref="C1035:AE1035" si="312">C648</f>
        <v/>
      </c>
      <c r="D1035" s="363" t="str">
        <f t="shared" si="312"/>
        <v/>
      </c>
      <c r="E1035" s="363" t="str">
        <f t="shared" si="312"/>
        <v/>
      </c>
      <c r="F1035" s="363" t="str">
        <f t="shared" si="312"/>
        <v/>
      </c>
      <c r="G1035" s="363" t="str">
        <f t="shared" si="312"/>
        <v/>
      </c>
      <c r="H1035" s="363" t="str">
        <f t="shared" si="312"/>
        <v/>
      </c>
      <c r="I1035" s="363" t="str">
        <f t="shared" si="312"/>
        <v/>
      </c>
      <c r="J1035" s="363" t="str">
        <f t="shared" si="312"/>
        <v/>
      </c>
      <c r="K1035" s="363" t="str">
        <f t="shared" si="312"/>
        <v/>
      </c>
      <c r="L1035" s="363" t="str">
        <f t="shared" si="312"/>
        <v/>
      </c>
      <c r="M1035" s="363" t="str">
        <f t="shared" si="312"/>
        <v/>
      </c>
      <c r="N1035" s="363" t="str">
        <f t="shared" si="312"/>
        <v/>
      </c>
      <c r="O1035" s="363" t="str">
        <f t="shared" si="312"/>
        <v/>
      </c>
      <c r="P1035" s="363" t="str">
        <f t="shared" si="312"/>
        <v/>
      </c>
      <c r="Q1035" s="363" t="str">
        <f t="shared" si="312"/>
        <v/>
      </c>
      <c r="R1035" s="363" t="str">
        <f t="shared" si="312"/>
        <v/>
      </c>
      <c r="S1035" s="363" t="str">
        <f t="shared" si="312"/>
        <v/>
      </c>
      <c r="T1035" s="363" t="str">
        <f t="shared" si="312"/>
        <v/>
      </c>
      <c r="U1035" s="363" t="str">
        <f t="shared" si="312"/>
        <v/>
      </c>
      <c r="V1035" s="363" t="str">
        <f t="shared" si="312"/>
        <v/>
      </c>
      <c r="W1035" s="363" t="str">
        <f t="shared" si="312"/>
        <v/>
      </c>
      <c r="X1035" s="363" t="str">
        <f t="shared" si="312"/>
        <v/>
      </c>
      <c r="Y1035" s="363" t="str">
        <f t="shared" si="312"/>
        <v/>
      </c>
      <c r="Z1035" s="363" t="str">
        <f t="shared" si="312"/>
        <v/>
      </c>
      <c r="AA1035" s="363" t="str">
        <f t="shared" si="312"/>
        <v/>
      </c>
      <c r="AB1035" s="363" t="str">
        <f t="shared" si="312"/>
        <v/>
      </c>
      <c r="AC1035" s="363" t="str">
        <f t="shared" si="312"/>
        <v/>
      </c>
      <c r="AD1035" s="363" t="str">
        <f t="shared" si="312"/>
        <v/>
      </c>
      <c r="AE1035" s="363" t="str">
        <f t="shared" si="312"/>
        <v/>
      </c>
      <c r="AF1035" s="374"/>
      <c r="AG1035" s="331">
        <f>SUM(B1035:AF1035)</f>
        <v>0</v>
      </c>
    </row>
    <row r="1036" spans="1:34" s="16" customFormat="1" ht="12" customHeight="1" x14ac:dyDescent="0.2">
      <c r="A1036" s="351" t="str">
        <f>$A$806</f>
        <v>Ferien [f]</v>
      </c>
      <c r="B1036" s="393"/>
      <c r="C1036" s="394"/>
      <c r="D1036" s="394"/>
      <c r="E1036" s="394"/>
      <c r="F1036" s="394"/>
      <c r="G1036" s="394"/>
      <c r="H1036" s="394"/>
      <c r="I1036" s="394"/>
      <c r="J1036" s="394"/>
      <c r="K1036" s="394"/>
      <c r="L1036" s="394"/>
      <c r="M1036" s="394"/>
      <c r="N1036" s="394"/>
      <c r="O1036" s="394"/>
      <c r="P1036" s="394"/>
      <c r="Q1036" s="394"/>
      <c r="R1036" s="394"/>
      <c r="S1036" s="394"/>
      <c r="T1036" s="394"/>
      <c r="U1036" s="394"/>
      <c r="V1036" s="394"/>
      <c r="W1036" s="394"/>
      <c r="X1036" s="394"/>
      <c r="Y1036" s="394"/>
      <c r="Z1036" s="394"/>
      <c r="AA1036" s="394"/>
      <c r="AB1036" s="394"/>
      <c r="AC1036" s="394"/>
      <c r="AD1036" s="394"/>
      <c r="AE1036" s="394"/>
      <c r="AF1036" s="375"/>
      <c r="AG1036" s="332">
        <f>SUM(B1036:AF1036)</f>
        <v>0</v>
      </c>
      <c r="AH1036" s="334" t="str">
        <f>$AH$806</f>
        <v>f</v>
      </c>
    </row>
    <row r="1037" spans="1:34" s="16" customFormat="1" ht="12" customHeight="1" x14ac:dyDescent="0.2">
      <c r="A1037" s="352" t="str">
        <f>$A$807</f>
        <v>Kompensation (Vorjahr) [kv]</v>
      </c>
      <c r="B1037" s="396"/>
      <c r="C1037" s="397"/>
      <c r="D1037" s="397"/>
      <c r="E1037" s="397"/>
      <c r="F1037" s="397"/>
      <c r="G1037" s="397"/>
      <c r="H1037" s="397"/>
      <c r="I1037" s="397"/>
      <c r="J1037" s="397"/>
      <c r="K1037" s="397"/>
      <c r="L1037" s="397"/>
      <c r="M1037" s="397"/>
      <c r="N1037" s="397"/>
      <c r="O1037" s="397"/>
      <c r="P1037" s="397"/>
      <c r="Q1037" s="397"/>
      <c r="R1037" s="397"/>
      <c r="S1037" s="397"/>
      <c r="T1037" s="397"/>
      <c r="U1037" s="397"/>
      <c r="V1037" s="397"/>
      <c r="W1037" s="397"/>
      <c r="X1037" s="397"/>
      <c r="Y1037" s="397"/>
      <c r="Z1037" s="397"/>
      <c r="AA1037" s="397"/>
      <c r="AB1037" s="397"/>
      <c r="AC1037" s="397"/>
      <c r="AD1037" s="397"/>
      <c r="AE1037" s="397"/>
      <c r="AF1037" s="375"/>
      <c r="AG1037" s="328">
        <f>SUM(B1037:AF1037)</f>
        <v>0</v>
      </c>
      <c r="AH1037" s="334" t="str">
        <f>$AH$807</f>
        <v>kv</v>
      </c>
    </row>
    <row r="1038" spans="1:34" s="16" customFormat="1" ht="12" customHeight="1" x14ac:dyDescent="0.2">
      <c r="A1038" s="353" t="str">
        <f>$A$808</f>
        <v>Kompensation (laufend) [kj]</v>
      </c>
      <c r="B1038" s="399"/>
      <c r="C1038" s="400"/>
      <c r="D1038" s="400"/>
      <c r="E1038" s="400"/>
      <c r="F1038" s="400"/>
      <c r="G1038" s="400"/>
      <c r="H1038" s="400"/>
      <c r="I1038" s="400"/>
      <c r="J1038" s="400"/>
      <c r="K1038" s="400"/>
      <c r="L1038" s="400"/>
      <c r="M1038" s="400"/>
      <c r="N1038" s="400"/>
      <c r="O1038" s="400"/>
      <c r="P1038" s="400"/>
      <c r="Q1038" s="400"/>
      <c r="R1038" s="400"/>
      <c r="S1038" s="400"/>
      <c r="T1038" s="400"/>
      <c r="U1038" s="400"/>
      <c r="V1038" s="400"/>
      <c r="W1038" s="400"/>
      <c r="X1038" s="400"/>
      <c r="Y1038" s="400"/>
      <c r="Z1038" s="400"/>
      <c r="AA1038" s="400"/>
      <c r="AB1038" s="400"/>
      <c r="AC1038" s="400"/>
      <c r="AD1038" s="400"/>
      <c r="AE1038" s="400"/>
      <c r="AF1038" s="375"/>
      <c r="AG1038" s="327">
        <f>SUM(B1038:AF1038)</f>
        <v>0</v>
      </c>
      <c r="AH1038" s="334" t="str">
        <f>$AH$808</f>
        <v>kj</v>
      </c>
    </row>
    <row r="1039" spans="1:34" s="16" customFormat="1" ht="12" customHeight="1" x14ac:dyDescent="0.2">
      <c r="A1039" s="354" t="str">
        <f>$A$809</f>
        <v>Absenzen, Kurzabsenzen [a]</v>
      </c>
      <c r="B1039" s="393"/>
      <c r="C1039" s="394"/>
      <c r="D1039" s="394"/>
      <c r="E1039" s="394"/>
      <c r="F1039" s="394"/>
      <c r="G1039" s="394"/>
      <c r="H1039" s="394"/>
      <c r="I1039" s="394"/>
      <c r="J1039" s="394"/>
      <c r="K1039" s="394"/>
      <c r="L1039" s="394"/>
      <c r="M1039" s="394"/>
      <c r="N1039" s="394"/>
      <c r="O1039" s="394"/>
      <c r="P1039" s="394"/>
      <c r="Q1039" s="394"/>
      <c r="R1039" s="394"/>
      <c r="S1039" s="394"/>
      <c r="T1039" s="394"/>
      <c r="U1039" s="394"/>
      <c r="V1039" s="394"/>
      <c r="W1039" s="394"/>
      <c r="X1039" s="394"/>
      <c r="Y1039" s="394"/>
      <c r="Z1039" s="394"/>
      <c r="AA1039" s="394"/>
      <c r="AB1039" s="394"/>
      <c r="AC1039" s="394"/>
      <c r="AD1039" s="394"/>
      <c r="AE1039" s="394"/>
      <c r="AF1039" s="375"/>
      <c r="AG1039" s="326">
        <f>SUM(B1039:AF1039)</f>
        <v>0</v>
      </c>
      <c r="AH1039" s="334" t="str">
        <f>$AH$809</f>
        <v>a</v>
      </c>
    </row>
    <row r="1040" spans="1:34" s="16" customFormat="1" ht="12" customHeight="1" x14ac:dyDescent="0.2">
      <c r="A1040" s="355" t="str">
        <f>$A$810</f>
        <v>Krankheit [k]</v>
      </c>
      <c r="B1040" s="396"/>
      <c r="C1040" s="397"/>
      <c r="D1040" s="397"/>
      <c r="E1040" s="397"/>
      <c r="F1040" s="397"/>
      <c r="G1040" s="397"/>
      <c r="H1040" s="397"/>
      <c r="I1040" s="397"/>
      <c r="J1040" s="397"/>
      <c r="K1040" s="397"/>
      <c r="L1040" s="397"/>
      <c r="M1040" s="397"/>
      <c r="N1040" s="397"/>
      <c r="O1040" s="397"/>
      <c r="P1040" s="397"/>
      <c r="Q1040" s="397"/>
      <c r="R1040" s="397"/>
      <c r="S1040" s="397"/>
      <c r="T1040" s="397"/>
      <c r="U1040" s="397"/>
      <c r="V1040" s="397"/>
      <c r="W1040" s="397"/>
      <c r="X1040" s="397"/>
      <c r="Y1040" s="397"/>
      <c r="Z1040" s="397"/>
      <c r="AA1040" s="397"/>
      <c r="AB1040" s="397"/>
      <c r="AC1040" s="397"/>
      <c r="AD1040" s="397"/>
      <c r="AE1040" s="397"/>
      <c r="AF1040" s="375"/>
      <c r="AG1040" s="328">
        <f t="shared" ref="AG1040:AG1048" si="313">SUM(B1040:AF1040)</f>
        <v>0</v>
      </c>
      <c r="AH1040" s="334" t="str">
        <f>$AH$810</f>
        <v>k</v>
      </c>
    </row>
    <row r="1041" spans="1:34" s="16" customFormat="1" ht="12" customHeight="1" x14ac:dyDescent="0.2">
      <c r="A1041" s="355" t="str">
        <f>$A$811</f>
        <v>Unfall [u]</v>
      </c>
      <c r="B1041" s="396"/>
      <c r="C1041" s="397"/>
      <c r="D1041" s="397"/>
      <c r="E1041" s="397"/>
      <c r="F1041" s="397"/>
      <c r="G1041" s="397"/>
      <c r="H1041" s="397"/>
      <c r="I1041" s="397"/>
      <c r="J1041" s="397"/>
      <c r="K1041" s="397"/>
      <c r="L1041" s="397"/>
      <c r="M1041" s="397"/>
      <c r="N1041" s="397"/>
      <c r="O1041" s="397"/>
      <c r="P1041" s="397"/>
      <c r="Q1041" s="397"/>
      <c r="R1041" s="397"/>
      <c r="S1041" s="397"/>
      <c r="T1041" s="397"/>
      <c r="U1041" s="397"/>
      <c r="V1041" s="397"/>
      <c r="W1041" s="397"/>
      <c r="X1041" s="397"/>
      <c r="Y1041" s="397"/>
      <c r="Z1041" s="397"/>
      <c r="AA1041" s="397"/>
      <c r="AB1041" s="397"/>
      <c r="AC1041" s="397"/>
      <c r="AD1041" s="397"/>
      <c r="AE1041" s="397"/>
      <c r="AF1041" s="375"/>
      <c r="AG1041" s="328">
        <f t="shared" si="313"/>
        <v>0</v>
      </c>
      <c r="AH1041" s="334" t="str">
        <f>$AH$811</f>
        <v>u</v>
      </c>
    </row>
    <row r="1042" spans="1:34" s="16" customFormat="1" ht="12" customHeight="1" x14ac:dyDescent="0.2">
      <c r="A1042" s="355" t="str">
        <f>$A$812</f>
        <v>Schwangerschaft/Mutterschaft [s]</v>
      </c>
      <c r="B1042" s="396"/>
      <c r="C1042" s="397"/>
      <c r="D1042" s="397"/>
      <c r="E1042" s="397"/>
      <c r="F1042" s="397"/>
      <c r="G1042" s="397"/>
      <c r="H1042" s="397"/>
      <c r="I1042" s="397"/>
      <c r="J1042" s="397"/>
      <c r="K1042" s="397"/>
      <c r="L1042" s="397"/>
      <c r="M1042" s="397"/>
      <c r="N1042" s="397"/>
      <c r="O1042" s="397"/>
      <c r="P1042" s="397"/>
      <c r="Q1042" s="397"/>
      <c r="R1042" s="397"/>
      <c r="S1042" s="397"/>
      <c r="T1042" s="397"/>
      <c r="U1042" s="397"/>
      <c r="V1042" s="397"/>
      <c r="W1042" s="397"/>
      <c r="X1042" s="397"/>
      <c r="Y1042" s="397"/>
      <c r="Z1042" s="397"/>
      <c r="AA1042" s="397"/>
      <c r="AB1042" s="397"/>
      <c r="AC1042" s="397"/>
      <c r="AD1042" s="397"/>
      <c r="AE1042" s="397"/>
      <c r="AF1042" s="375"/>
      <c r="AG1042" s="328">
        <f t="shared" si="313"/>
        <v>0</v>
      </c>
      <c r="AH1042" s="334" t="str">
        <f>$AH$812</f>
        <v>s</v>
      </c>
    </row>
    <row r="1043" spans="1:34" s="16" customFormat="1" ht="12" customHeight="1" x14ac:dyDescent="0.2">
      <c r="A1043" s="355" t="str">
        <f>$A$813</f>
        <v>Militär/Beförderung/Zivilschutz [m]</v>
      </c>
      <c r="B1043" s="396"/>
      <c r="C1043" s="397"/>
      <c r="D1043" s="397"/>
      <c r="E1043" s="397"/>
      <c r="F1043" s="397"/>
      <c r="G1043" s="397"/>
      <c r="H1043" s="397"/>
      <c r="I1043" s="397"/>
      <c r="J1043" s="397"/>
      <c r="K1043" s="397"/>
      <c r="L1043" s="397"/>
      <c r="M1043" s="397"/>
      <c r="N1043" s="397"/>
      <c r="O1043" s="397"/>
      <c r="P1043" s="397"/>
      <c r="Q1043" s="397"/>
      <c r="R1043" s="397"/>
      <c r="S1043" s="397"/>
      <c r="T1043" s="397"/>
      <c r="U1043" s="397"/>
      <c r="V1043" s="397"/>
      <c r="W1043" s="397"/>
      <c r="X1043" s="397"/>
      <c r="Y1043" s="397"/>
      <c r="Z1043" s="397"/>
      <c r="AA1043" s="397"/>
      <c r="AB1043" s="397"/>
      <c r="AC1043" s="397"/>
      <c r="AD1043" s="397"/>
      <c r="AE1043" s="397"/>
      <c r="AF1043" s="375"/>
      <c r="AG1043" s="328">
        <f t="shared" si="313"/>
        <v>0</v>
      </c>
      <c r="AH1043" s="334" t="str">
        <f>$AH$813</f>
        <v>m</v>
      </c>
    </row>
    <row r="1044" spans="1:34" s="16" customFormat="1" ht="12" customHeight="1" x14ac:dyDescent="0.2">
      <c r="A1044" s="355" t="str">
        <f>$A$814</f>
        <v>Berufsschule [bs]</v>
      </c>
      <c r="B1044" s="396"/>
      <c r="C1044" s="397"/>
      <c r="D1044" s="397"/>
      <c r="E1044" s="397"/>
      <c r="F1044" s="397"/>
      <c r="G1044" s="397"/>
      <c r="H1044" s="397"/>
      <c r="I1044" s="397"/>
      <c r="J1044" s="397"/>
      <c r="K1044" s="397"/>
      <c r="L1044" s="397"/>
      <c r="M1044" s="397"/>
      <c r="N1044" s="397"/>
      <c r="O1044" s="397"/>
      <c r="P1044" s="397"/>
      <c r="Q1044" s="397"/>
      <c r="R1044" s="397"/>
      <c r="S1044" s="397"/>
      <c r="T1044" s="397"/>
      <c r="U1044" s="397"/>
      <c r="V1044" s="397"/>
      <c r="W1044" s="397"/>
      <c r="X1044" s="397"/>
      <c r="Y1044" s="397"/>
      <c r="Z1044" s="397"/>
      <c r="AA1044" s="397"/>
      <c r="AB1044" s="397"/>
      <c r="AC1044" s="397"/>
      <c r="AD1044" s="397"/>
      <c r="AE1044" s="397"/>
      <c r="AF1044" s="375"/>
      <c r="AG1044" s="328">
        <f t="shared" si="313"/>
        <v>0</v>
      </c>
      <c r="AH1044" s="334" t="str">
        <f>$AH$814</f>
        <v>bs</v>
      </c>
    </row>
    <row r="1045" spans="1:34" s="16" customFormat="1" ht="12" customHeight="1" x14ac:dyDescent="0.2">
      <c r="A1045" s="356" t="str">
        <f>$A$815</f>
        <v>Kurse [ku]</v>
      </c>
      <c r="B1045" s="399"/>
      <c r="C1045" s="400"/>
      <c r="D1045" s="400"/>
      <c r="E1045" s="400"/>
      <c r="F1045" s="400"/>
      <c r="G1045" s="400"/>
      <c r="H1045" s="400"/>
      <c r="I1045" s="400"/>
      <c r="J1045" s="400"/>
      <c r="K1045" s="400"/>
      <c r="L1045" s="400"/>
      <c r="M1045" s="400"/>
      <c r="N1045" s="400"/>
      <c r="O1045" s="400"/>
      <c r="P1045" s="400"/>
      <c r="Q1045" s="400"/>
      <c r="R1045" s="400"/>
      <c r="S1045" s="400"/>
      <c r="T1045" s="400"/>
      <c r="U1045" s="400"/>
      <c r="V1045" s="400"/>
      <c r="W1045" s="400"/>
      <c r="X1045" s="400"/>
      <c r="Y1045" s="400"/>
      <c r="Z1045" s="400"/>
      <c r="AA1045" s="400"/>
      <c r="AB1045" s="400"/>
      <c r="AC1045" s="400"/>
      <c r="AD1045" s="400"/>
      <c r="AE1045" s="400"/>
      <c r="AF1045" s="375"/>
      <c r="AG1045" s="327">
        <f t="shared" si="313"/>
        <v>0</v>
      </c>
      <c r="AH1045" s="334" t="str">
        <f>$AH$815</f>
        <v>ku</v>
      </c>
    </row>
    <row r="1046" spans="1:34" s="16" customFormat="1" ht="12" customHeight="1" x14ac:dyDescent="0.2">
      <c r="A1046" s="357" t="str">
        <f>$A$816</f>
        <v>Kurzarbeit und Schlechtwetter [ka]</v>
      </c>
      <c r="B1046" s="402"/>
      <c r="C1046" s="403"/>
      <c r="D1046" s="403"/>
      <c r="E1046" s="403"/>
      <c r="F1046" s="403"/>
      <c r="G1046" s="403"/>
      <c r="H1046" s="403"/>
      <c r="I1046" s="403"/>
      <c r="J1046" s="403"/>
      <c r="K1046" s="403"/>
      <c r="L1046" s="403"/>
      <c r="M1046" s="403"/>
      <c r="N1046" s="403"/>
      <c r="O1046" s="403"/>
      <c r="P1046" s="403"/>
      <c r="Q1046" s="403"/>
      <c r="R1046" s="403"/>
      <c r="S1046" s="403"/>
      <c r="T1046" s="403"/>
      <c r="U1046" s="403"/>
      <c r="V1046" s="403"/>
      <c r="W1046" s="403"/>
      <c r="X1046" s="403"/>
      <c r="Y1046" s="403"/>
      <c r="Z1046" s="403"/>
      <c r="AA1046" s="403"/>
      <c r="AB1046" s="403"/>
      <c r="AC1046" s="403"/>
      <c r="AD1046" s="403"/>
      <c r="AE1046" s="403"/>
      <c r="AF1046" s="375"/>
      <c r="AG1046" s="86">
        <f t="shared" si="313"/>
        <v>0</v>
      </c>
      <c r="AH1046" s="334" t="str">
        <f>$AH$816</f>
        <v>ka</v>
      </c>
    </row>
    <row r="1047" spans="1:34" s="16" customFormat="1" ht="12" customHeight="1" x14ac:dyDescent="0.2">
      <c r="A1047" s="358">
        <f>$A$817</f>
        <v>0</v>
      </c>
      <c r="B1047" s="405"/>
      <c r="C1047" s="406"/>
      <c r="D1047" s="406"/>
      <c r="E1047" s="406"/>
      <c r="F1047" s="406"/>
      <c r="G1047" s="406"/>
      <c r="H1047" s="406"/>
      <c r="I1047" s="406"/>
      <c r="J1047" s="406"/>
      <c r="K1047" s="406"/>
      <c r="L1047" s="406"/>
      <c r="M1047" s="406"/>
      <c r="N1047" s="406"/>
      <c r="O1047" s="406"/>
      <c r="P1047" s="406"/>
      <c r="Q1047" s="406"/>
      <c r="R1047" s="406"/>
      <c r="S1047" s="406"/>
      <c r="T1047" s="406"/>
      <c r="U1047" s="406"/>
      <c r="V1047" s="406"/>
      <c r="W1047" s="406"/>
      <c r="X1047" s="406"/>
      <c r="Y1047" s="406"/>
      <c r="Z1047" s="406"/>
      <c r="AA1047" s="406"/>
      <c r="AB1047" s="406"/>
      <c r="AC1047" s="406"/>
      <c r="AD1047" s="406"/>
      <c r="AE1047" s="406"/>
      <c r="AF1047" s="375"/>
      <c r="AG1047" s="329">
        <f t="shared" si="313"/>
        <v>0</v>
      </c>
      <c r="AH1047" s="334">
        <f>$AH$817</f>
        <v>0</v>
      </c>
    </row>
    <row r="1048" spans="1:34" s="16" customFormat="1" ht="12" customHeight="1" thickBot="1" x14ac:dyDescent="0.25">
      <c r="A1048" s="359" t="str">
        <f>$A$818</f>
        <v>Fehlstunden (unbezahlt) [fe]</v>
      </c>
      <c r="B1048" s="408"/>
      <c r="C1048" s="409"/>
      <c r="D1048" s="409"/>
      <c r="E1048" s="409"/>
      <c r="F1048" s="409"/>
      <c r="G1048" s="409"/>
      <c r="H1048" s="409"/>
      <c r="I1048" s="409"/>
      <c r="J1048" s="409"/>
      <c r="K1048" s="409"/>
      <c r="L1048" s="409"/>
      <c r="M1048" s="409"/>
      <c r="N1048" s="409"/>
      <c r="O1048" s="409"/>
      <c r="P1048" s="409"/>
      <c r="Q1048" s="409"/>
      <c r="R1048" s="409"/>
      <c r="S1048" s="409"/>
      <c r="T1048" s="409"/>
      <c r="U1048" s="409"/>
      <c r="V1048" s="409"/>
      <c r="W1048" s="409"/>
      <c r="X1048" s="409"/>
      <c r="Y1048" s="409"/>
      <c r="Z1048" s="409"/>
      <c r="AA1048" s="409"/>
      <c r="AB1048" s="409"/>
      <c r="AC1048" s="409"/>
      <c r="AD1048" s="409"/>
      <c r="AE1048" s="409"/>
      <c r="AF1048" s="375"/>
      <c r="AG1048" s="330">
        <f t="shared" si="313"/>
        <v>0</v>
      </c>
      <c r="AH1048" s="334" t="str">
        <f>$AH$818</f>
        <v>fe</v>
      </c>
    </row>
    <row r="1049" spans="1:34" s="2" customFormat="1" ht="12" customHeight="1" thickBot="1" x14ac:dyDescent="0.25">
      <c r="A1049" s="360" t="str">
        <f>$A$819</f>
        <v>Total</v>
      </c>
      <c r="B1049" s="417">
        <f>SUM(B1036:B1048)</f>
        <v>0</v>
      </c>
      <c r="C1049" s="418">
        <f t="shared" ref="C1049:AE1049" si="314">SUM(C1036:C1048)</f>
        <v>0</v>
      </c>
      <c r="D1049" s="418">
        <f t="shared" si="314"/>
        <v>0</v>
      </c>
      <c r="E1049" s="418">
        <f t="shared" si="314"/>
        <v>0</v>
      </c>
      <c r="F1049" s="418">
        <f t="shared" si="314"/>
        <v>0</v>
      </c>
      <c r="G1049" s="418">
        <f t="shared" si="314"/>
        <v>0</v>
      </c>
      <c r="H1049" s="418">
        <f t="shared" si="314"/>
        <v>0</v>
      </c>
      <c r="I1049" s="418">
        <f t="shared" si="314"/>
        <v>0</v>
      </c>
      <c r="J1049" s="418">
        <f t="shared" si="314"/>
        <v>0</v>
      </c>
      <c r="K1049" s="418">
        <f t="shared" si="314"/>
        <v>0</v>
      </c>
      <c r="L1049" s="418">
        <f t="shared" si="314"/>
        <v>0</v>
      </c>
      <c r="M1049" s="418">
        <f t="shared" si="314"/>
        <v>0</v>
      </c>
      <c r="N1049" s="418">
        <f t="shared" si="314"/>
        <v>0</v>
      </c>
      <c r="O1049" s="418">
        <f t="shared" si="314"/>
        <v>0</v>
      </c>
      <c r="P1049" s="418">
        <f t="shared" si="314"/>
        <v>0</v>
      </c>
      <c r="Q1049" s="418">
        <f t="shared" si="314"/>
        <v>0</v>
      </c>
      <c r="R1049" s="418">
        <f t="shared" si="314"/>
        <v>0</v>
      </c>
      <c r="S1049" s="418">
        <f t="shared" si="314"/>
        <v>0</v>
      </c>
      <c r="T1049" s="418">
        <f t="shared" si="314"/>
        <v>0</v>
      </c>
      <c r="U1049" s="418">
        <f t="shared" si="314"/>
        <v>0</v>
      </c>
      <c r="V1049" s="418">
        <f t="shared" si="314"/>
        <v>0</v>
      </c>
      <c r="W1049" s="418">
        <f t="shared" si="314"/>
        <v>0</v>
      </c>
      <c r="X1049" s="418">
        <f t="shared" si="314"/>
        <v>0</v>
      </c>
      <c r="Y1049" s="418">
        <f t="shared" si="314"/>
        <v>0</v>
      </c>
      <c r="Z1049" s="418">
        <f t="shared" si="314"/>
        <v>0</v>
      </c>
      <c r="AA1049" s="418">
        <f t="shared" si="314"/>
        <v>0</v>
      </c>
      <c r="AB1049" s="418">
        <f t="shared" si="314"/>
        <v>0</v>
      </c>
      <c r="AC1049" s="418">
        <f t="shared" si="314"/>
        <v>0</v>
      </c>
      <c r="AD1049" s="418">
        <f t="shared" si="314"/>
        <v>0</v>
      </c>
      <c r="AE1049" s="418">
        <f t="shared" si="314"/>
        <v>0</v>
      </c>
      <c r="AF1049" s="376"/>
      <c r="AG1049" s="325"/>
    </row>
    <row r="1050" spans="1:34" x14ac:dyDescent="0.25"/>
    <row r="1051" spans="1:34" x14ac:dyDescent="0.25"/>
    <row r="1052" spans="1:34" x14ac:dyDescent="0.25"/>
    <row r="1053" spans="1:34" s="1" customFormat="1" ht="21" customHeight="1" x14ac:dyDescent="0.25">
      <c r="A1053" s="211" t="str">
        <f>A702</f>
        <v>Dezember</v>
      </c>
      <c r="B1053" s="506" t="str">
        <f>$B$800</f>
        <v>Saldo Monat + / -</v>
      </c>
      <c r="C1053" s="507"/>
      <c r="D1053" s="507"/>
      <c r="E1053" s="508"/>
      <c r="F1053" s="509">
        <f>F702</f>
        <v>-189.28999999999996</v>
      </c>
      <c r="G1053" s="510"/>
      <c r="H1053" s="78"/>
      <c r="I1053" s="323"/>
      <c r="J1053" s="282"/>
      <c r="K1053" s="31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511" t="str">
        <f>$AB$800</f>
        <v>Absenz in Std</v>
      </c>
      <c r="AC1053" s="511"/>
      <c r="AD1053" s="511"/>
      <c r="AE1053" s="511" t="str">
        <f>Labels!B88</f>
        <v>Dez</v>
      </c>
      <c r="AF1053" s="512"/>
      <c r="AG1053" s="83"/>
    </row>
    <row r="1054" spans="1:34" s="16" customFormat="1" ht="15.75" x14ac:dyDescent="0.25">
      <c r="A1054" s="213" t="str">
        <f>$A$801</f>
        <v>Tag</v>
      </c>
      <c r="B1054" s="214">
        <f>B703</f>
        <v>44531</v>
      </c>
      <c r="C1054" s="215">
        <f t="shared" ref="C1054:AF1054" si="315">B1054+1</f>
        <v>44532</v>
      </c>
      <c r="D1054" s="214">
        <f t="shared" si="315"/>
        <v>44533</v>
      </c>
      <c r="E1054" s="214">
        <f t="shared" si="315"/>
        <v>44534</v>
      </c>
      <c r="F1054" s="214">
        <f t="shared" si="315"/>
        <v>44535</v>
      </c>
      <c r="G1054" s="214">
        <f t="shared" si="315"/>
        <v>44536</v>
      </c>
      <c r="H1054" s="214">
        <f t="shared" si="315"/>
        <v>44537</v>
      </c>
      <c r="I1054" s="214">
        <f t="shared" si="315"/>
        <v>44538</v>
      </c>
      <c r="J1054" s="214">
        <f t="shared" si="315"/>
        <v>44539</v>
      </c>
      <c r="K1054" s="214">
        <f t="shared" si="315"/>
        <v>44540</v>
      </c>
      <c r="L1054" s="214">
        <f t="shared" si="315"/>
        <v>44541</v>
      </c>
      <c r="M1054" s="214">
        <f t="shared" si="315"/>
        <v>44542</v>
      </c>
      <c r="N1054" s="214">
        <f t="shared" si="315"/>
        <v>44543</v>
      </c>
      <c r="O1054" s="214">
        <f t="shared" si="315"/>
        <v>44544</v>
      </c>
      <c r="P1054" s="214">
        <f t="shared" si="315"/>
        <v>44545</v>
      </c>
      <c r="Q1054" s="214">
        <f t="shared" si="315"/>
        <v>44546</v>
      </c>
      <c r="R1054" s="214">
        <f t="shared" si="315"/>
        <v>44547</v>
      </c>
      <c r="S1054" s="214">
        <f t="shared" si="315"/>
        <v>44548</v>
      </c>
      <c r="T1054" s="214">
        <f t="shared" si="315"/>
        <v>44549</v>
      </c>
      <c r="U1054" s="214">
        <f t="shared" si="315"/>
        <v>44550</v>
      </c>
      <c r="V1054" s="214">
        <f t="shared" si="315"/>
        <v>44551</v>
      </c>
      <c r="W1054" s="214">
        <f t="shared" si="315"/>
        <v>44552</v>
      </c>
      <c r="X1054" s="214">
        <f t="shared" si="315"/>
        <v>44553</v>
      </c>
      <c r="Y1054" s="214">
        <f t="shared" si="315"/>
        <v>44554</v>
      </c>
      <c r="Z1054" s="214">
        <f t="shared" si="315"/>
        <v>44555</v>
      </c>
      <c r="AA1054" s="214">
        <f t="shared" si="315"/>
        <v>44556</v>
      </c>
      <c r="AB1054" s="214">
        <f t="shared" si="315"/>
        <v>44557</v>
      </c>
      <c r="AC1054" s="214">
        <f t="shared" si="315"/>
        <v>44558</v>
      </c>
      <c r="AD1054" s="214">
        <f t="shared" si="315"/>
        <v>44559</v>
      </c>
      <c r="AE1054" s="214">
        <f t="shared" si="315"/>
        <v>44560</v>
      </c>
      <c r="AF1054" s="214">
        <f t="shared" si="315"/>
        <v>44561</v>
      </c>
      <c r="AG1054" s="431" t="str">
        <f>COUNT(B1056:AF1056)&amp;" "&amp;Labels!$B$63</f>
        <v>23 Tage</v>
      </c>
    </row>
    <row r="1055" spans="1:34" s="16" customFormat="1" ht="12" customHeight="1" x14ac:dyDescent="0.2">
      <c r="A1055" s="177" t="str">
        <f>$A$802</f>
        <v>Kalenderwoche</v>
      </c>
      <c r="B1055" s="341">
        <f>IF(B1054="","",TRUNC((B1054-DATE(YEAR(B1054+3-MOD(B1054-2,7)),1,MOD(B1054-2,7)-9))/7))</f>
        <v>48</v>
      </c>
      <c r="C1055" s="342">
        <f t="shared" ref="C1055:AF1055" si="316">IF(C1054="","",TRUNC((C1054-DATE(YEAR(C1054+3-MOD(C1054-2,7)),1,MOD(C1054-2,7)-9))/7))</f>
        <v>48</v>
      </c>
      <c r="D1055" s="342">
        <f t="shared" si="316"/>
        <v>48</v>
      </c>
      <c r="E1055" s="342">
        <f t="shared" si="316"/>
        <v>48</v>
      </c>
      <c r="F1055" s="342">
        <f t="shared" si="316"/>
        <v>48</v>
      </c>
      <c r="G1055" s="342">
        <f t="shared" si="316"/>
        <v>49</v>
      </c>
      <c r="H1055" s="342">
        <f t="shared" si="316"/>
        <v>49</v>
      </c>
      <c r="I1055" s="342">
        <f t="shared" si="316"/>
        <v>49</v>
      </c>
      <c r="J1055" s="342">
        <f t="shared" si="316"/>
        <v>49</v>
      </c>
      <c r="K1055" s="342">
        <f t="shared" si="316"/>
        <v>49</v>
      </c>
      <c r="L1055" s="342">
        <f t="shared" si="316"/>
        <v>49</v>
      </c>
      <c r="M1055" s="342">
        <f t="shared" si="316"/>
        <v>49</v>
      </c>
      <c r="N1055" s="342">
        <f t="shared" si="316"/>
        <v>50</v>
      </c>
      <c r="O1055" s="342">
        <f t="shared" si="316"/>
        <v>50</v>
      </c>
      <c r="P1055" s="342">
        <f t="shared" si="316"/>
        <v>50</v>
      </c>
      <c r="Q1055" s="342">
        <f t="shared" si="316"/>
        <v>50</v>
      </c>
      <c r="R1055" s="342">
        <f t="shared" si="316"/>
        <v>50</v>
      </c>
      <c r="S1055" s="342">
        <f t="shared" si="316"/>
        <v>50</v>
      </c>
      <c r="T1055" s="342">
        <f t="shared" si="316"/>
        <v>50</v>
      </c>
      <c r="U1055" s="342">
        <f t="shared" si="316"/>
        <v>51</v>
      </c>
      <c r="V1055" s="342">
        <f t="shared" si="316"/>
        <v>51</v>
      </c>
      <c r="W1055" s="342">
        <f t="shared" si="316"/>
        <v>51</v>
      </c>
      <c r="X1055" s="342">
        <f t="shared" si="316"/>
        <v>51</v>
      </c>
      <c r="Y1055" s="342">
        <f t="shared" si="316"/>
        <v>51</v>
      </c>
      <c r="Z1055" s="342">
        <f t="shared" si="316"/>
        <v>51</v>
      </c>
      <c r="AA1055" s="342">
        <f t="shared" si="316"/>
        <v>51</v>
      </c>
      <c r="AB1055" s="342">
        <f t="shared" si="316"/>
        <v>52</v>
      </c>
      <c r="AC1055" s="342">
        <f t="shared" si="316"/>
        <v>52</v>
      </c>
      <c r="AD1055" s="342">
        <f t="shared" si="316"/>
        <v>52</v>
      </c>
      <c r="AE1055" s="342">
        <f t="shared" si="316"/>
        <v>52</v>
      </c>
      <c r="AF1055" s="343">
        <f t="shared" si="316"/>
        <v>52</v>
      </c>
      <c r="AG1055" s="307"/>
    </row>
    <row r="1056" spans="1:34" s="16" customFormat="1" ht="12" customHeight="1" x14ac:dyDescent="0.2">
      <c r="A1056" s="177" t="str">
        <f>$A$803</f>
        <v>Sollstunden</v>
      </c>
      <c r="B1056" s="344">
        <f t="shared" ref="B1056:AF1056" si="317">IF(MOD(B1054,7)&gt;=2,$J$7*$B$700%,"")</f>
        <v>8.23</v>
      </c>
      <c r="C1056" s="345">
        <f t="shared" si="317"/>
        <v>8.23</v>
      </c>
      <c r="D1056" s="345">
        <f t="shared" si="317"/>
        <v>8.23</v>
      </c>
      <c r="E1056" s="345" t="str">
        <f t="shared" si="317"/>
        <v/>
      </c>
      <c r="F1056" s="345" t="str">
        <f t="shared" si="317"/>
        <v/>
      </c>
      <c r="G1056" s="345">
        <f t="shared" si="317"/>
        <v>8.23</v>
      </c>
      <c r="H1056" s="345">
        <f t="shared" si="317"/>
        <v>8.23</v>
      </c>
      <c r="I1056" s="345">
        <f t="shared" si="317"/>
        <v>8.23</v>
      </c>
      <c r="J1056" s="345">
        <f t="shared" si="317"/>
        <v>8.23</v>
      </c>
      <c r="K1056" s="345">
        <f t="shared" si="317"/>
        <v>8.23</v>
      </c>
      <c r="L1056" s="345" t="str">
        <f t="shared" si="317"/>
        <v/>
      </c>
      <c r="M1056" s="345" t="str">
        <f t="shared" si="317"/>
        <v/>
      </c>
      <c r="N1056" s="345">
        <f t="shared" si="317"/>
        <v>8.23</v>
      </c>
      <c r="O1056" s="345">
        <f t="shared" si="317"/>
        <v>8.23</v>
      </c>
      <c r="P1056" s="345">
        <f t="shared" si="317"/>
        <v>8.23</v>
      </c>
      <c r="Q1056" s="345">
        <f t="shared" si="317"/>
        <v>8.23</v>
      </c>
      <c r="R1056" s="345">
        <f t="shared" si="317"/>
        <v>8.23</v>
      </c>
      <c r="S1056" s="345" t="str">
        <f t="shared" si="317"/>
        <v/>
      </c>
      <c r="T1056" s="345" t="str">
        <f t="shared" si="317"/>
        <v/>
      </c>
      <c r="U1056" s="345">
        <f t="shared" si="317"/>
        <v>8.23</v>
      </c>
      <c r="V1056" s="345">
        <f t="shared" si="317"/>
        <v>8.23</v>
      </c>
      <c r="W1056" s="345">
        <f t="shared" si="317"/>
        <v>8.23</v>
      </c>
      <c r="X1056" s="345">
        <f t="shared" si="317"/>
        <v>8.23</v>
      </c>
      <c r="Y1056" s="345">
        <f t="shared" si="317"/>
        <v>8.23</v>
      </c>
      <c r="Z1056" s="345" t="str">
        <f t="shared" si="317"/>
        <v/>
      </c>
      <c r="AA1056" s="345" t="str">
        <f t="shared" si="317"/>
        <v/>
      </c>
      <c r="AB1056" s="345">
        <f t="shared" si="317"/>
        <v>8.23</v>
      </c>
      <c r="AC1056" s="345">
        <f t="shared" si="317"/>
        <v>8.23</v>
      </c>
      <c r="AD1056" s="345">
        <f t="shared" si="317"/>
        <v>8.23</v>
      </c>
      <c r="AE1056" s="345">
        <f t="shared" si="317"/>
        <v>8.23</v>
      </c>
      <c r="AF1056" s="346">
        <f t="shared" si="317"/>
        <v>8.23</v>
      </c>
      <c r="AG1056" s="299">
        <f>SUM(B1056:AF1056)</f>
        <v>189.28999999999996</v>
      </c>
    </row>
    <row r="1057" spans="1:34" s="16" customFormat="1" ht="12" customHeight="1" thickBot="1" x14ac:dyDescent="0.25">
      <c r="A1057" s="347" t="str">
        <f>$A$804</f>
        <v>Produktivstunden</v>
      </c>
      <c r="B1057" s="348">
        <f>SUM(B708:B710)</f>
        <v>0</v>
      </c>
      <c r="C1057" s="349">
        <f t="shared" ref="C1057:AF1057" si="318">SUM(C708:C710)</f>
        <v>0</v>
      </c>
      <c r="D1057" s="349">
        <f t="shared" si="318"/>
        <v>0</v>
      </c>
      <c r="E1057" s="349">
        <f t="shared" si="318"/>
        <v>0</v>
      </c>
      <c r="F1057" s="349">
        <f t="shared" si="318"/>
        <v>0</v>
      </c>
      <c r="G1057" s="349">
        <f t="shared" si="318"/>
        <v>0</v>
      </c>
      <c r="H1057" s="349">
        <f t="shared" si="318"/>
        <v>0</v>
      </c>
      <c r="I1057" s="349">
        <f t="shared" si="318"/>
        <v>0</v>
      </c>
      <c r="J1057" s="349">
        <f t="shared" si="318"/>
        <v>0</v>
      </c>
      <c r="K1057" s="349">
        <f t="shared" si="318"/>
        <v>0</v>
      </c>
      <c r="L1057" s="349">
        <f t="shared" si="318"/>
        <v>0</v>
      </c>
      <c r="M1057" s="349">
        <f t="shared" si="318"/>
        <v>0</v>
      </c>
      <c r="N1057" s="349">
        <f t="shared" si="318"/>
        <v>0</v>
      </c>
      <c r="O1057" s="349">
        <f t="shared" si="318"/>
        <v>0</v>
      </c>
      <c r="P1057" s="349">
        <f t="shared" si="318"/>
        <v>0</v>
      </c>
      <c r="Q1057" s="349">
        <f t="shared" si="318"/>
        <v>0</v>
      </c>
      <c r="R1057" s="349">
        <f t="shared" si="318"/>
        <v>0</v>
      </c>
      <c r="S1057" s="349">
        <f t="shared" si="318"/>
        <v>0</v>
      </c>
      <c r="T1057" s="349">
        <f t="shared" si="318"/>
        <v>0</v>
      </c>
      <c r="U1057" s="349">
        <f t="shared" si="318"/>
        <v>0</v>
      </c>
      <c r="V1057" s="349">
        <f t="shared" si="318"/>
        <v>0</v>
      </c>
      <c r="W1057" s="349">
        <f t="shared" si="318"/>
        <v>0</v>
      </c>
      <c r="X1057" s="349">
        <f t="shared" si="318"/>
        <v>0</v>
      </c>
      <c r="Y1057" s="349">
        <f t="shared" si="318"/>
        <v>0</v>
      </c>
      <c r="Z1057" s="349">
        <f t="shared" si="318"/>
        <v>0</v>
      </c>
      <c r="AA1057" s="349">
        <f t="shared" si="318"/>
        <v>0</v>
      </c>
      <c r="AB1057" s="349">
        <f t="shared" si="318"/>
        <v>0</v>
      </c>
      <c r="AC1057" s="349">
        <f t="shared" si="318"/>
        <v>0</v>
      </c>
      <c r="AD1057" s="349">
        <f t="shared" si="318"/>
        <v>0</v>
      </c>
      <c r="AE1057" s="349">
        <f t="shared" si="318"/>
        <v>0</v>
      </c>
      <c r="AF1057" s="350">
        <f t="shared" si="318"/>
        <v>0</v>
      </c>
      <c r="AG1057" s="333"/>
    </row>
    <row r="1058" spans="1:34" s="16" customFormat="1" ht="12" customHeight="1" x14ac:dyDescent="0.2">
      <c r="A1058" s="361" t="str">
        <f>$A$805</f>
        <v>Feiertage [ft]</v>
      </c>
      <c r="B1058" s="362" t="str">
        <f>B711</f>
        <v/>
      </c>
      <c r="C1058" s="363" t="str">
        <f t="shared" ref="C1058:AF1058" si="319">C711</f>
        <v/>
      </c>
      <c r="D1058" s="363" t="str">
        <f t="shared" si="319"/>
        <v/>
      </c>
      <c r="E1058" s="363" t="str">
        <f t="shared" si="319"/>
        <v/>
      </c>
      <c r="F1058" s="363" t="str">
        <f t="shared" si="319"/>
        <v/>
      </c>
      <c r="G1058" s="363" t="str">
        <f t="shared" si="319"/>
        <v/>
      </c>
      <c r="H1058" s="363" t="str">
        <f t="shared" si="319"/>
        <v/>
      </c>
      <c r="I1058" s="363" t="str">
        <f t="shared" si="319"/>
        <v/>
      </c>
      <c r="J1058" s="363" t="str">
        <f t="shared" si="319"/>
        <v/>
      </c>
      <c r="K1058" s="363" t="str">
        <f t="shared" si="319"/>
        <v/>
      </c>
      <c r="L1058" s="363" t="str">
        <f t="shared" si="319"/>
        <v/>
      </c>
      <c r="M1058" s="363" t="str">
        <f t="shared" si="319"/>
        <v/>
      </c>
      <c r="N1058" s="363" t="str">
        <f t="shared" si="319"/>
        <v/>
      </c>
      <c r="O1058" s="363" t="str">
        <f t="shared" si="319"/>
        <v/>
      </c>
      <c r="P1058" s="363" t="str">
        <f t="shared" si="319"/>
        <v/>
      </c>
      <c r="Q1058" s="363" t="str">
        <f t="shared" si="319"/>
        <v/>
      </c>
      <c r="R1058" s="363" t="str">
        <f t="shared" si="319"/>
        <v/>
      </c>
      <c r="S1058" s="363" t="str">
        <f t="shared" si="319"/>
        <v/>
      </c>
      <c r="T1058" s="363" t="str">
        <f t="shared" si="319"/>
        <v/>
      </c>
      <c r="U1058" s="363" t="str">
        <f t="shared" si="319"/>
        <v/>
      </c>
      <c r="V1058" s="363" t="str">
        <f t="shared" si="319"/>
        <v/>
      </c>
      <c r="W1058" s="363" t="str">
        <f t="shared" si="319"/>
        <v/>
      </c>
      <c r="X1058" s="363" t="str">
        <f t="shared" si="319"/>
        <v/>
      </c>
      <c r="Y1058" s="363" t="str">
        <f t="shared" si="319"/>
        <v/>
      </c>
      <c r="Z1058" s="363" t="str">
        <f t="shared" si="319"/>
        <v/>
      </c>
      <c r="AA1058" s="363" t="str">
        <f t="shared" si="319"/>
        <v/>
      </c>
      <c r="AB1058" s="363" t="str">
        <f t="shared" si="319"/>
        <v/>
      </c>
      <c r="AC1058" s="363" t="str">
        <f t="shared" si="319"/>
        <v/>
      </c>
      <c r="AD1058" s="363" t="str">
        <f t="shared" si="319"/>
        <v/>
      </c>
      <c r="AE1058" s="363" t="str">
        <f t="shared" si="319"/>
        <v/>
      </c>
      <c r="AF1058" s="364" t="str">
        <f t="shared" si="319"/>
        <v/>
      </c>
      <c r="AG1058" s="331">
        <f>SUM(B1058:AF1058)</f>
        <v>0</v>
      </c>
    </row>
    <row r="1059" spans="1:34" s="16" customFormat="1" ht="12" customHeight="1" x14ac:dyDescent="0.2">
      <c r="A1059" s="351" t="str">
        <f>$A$806</f>
        <v>Ferien [f]</v>
      </c>
      <c r="B1059" s="393"/>
      <c r="C1059" s="394"/>
      <c r="D1059" s="394"/>
      <c r="E1059" s="394"/>
      <c r="F1059" s="394"/>
      <c r="G1059" s="394"/>
      <c r="H1059" s="394"/>
      <c r="I1059" s="394"/>
      <c r="J1059" s="394"/>
      <c r="K1059" s="394"/>
      <c r="L1059" s="394"/>
      <c r="M1059" s="394"/>
      <c r="N1059" s="394"/>
      <c r="O1059" s="394"/>
      <c r="P1059" s="394"/>
      <c r="Q1059" s="394"/>
      <c r="R1059" s="394"/>
      <c r="S1059" s="394"/>
      <c r="T1059" s="394"/>
      <c r="U1059" s="394"/>
      <c r="V1059" s="394"/>
      <c r="W1059" s="394"/>
      <c r="X1059" s="394"/>
      <c r="Y1059" s="394"/>
      <c r="Z1059" s="394"/>
      <c r="AA1059" s="394"/>
      <c r="AB1059" s="394"/>
      <c r="AC1059" s="394"/>
      <c r="AD1059" s="394"/>
      <c r="AE1059" s="394"/>
      <c r="AF1059" s="395"/>
      <c r="AG1059" s="332">
        <f>SUM(B1059:AF1059)</f>
        <v>0</v>
      </c>
      <c r="AH1059" s="334" t="str">
        <f>$AH$806</f>
        <v>f</v>
      </c>
    </row>
    <row r="1060" spans="1:34" s="16" customFormat="1" ht="12" customHeight="1" x14ac:dyDescent="0.2">
      <c r="A1060" s="352" t="str">
        <f>$A$807</f>
        <v>Kompensation (Vorjahr) [kv]</v>
      </c>
      <c r="B1060" s="396"/>
      <c r="C1060" s="397"/>
      <c r="D1060" s="397"/>
      <c r="E1060" s="397"/>
      <c r="F1060" s="397"/>
      <c r="G1060" s="397"/>
      <c r="H1060" s="397"/>
      <c r="I1060" s="397"/>
      <c r="J1060" s="397"/>
      <c r="K1060" s="397"/>
      <c r="L1060" s="397"/>
      <c r="M1060" s="397"/>
      <c r="N1060" s="397"/>
      <c r="O1060" s="397"/>
      <c r="P1060" s="397"/>
      <c r="Q1060" s="397"/>
      <c r="R1060" s="397"/>
      <c r="S1060" s="397"/>
      <c r="T1060" s="397"/>
      <c r="U1060" s="397"/>
      <c r="V1060" s="397"/>
      <c r="W1060" s="397"/>
      <c r="X1060" s="397"/>
      <c r="Y1060" s="397"/>
      <c r="Z1060" s="397"/>
      <c r="AA1060" s="397"/>
      <c r="AB1060" s="397"/>
      <c r="AC1060" s="397"/>
      <c r="AD1060" s="397"/>
      <c r="AE1060" s="397"/>
      <c r="AF1060" s="398"/>
      <c r="AG1060" s="328">
        <f>SUM(B1060:AF1060)</f>
        <v>0</v>
      </c>
      <c r="AH1060" s="334" t="str">
        <f>$AH$807</f>
        <v>kv</v>
      </c>
    </row>
    <row r="1061" spans="1:34" s="16" customFormat="1" ht="12" customHeight="1" x14ac:dyDescent="0.2">
      <c r="A1061" s="353" t="str">
        <f>$A$808</f>
        <v>Kompensation (laufend) [kj]</v>
      </c>
      <c r="B1061" s="399"/>
      <c r="C1061" s="400"/>
      <c r="D1061" s="400"/>
      <c r="E1061" s="400"/>
      <c r="F1061" s="400"/>
      <c r="G1061" s="400"/>
      <c r="H1061" s="400"/>
      <c r="I1061" s="400"/>
      <c r="J1061" s="400"/>
      <c r="K1061" s="400"/>
      <c r="L1061" s="400"/>
      <c r="M1061" s="400"/>
      <c r="N1061" s="400"/>
      <c r="O1061" s="400"/>
      <c r="P1061" s="400"/>
      <c r="Q1061" s="400"/>
      <c r="R1061" s="400"/>
      <c r="S1061" s="400"/>
      <c r="T1061" s="400"/>
      <c r="U1061" s="400"/>
      <c r="V1061" s="400"/>
      <c r="W1061" s="400"/>
      <c r="X1061" s="400"/>
      <c r="Y1061" s="400"/>
      <c r="Z1061" s="400"/>
      <c r="AA1061" s="400"/>
      <c r="AB1061" s="400"/>
      <c r="AC1061" s="400"/>
      <c r="AD1061" s="400"/>
      <c r="AE1061" s="400"/>
      <c r="AF1061" s="401"/>
      <c r="AG1061" s="327">
        <f>SUM(B1061:AF1061)</f>
        <v>0</v>
      </c>
      <c r="AH1061" s="334" t="str">
        <f>$AH$808</f>
        <v>kj</v>
      </c>
    </row>
    <row r="1062" spans="1:34" s="16" customFormat="1" ht="12" customHeight="1" x14ac:dyDescent="0.2">
      <c r="A1062" s="354" t="str">
        <f>$A$809</f>
        <v>Absenzen, Kurzabsenzen [a]</v>
      </c>
      <c r="B1062" s="393"/>
      <c r="C1062" s="394"/>
      <c r="D1062" s="394"/>
      <c r="E1062" s="394"/>
      <c r="F1062" s="394"/>
      <c r="G1062" s="394"/>
      <c r="H1062" s="394"/>
      <c r="I1062" s="394"/>
      <c r="J1062" s="394"/>
      <c r="K1062" s="394"/>
      <c r="L1062" s="394"/>
      <c r="M1062" s="394"/>
      <c r="N1062" s="394"/>
      <c r="O1062" s="394"/>
      <c r="P1062" s="394"/>
      <c r="Q1062" s="394"/>
      <c r="R1062" s="394"/>
      <c r="S1062" s="394"/>
      <c r="T1062" s="394"/>
      <c r="U1062" s="394"/>
      <c r="V1062" s="394"/>
      <c r="W1062" s="394"/>
      <c r="X1062" s="394"/>
      <c r="Y1062" s="394"/>
      <c r="Z1062" s="394"/>
      <c r="AA1062" s="394"/>
      <c r="AB1062" s="394"/>
      <c r="AC1062" s="394"/>
      <c r="AD1062" s="394"/>
      <c r="AE1062" s="394"/>
      <c r="AF1062" s="395"/>
      <c r="AG1062" s="326">
        <f>SUM(B1062:AF1062)</f>
        <v>0</v>
      </c>
      <c r="AH1062" s="334" t="str">
        <f>$AH$809</f>
        <v>a</v>
      </c>
    </row>
    <row r="1063" spans="1:34" s="16" customFormat="1" ht="12" customHeight="1" x14ac:dyDescent="0.2">
      <c r="A1063" s="355" t="str">
        <f>$A$810</f>
        <v>Krankheit [k]</v>
      </c>
      <c r="B1063" s="396"/>
      <c r="C1063" s="397"/>
      <c r="D1063" s="397"/>
      <c r="E1063" s="397"/>
      <c r="F1063" s="397"/>
      <c r="G1063" s="397"/>
      <c r="H1063" s="397"/>
      <c r="I1063" s="397"/>
      <c r="J1063" s="397"/>
      <c r="K1063" s="397"/>
      <c r="L1063" s="397"/>
      <c r="M1063" s="397"/>
      <c r="N1063" s="397"/>
      <c r="O1063" s="397"/>
      <c r="P1063" s="397"/>
      <c r="Q1063" s="397"/>
      <c r="R1063" s="397"/>
      <c r="S1063" s="397"/>
      <c r="T1063" s="397"/>
      <c r="U1063" s="397"/>
      <c r="V1063" s="397"/>
      <c r="W1063" s="397"/>
      <c r="X1063" s="397"/>
      <c r="Y1063" s="397"/>
      <c r="Z1063" s="397"/>
      <c r="AA1063" s="397"/>
      <c r="AB1063" s="397"/>
      <c r="AC1063" s="397"/>
      <c r="AD1063" s="397"/>
      <c r="AE1063" s="397"/>
      <c r="AF1063" s="398"/>
      <c r="AG1063" s="328">
        <f t="shared" ref="AG1063:AG1071" si="320">SUM(B1063:AF1063)</f>
        <v>0</v>
      </c>
      <c r="AH1063" s="334" t="str">
        <f>$AH$810</f>
        <v>k</v>
      </c>
    </row>
    <row r="1064" spans="1:34" s="16" customFormat="1" ht="12" customHeight="1" x14ac:dyDescent="0.2">
      <c r="A1064" s="355" t="str">
        <f>$A$811</f>
        <v>Unfall [u]</v>
      </c>
      <c r="B1064" s="396"/>
      <c r="C1064" s="397"/>
      <c r="D1064" s="397"/>
      <c r="E1064" s="397"/>
      <c r="F1064" s="397"/>
      <c r="G1064" s="397"/>
      <c r="H1064" s="397"/>
      <c r="I1064" s="397"/>
      <c r="J1064" s="397"/>
      <c r="K1064" s="397"/>
      <c r="L1064" s="397"/>
      <c r="M1064" s="397"/>
      <c r="N1064" s="397"/>
      <c r="O1064" s="397"/>
      <c r="P1064" s="397"/>
      <c r="Q1064" s="397"/>
      <c r="R1064" s="397"/>
      <c r="S1064" s="397"/>
      <c r="T1064" s="397"/>
      <c r="U1064" s="397"/>
      <c r="V1064" s="397"/>
      <c r="W1064" s="397"/>
      <c r="X1064" s="397"/>
      <c r="Y1064" s="397"/>
      <c r="Z1064" s="397"/>
      <c r="AA1064" s="397"/>
      <c r="AB1064" s="397"/>
      <c r="AC1064" s="397"/>
      <c r="AD1064" s="397"/>
      <c r="AE1064" s="397"/>
      <c r="AF1064" s="398"/>
      <c r="AG1064" s="328">
        <f t="shared" si="320"/>
        <v>0</v>
      </c>
      <c r="AH1064" s="334" t="str">
        <f>$AH$811</f>
        <v>u</v>
      </c>
    </row>
    <row r="1065" spans="1:34" s="16" customFormat="1" ht="12" customHeight="1" x14ac:dyDescent="0.2">
      <c r="A1065" s="355" t="str">
        <f>$A$812</f>
        <v>Schwangerschaft/Mutterschaft [s]</v>
      </c>
      <c r="B1065" s="396"/>
      <c r="C1065" s="397"/>
      <c r="D1065" s="397"/>
      <c r="E1065" s="397"/>
      <c r="F1065" s="397"/>
      <c r="G1065" s="397"/>
      <c r="H1065" s="397"/>
      <c r="I1065" s="397"/>
      <c r="J1065" s="397"/>
      <c r="K1065" s="397"/>
      <c r="L1065" s="397"/>
      <c r="M1065" s="397"/>
      <c r="N1065" s="397"/>
      <c r="O1065" s="397"/>
      <c r="P1065" s="397"/>
      <c r="Q1065" s="397"/>
      <c r="R1065" s="397"/>
      <c r="S1065" s="397"/>
      <c r="T1065" s="397"/>
      <c r="U1065" s="397"/>
      <c r="V1065" s="397"/>
      <c r="W1065" s="397"/>
      <c r="X1065" s="397"/>
      <c r="Y1065" s="397"/>
      <c r="Z1065" s="397"/>
      <c r="AA1065" s="397"/>
      <c r="AB1065" s="397"/>
      <c r="AC1065" s="397"/>
      <c r="AD1065" s="397"/>
      <c r="AE1065" s="397"/>
      <c r="AF1065" s="398"/>
      <c r="AG1065" s="328">
        <f t="shared" si="320"/>
        <v>0</v>
      </c>
      <c r="AH1065" s="334" t="str">
        <f>$AH$812</f>
        <v>s</v>
      </c>
    </row>
    <row r="1066" spans="1:34" s="16" customFormat="1" ht="12" customHeight="1" x14ac:dyDescent="0.2">
      <c r="A1066" s="355" t="str">
        <f>$A$813</f>
        <v>Militär/Beförderung/Zivilschutz [m]</v>
      </c>
      <c r="B1066" s="396"/>
      <c r="C1066" s="397"/>
      <c r="D1066" s="397"/>
      <c r="E1066" s="397"/>
      <c r="F1066" s="397"/>
      <c r="G1066" s="397"/>
      <c r="H1066" s="397"/>
      <c r="I1066" s="397"/>
      <c r="J1066" s="397"/>
      <c r="K1066" s="397"/>
      <c r="L1066" s="397"/>
      <c r="M1066" s="397"/>
      <c r="N1066" s="397"/>
      <c r="O1066" s="397"/>
      <c r="P1066" s="397"/>
      <c r="Q1066" s="397"/>
      <c r="R1066" s="397"/>
      <c r="S1066" s="397"/>
      <c r="T1066" s="397"/>
      <c r="U1066" s="397"/>
      <c r="V1066" s="397"/>
      <c r="W1066" s="397"/>
      <c r="X1066" s="397"/>
      <c r="Y1066" s="397"/>
      <c r="Z1066" s="397"/>
      <c r="AA1066" s="397"/>
      <c r="AB1066" s="397"/>
      <c r="AC1066" s="397"/>
      <c r="AD1066" s="397"/>
      <c r="AE1066" s="397"/>
      <c r="AF1066" s="398"/>
      <c r="AG1066" s="328">
        <f t="shared" si="320"/>
        <v>0</v>
      </c>
      <c r="AH1066" s="334" t="str">
        <f>$AH$813</f>
        <v>m</v>
      </c>
    </row>
    <row r="1067" spans="1:34" s="16" customFormat="1" ht="12" customHeight="1" x14ac:dyDescent="0.2">
      <c r="A1067" s="355" t="str">
        <f>$A$814</f>
        <v>Berufsschule [bs]</v>
      </c>
      <c r="B1067" s="396"/>
      <c r="C1067" s="397"/>
      <c r="D1067" s="397"/>
      <c r="E1067" s="397"/>
      <c r="F1067" s="397"/>
      <c r="G1067" s="397"/>
      <c r="H1067" s="397"/>
      <c r="I1067" s="397"/>
      <c r="J1067" s="397"/>
      <c r="K1067" s="397"/>
      <c r="L1067" s="397"/>
      <c r="M1067" s="397"/>
      <c r="N1067" s="397"/>
      <c r="O1067" s="397"/>
      <c r="P1067" s="397"/>
      <c r="Q1067" s="397"/>
      <c r="R1067" s="397"/>
      <c r="S1067" s="397"/>
      <c r="T1067" s="397"/>
      <c r="U1067" s="397"/>
      <c r="V1067" s="397"/>
      <c r="W1067" s="397"/>
      <c r="X1067" s="397"/>
      <c r="Y1067" s="397"/>
      <c r="Z1067" s="397"/>
      <c r="AA1067" s="397"/>
      <c r="AB1067" s="397"/>
      <c r="AC1067" s="397"/>
      <c r="AD1067" s="397"/>
      <c r="AE1067" s="397"/>
      <c r="AF1067" s="398"/>
      <c r="AG1067" s="328">
        <f t="shared" si="320"/>
        <v>0</v>
      </c>
      <c r="AH1067" s="334" t="str">
        <f>$AH$814</f>
        <v>bs</v>
      </c>
    </row>
    <row r="1068" spans="1:34" s="16" customFormat="1" ht="12" customHeight="1" x14ac:dyDescent="0.2">
      <c r="A1068" s="356" t="str">
        <f>$A$815</f>
        <v>Kurse [ku]</v>
      </c>
      <c r="B1068" s="399"/>
      <c r="C1068" s="400"/>
      <c r="D1068" s="400"/>
      <c r="E1068" s="400"/>
      <c r="F1068" s="400"/>
      <c r="G1068" s="400"/>
      <c r="H1068" s="400"/>
      <c r="I1068" s="400"/>
      <c r="J1068" s="400"/>
      <c r="K1068" s="400"/>
      <c r="L1068" s="400"/>
      <c r="M1068" s="400"/>
      <c r="N1068" s="400"/>
      <c r="O1068" s="400"/>
      <c r="P1068" s="400"/>
      <c r="Q1068" s="400"/>
      <c r="R1068" s="400"/>
      <c r="S1068" s="400"/>
      <c r="T1068" s="400"/>
      <c r="U1068" s="400"/>
      <c r="V1068" s="400"/>
      <c r="W1068" s="400"/>
      <c r="X1068" s="400"/>
      <c r="Y1068" s="400"/>
      <c r="Z1068" s="400"/>
      <c r="AA1068" s="400"/>
      <c r="AB1068" s="400"/>
      <c r="AC1068" s="400"/>
      <c r="AD1068" s="400"/>
      <c r="AE1068" s="400"/>
      <c r="AF1068" s="401"/>
      <c r="AG1068" s="327">
        <f t="shared" si="320"/>
        <v>0</v>
      </c>
      <c r="AH1068" s="334" t="str">
        <f>$AH$815</f>
        <v>ku</v>
      </c>
    </row>
    <row r="1069" spans="1:34" s="16" customFormat="1" ht="12" customHeight="1" x14ac:dyDescent="0.2">
      <c r="A1069" s="357" t="str">
        <f>$A$816</f>
        <v>Kurzarbeit und Schlechtwetter [ka]</v>
      </c>
      <c r="B1069" s="402"/>
      <c r="C1069" s="403"/>
      <c r="D1069" s="403"/>
      <c r="E1069" s="403"/>
      <c r="F1069" s="403"/>
      <c r="G1069" s="403"/>
      <c r="H1069" s="403"/>
      <c r="I1069" s="403"/>
      <c r="J1069" s="403"/>
      <c r="K1069" s="403"/>
      <c r="L1069" s="403"/>
      <c r="M1069" s="403"/>
      <c r="N1069" s="403"/>
      <c r="O1069" s="403"/>
      <c r="P1069" s="403"/>
      <c r="Q1069" s="403"/>
      <c r="R1069" s="403"/>
      <c r="S1069" s="403"/>
      <c r="T1069" s="403"/>
      <c r="U1069" s="403"/>
      <c r="V1069" s="403"/>
      <c r="W1069" s="403"/>
      <c r="X1069" s="403"/>
      <c r="Y1069" s="403"/>
      <c r="Z1069" s="403"/>
      <c r="AA1069" s="403"/>
      <c r="AB1069" s="403"/>
      <c r="AC1069" s="403"/>
      <c r="AD1069" s="403"/>
      <c r="AE1069" s="403"/>
      <c r="AF1069" s="404"/>
      <c r="AG1069" s="86">
        <f t="shared" si="320"/>
        <v>0</v>
      </c>
      <c r="AH1069" s="334" t="str">
        <f>$AH$816</f>
        <v>ka</v>
      </c>
    </row>
    <row r="1070" spans="1:34" s="16" customFormat="1" ht="12" customHeight="1" x14ac:dyDescent="0.2">
      <c r="A1070" s="358">
        <f>$A$817</f>
        <v>0</v>
      </c>
      <c r="B1070" s="405"/>
      <c r="C1070" s="406"/>
      <c r="D1070" s="406"/>
      <c r="E1070" s="406"/>
      <c r="F1070" s="406"/>
      <c r="G1070" s="406"/>
      <c r="H1070" s="406"/>
      <c r="I1070" s="406"/>
      <c r="J1070" s="406"/>
      <c r="K1070" s="406"/>
      <c r="L1070" s="406"/>
      <c r="M1070" s="406"/>
      <c r="N1070" s="406"/>
      <c r="O1070" s="406"/>
      <c r="P1070" s="406"/>
      <c r="Q1070" s="406"/>
      <c r="R1070" s="406"/>
      <c r="S1070" s="406"/>
      <c r="T1070" s="406"/>
      <c r="U1070" s="406"/>
      <c r="V1070" s="406"/>
      <c r="W1070" s="406"/>
      <c r="X1070" s="406"/>
      <c r="Y1070" s="406"/>
      <c r="Z1070" s="406"/>
      <c r="AA1070" s="406"/>
      <c r="AB1070" s="406"/>
      <c r="AC1070" s="406"/>
      <c r="AD1070" s="406"/>
      <c r="AE1070" s="406"/>
      <c r="AF1070" s="407"/>
      <c r="AG1070" s="329">
        <f t="shared" si="320"/>
        <v>0</v>
      </c>
      <c r="AH1070" s="334">
        <f>$AH$817</f>
        <v>0</v>
      </c>
    </row>
    <row r="1071" spans="1:34" s="16" customFormat="1" ht="12" customHeight="1" thickBot="1" x14ac:dyDescent="0.25">
      <c r="A1071" s="359" t="str">
        <f>$A$818</f>
        <v>Fehlstunden (unbezahlt) [fe]</v>
      </c>
      <c r="B1071" s="408"/>
      <c r="C1071" s="409"/>
      <c r="D1071" s="409"/>
      <c r="E1071" s="409"/>
      <c r="F1071" s="409"/>
      <c r="G1071" s="409"/>
      <c r="H1071" s="409"/>
      <c r="I1071" s="409"/>
      <c r="J1071" s="409"/>
      <c r="K1071" s="409"/>
      <c r="L1071" s="409"/>
      <c r="M1071" s="409"/>
      <c r="N1071" s="409"/>
      <c r="O1071" s="409"/>
      <c r="P1071" s="409"/>
      <c r="Q1071" s="409"/>
      <c r="R1071" s="409"/>
      <c r="S1071" s="409"/>
      <c r="T1071" s="409"/>
      <c r="U1071" s="409"/>
      <c r="V1071" s="409"/>
      <c r="W1071" s="409"/>
      <c r="X1071" s="409"/>
      <c r="Y1071" s="409"/>
      <c r="Z1071" s="409"/>
      <c r="AA1071" s="409"/>
      <c r="AB1071" s="409"/>
      <c r="AC1071" s="409"/>
      <c r="AD1071" s="409"/>
      <c r="AE1071" s="409"/>
      <c r="AF1071" s="410"/>
      <c r="AG1071" s="330">
        <f t="shared" si="320"/>
        <v>0</v>
      </c>
      <c r="AH1071" s="334" t="str">
        <f>$AH$818</f>
        <v>fe</v>
      </c>
    </row>
    <row r="1072" spans="1:34" s="2" customFormat="1" ht="12" customHeight="1" thickBot="1" x14ac:dyDescent="0.25">
      <c r="A1072" s="360" t="str">
        <f>$A$819</f>
        <v>Total</v>
      </c>
      <c r="B1072" s="417">
        <f>SUM(B1059:B1071)</f>
        <v>0</v>
      </c>
      <c r="C1072" s="418">
        <f t="shared" ref="C1072:AF1072" si="321">SUM(C1059:C1071)</f>
        <v>0</v>
      </c>
      <c r="D1072" s="418">
        <f t="shared" si="321"/>
        <v>0</v>
      </c>
      <c r="E1072" s="418">
        <f t="shared" si="321"/>
        <v>0</v>
      </c>
      <c r="F1072" s="418">
        <f t="shared" si="321"/>
        <v>0</v>
      </c>
      <c r="G1072" s="418">
        <f t="shared" si="321"/>
        <v>0</v>
      </c>
      <c r="H1072" s="418">
        <f t="shared" si="321"/>
        <v>0</v>
      </c>
      <c r="I1072" s="418">
        <f t="shared" si="321"/>
        <v>0</v>
      </c>
      <c r="J1072" s="418">
        <f t="shared" si="321"/>
        <v>0</v>
      </c>
      <c r="K1072" s="418">
        <f t="shared" si="321"/>
        <v>0</v>
      </c>
      <c r="L1072" s="418">
        <f t="shared" si="321"/>
        <v>0</v>
      </c>
      <c r="M1072" s="418">
        <f t="shared" si="321"/>
        <v>0</v>
      </c>
      <c r="N1072" s="418">
        <f t="shared" si="321"/>
        <v>0</v>
      </c>
      <c r="O1072" s="418">
        <f t="shared" si="321"/>
        <v>0</v>
      </c>
      <c r="P1072" s="418">
        <f t="shared" si="321"/>
        <v>0</v>
      </c>
      <c r="Q1072" s="418">
        <f t="shared" si="321"/>
        <v>0</v>
      </c>
      <c r="R1072" s="418">
        <f t="shared" si="321"/>
        <v>0</v>
      </c>
      <c r="S1072" s="418">
        <f t="shared" si="321"/>
        <v>0</v>
      </c>
      <c r="T1072" s="418">
        <f t="shared" si="321"/>
        <v>0</v>
      </c>
      <c r="U1072" s="418">
        <f t="shared" si="321"/>
        <v>0</v>
      </c>
      <c r="V1072" s="418">
        <f t="shared" si="321"/>
        <v>0</v>
      </c>
      <c r="W1072" s="418">
        <f t="shared" si="321"/>
        <v>0</v>
      </c>
      <c r="X1072" s="418">
        <f t="shared" si="321"/>
        <v>0</v>
      </c>
      <c r="Y1072" s="418">
        <f t="shared" si="321"/>
        <v>0</v>
      </c>
      <c r="Z1072" s="418">
        <f t="shared" si="321"/>
        <v>0</v>
      </c>
      <c r="AA1072" s="418">
        <f t="shared" si="321"/>
        <v>0</v>
      </c>
      <c r="AB1072" s="418">
        <f t="shared" si="321"/>
        <v>0</v>
      </c>
      <c r="AC1072" s="418">
        <f t="shared" si="321"/>
        <v>0</v>
      </c>
      <c r="AD1072" s="418">
        <f t="shared" si="321"/>
        <v>0</v>
      </c>
      <c r="AE1072" s="418">
        <f t="shared" si="321"/>
        <v>0</v>
      </c>
      <c r="AF1072" s="419">
        <f t="shared" si="321"/>
        <v>0</v>
      </c>
      <c r="AG1072" s="325"/>
    </row>
    <row r="1073" x14ac:dyDescent="0.25"/>
    <row r="1074" x14ac:dyDescent="0.25"/>
    <row r="1075" x14ac:dyDescent="0.25"/>
  </sheetData>
  <sheetProtection algorithmName="SHA-512" hashValue="ySvE8Ry+RZnyWwcKFjPbBBcEs7JBoHHQgniHkZdy2eGEoAoSAjA4/MZY5MqvSec/C40YdvT3OerGXMujp9x8iQ==" saltValue="+WA1tcPDjXE7Vm1kw02kEA==" spinCount="100000" sheet="1" objects="1" scenarios="1" selectLockedCells="1"/>
  <mergeCells count="4921">
    <mergeCell ref="B1053:E1053"/>
    <mergeCell ref="F1053:G1053"/>
    <mergeCell ref="AB1053:AD1053"/>
    <mergeCell ref="AE1053:AF1053"/>
    <mergeCell ref="B1007:E1007"/>
    <mergeCell ref="F1007:G1007"/>
    <mergeCell ref="AB1007:AD1007"/>
    <mergeCell ref="AE1007:AF1007"/>
    <mergeCell ref="B1030:E1030"/>
    <mergeCell ref="F1030:G1030"/>
    <mergeCell ref="AB1030:AD1030"/>
    <mergeCell ref="AE1030:AF1030"/>
    <mergeCell ref="B961:E961"/>
    <mergeCell ref="F961:G961"/>
    <mergeCell ref="AB961:AD961"/>
    <mergeCell ref="AE961:AF961"/>
    <mergeCell ref="B984:E984"/>
    <mergeCell ref="F984:G984"/>
    <mergeCell ref="AB984:AD984"/>
    <mergeCell ref="AE984:AF984"/>
    <mergeCell ref="B915:E915"/>
    <mergeCell ref="F915:G915"/>
    <mergeCell ref="AB915:AD915"/>
    <mergeCell ref="AE915:AF915"/>
    <mergeCell ref="B938:E938"/>
    <mergeCell ref="F938:G938"/>
    <mergeCell ref="AB938:AD938"/>
    <mergeCell ref="AE938:AF938"/>
    <mergeCell ref="B869:E869"/>
    <mergeCell ref="F869:G869"/>
    <mergeCell ref="AB869:AD869"/>
    <mergeCell ref="AE869:AF869"/>
    <mergeCell ref="B892:E892"/>
    <mergeCell ref="F892:G892"/>
    <mergeCell ref="AB892:AD892"/>
    <mergeCell ref="AE892:AF892"/>
    <mergeCell ref="AK807:AS807"/>
    <mergeCell ref="B823:E823"/>
    <mergeCell ref="F823:G823"/>
    <mergeCell ref="AB823:AD823"/>
    <mergeCell ref="AE823:AF823"/>
    <mergeCell ref="B846:E846"/>
    <mergeCell ref="F846:G846"/>
    <mergeCell ref="AB846:AD846"/>
    <mergeCell ref="AE846:AF846"/>
    <mergeCell ref="Y759:Z760"/>
    <mergeCell ref="AA759:AD760"/>
    <mergeCell ref="AE759:AF760"/>
    <mergeCell ref="H798:K798"/>
    <mergeCell ref="B800:E800"/>
    <mergeCell ref="F800:G800"/>
    <mergeCell ref="AB800:AD800"/>
    <mergeCell ref="AE800:AF800"/>
    <mergeCell ref="AC758:AD758"/>
    <mergeCell ref="AE758:AF758"/>
    <mergeCell ref="A759:A760"/>
    <mergeCell ref="B759:F760"/>
    <mergeCell ref="G759:H760"/>
    <mergeCell ref="I759:L760"/>
    <mergeCell ref="M759:N760"/>
    <mergeCell ref="O759:R760"/>
    <mergeCell ref="S759:T760"/>
    <mergeCell ref="U759:X760"/>
    <mergeCell ref="Q758:R758"/>
    <mergeCell ref="S758:T758"/>
    <mergeCell ref="U758:V758"/>
    <mergeCell ref="W758:X758"/>
    <mergeCell ref="Y758:Z758"/>
    <mergeCell ref="AA758:AB758"/>
    <mergeCell ref="B758:F758"/>
    <mergeCell ref="G758:H758"/>
    <mergeCell ref="I758:J758"/>
    <mergeCell ref="K758:L758"/>
    <mergeCell ref="M758:N758"/>
    <mergeCell ref="O758:P758"/>
    <mergeCell ref="U757:V757"/>
    <mergeCell ref="W757:X757"/>
    <mergeCell ref="Y757:Z757"/>
    <mergeCell ref="AA757:AB757"/>
    <mergeCell ref="AC757:AD757"/>
    <mergeCell ref="AE757:AF757"/>
    <mergeCell ref="AC756:AD756"/>
    <mergeCell ref="AE756:AF756"/>
    <mergeCell ref="B757:F757"/>
    <mergeCell ref="G757:H757"/>
    <mergeCell ref="I757:J757"/>
    <mergeCell ref="K757:L757"/>
    <mergeCell ref="M757:N757"/>
    <mergeCell ref="O757:P757"/>
    <mergeCell ref="Q757:R757"/>
    <mergeCell ref="S757:T757"/>
    <mergeCell ref="Q756:R756"/>
    <mergeCell ref="S756:T756"/>
    <mergeCell ref="U756:V756"/>
    <mergeCell ref="W756:X756"/>
    <mergeCell ref="Y756:Z756"/>
    <mergeCell ref="AA756:AB756"/>
    <mergeCell ref="B756:F756"/>
    <mergeCell ref="G756:H756"/>
    <mergeCell ref="I756:J756"/>
    <mergeCell ref="K756:L756"/>
    <mergeCell ref="M756:N756"/>
    <mergeCell ref="O756:P756"/>
    <mergeCell ref="U755:V755"/>
    <mergeCell ref="W755:X755"/>
    <mergeCell ref="Y755:Z755"/>
    <mergeCell ref="AA755:AB755"/>
    <mergeCell ref="AC755:AD755"/>
    <mergeCell ref="AE755:AF755"/>
    <mergeCell ref="AC754:AD754"/>
    <mergeCell ref="AE754:AF754"/>
    <mergeCell ref="B755:E755"/>
    <mergeCell ref="G755:H755"/>
    <mergeCell ref="I755:J755"/>
    <mergeCell ref="K755:L755"/>
    <mergeCell ref="M755:N755"/>
    <mergeCell ref="O755:P755"/>
    <mergeCell ref="Q755:R755"/>
    <mergeCell ref="S755:T755"/>
    <mergeCell ref="Q754:R754"/>
    <mergeCell ref="S754:T754"/>
    <mergeCell ref="U754:V754"/>
    <mergeCell ref="W754:X754"/>
    <mergeCell ref="Y754:Z754"/>
    <mergeCell ref="AA754:AB754"/>
    <mergeCell ref="S753:T753"/>
    <mergeCell ref="U753:V753"/>
    <mergeCell ref="W753:X753"/>
    <mergeCell ref="Y753:AF753"/>
    <mergeCell ref="B754:F754"/>
    <mergeCell ref="G754:H754"/>
    <mergeCell ref="I754:J754"/>
    <mergeCell ref="K754:L754"/>
    <mergeCell ref="M754:N754"/>
    <mergeCell ref="O754:P754"/>
    <mergeCell ref="W752:X752"/>
    <mergeCell ref="Y752:AD752"/>
    <mergeCell ref="AE752:AF752"/>
    <mergeCell ref="B753:F753"/>
    <mergeCell ref="G753:H753"/>
    <mergeCell ref="I753:J753"/>
    <mergeCell ref="K753:L753"/>
    <mergeCell ref="M753:N753"/>
    <mergeCell ref="O753:P753"/>
    <mergeCell ref="Q753:R753"/>
    <mergeCell ref="AE751:AF751"/>
    <mergeCell ref="B752:F752"/>
    <mergeCell ref="G752:H752"/>
    <mergeCell ref="I752:J752"/>
    <mergeCell ref="K752:L752"/>
    <mergeCell ref="M752:N752"/>
    <mergeCell ref="O752:P752"/>
    <mergeCell ref="Q752:R752"/>
    <mergeCell ref="S752:T752"/>
    <mergeCell ref="U752:V752"/>
    <mergeCell ref="S751:T751"/>
    <mergeCell ref="U751:V751"/>
    <mergeCell ref="W751:X751"/>
    <mergeCell ref="Y751:Z751"/>
    <mergeCell ref="AA751:AB751"/>
    <mergeCell ref="AC751:AD751"/>
    <mergeCell ref="AA750:AB750"/>
    <mergeCell ref="AC750:AD750"/>
    <mergeCell ref="AE750:AF750"/>
    <mergeCell ref="B751:E751"/>
    <mergeCell ref="G751:H751"/>
    <mergeCell ref="I751:J751"/>
    <mergeCell ref="K751:L751"/>
    <mergeCell ref="M751:N751"/>
    <mergeCell ref="O751:P751"/>
    <mergeCell ref="Q751:R751"/>
    <mergeCell ref="O750:P750"/>
    <mergeCell ref="Q750:R750"/>
    <mergeCell ref="S750:T750"/>
    <mergeCell ref="U750:V750"/>
    <mergeCell ref="W750:X750"/>
    <mergeCell ref="Y750:Z750"/>
    <mergeCell ref="W749:X749"/>
    <mergeCell ref="Y749:Z749"/>
    <mergeCell ref="AA749:AB749"/>
    <mergeCell ref="AC749:AD749"/>
    <mergeCell ref="AE749:AF749"/>
    <mergeCell ref="B750:E750"/>
    <mergeCell ref="G750:H750"/>
    <mergeCell ref="I750:J750"/>
    <mergeCell ref="K750:L750"/>
    <mergeCell ref="M750:N750"/>
    <mergeCell ref="AE748:AF748"/>
    <mergeCell ref="A749:E749"/>
    <mergeCell ref="G749:H749"/>
    <mergeCell ref="I749:J749"/>
    <mergeCell ref="K749:L749"/>
    <mergeCell ref="M749:N749"/>
    <mergeCell ref="O749:P749"/>
    <mergeCell ref="Q749:R749"/>
    <mergeCell ref="S749:T749"/>
    <mergeCell ref="U749:V749"/>
    <mergeCell ref="S748:T748"/>
    <mergeCell ref="U748:V748"/>
    <mergeCell ref="W748:X748"/>
    <mergeCell ref="Y748:Z748"/>
    <mergeCell ref="AA748:AB748"/>
    <mergeCell ref="AC748:AD748"/>
    <mergeCell ref="AA747:AB747"/>
    <mergeCell ref="AC747:AD747"/>
    <mergeCell ref="AE747:AF747"/>
    <mergeCell ref="A748:E748"/>
    <mergeCell ref="G748:H748"/>
    <mergeCell ref="I748:J748"/>
    <mergeCell ref="K748:L748"/>
    <mergeCell ref="M748:N748"/>
    <mergeCell ref="O748:P748"/>
    <mergeCell ref="Q748:R748"/>
    <mergeCell ref="O747:P747"/>
    <mergeCell ref="Q747:R747"/>
    <mergeCell ref="S747:T747"/>
    <mergeCell ref="U747:V747"/>
    <mergeCell ref="W747:X747"/>
    <mergeCell ref="Y747:Z747"/>
    <mergeCell ref="W746:X746"/>
    <mergeCell ref="Y746:Z746"/>
    <mergeCell ref="AA746:AB746"/>
    <mergeCell ref="AC746:AD746"/>
    <mergeCell ref="AE746:AF746"/>
    <mergeCell ref="A747:E747"/>
    <mergeCell ref="G747:H747"/>
    <mergeCell ref="I747:J747"/>
    <mergeCell ref="K747:L747"/>
    <mergeCell ref="M747:N747"/>
    <mergeCell ref="AE745:AF745"/>
    <mergeCell ref="A746:E746"/>
    <mergeCell ref="G746:H746"/>
    <mergeCell ref="I746:J746"/>
    <mergeCell ref="K746:L746"/>
    <mergeCell ref="M746:N746"/>
    <mergeCell ref="O746:P746"/>
    <mergeCell ref="Q746:R746"/>
    <mergeCell ref="S746:T746"/>
    <mergeCell ref="U746:V746"/>
    <mergeCell ref="S745:T745"/>
    <mergeCell ref="U745:V745"/>
    <mergeCell ref="W745:X745"/>
    <mergeCell ref="Y745:Z745"/>
    <mergeCell ref="AA745:AB745"/>
    <mergeCell ref="AC745:AD745"/>
    <mergeCell ref="AA744:AB744"/>
    <mergeCell ref="AC744:AD744"/>
    <mergeCell ref="AE744:AF744"/>
    <mergeCell ref="A745:E745"/>
    <mergeCell ref="G745:H745"/>
    <mergeCell ref="I745:J745"/>
    <mergeCell ref="K745:L745"/>
    <mergeCell ref="M745:N745"/>
    <mergeCell ref="O745:P745"/>
    <mergeCell ref="Q745:R745"/>
    <mergeCell ref="O744:P744"/>
    <mergeCell ref="Q744:R744"/>
    <mergeCell ref="S744:T744"/>
    <mergeCell ref="U744:V744"/>
    <mergeCell ref="W744:X744"/>
    <mergeCell ref="Y744:Z744"/>
    <mergeCell ref="W743:X743"/>
    <mergeCell ref="Y743:Z743"/>
    <mergeCell ref="AA743:AB743"/>
    <mergeCell ref="AC743:AD743"/>
    <mergeCell ref="AE743:AF743"/>
    <mergeCell ref="A744:E744"/>
    <mergeCell ref="G744:H744"/>
    <mergeCell ref="I744:J744"/>
    <mergeCell ref="K744:L744"/>
    <mergeCell ref="M744:N744"/>
    <mergeCell ref="AE742:AF742"/>
    <mergeCell ref="A743:E743"/>
    <mergeCell ref="G743:H743"/>
    <mergeCell ref="I743:J743"/>
    <mergeCell ref="K743:L743"/>
    <mergeCell ref="M743:N743"/>
    <mergeCell ref="O743:P743"/>
    <mergeCell ref="Q743:R743"/>
    <mergeCell ref="S743:T743"/>
    <mergeCell ref="U743:V743"/>
    <mergeCell ref="S742:T742"/>
    <mergeCell ref="U742:V742"/>
    <mergeCell ref="W742:X742"/>
    <mergeCell ref="Y742:Z742"/>
    <mergeCell ref="AA742:AB742"/>
    <mergeCell ref="AC742:AD742"/>
    <mergeCell ref="AA741:AB741"/>
    <mergeCell ref="AC741:AD741"/>
    <mergeCell ref="AE741:AF741"/>
    <mergeCell ref="A742:B742"/>
    <mergeCell ref="G742:H742"/>
    <mergeCell ref="I742:J742"/>
    <mergeCell ref="K742:L742"/>
    <mergeCell ref="M742:N742"/>
    <mergeCell ref="O742:P742"/>
    <mergeCell ref="Q742:R742"/>
    <mergeCell ref="O741:P741"/>
    <mergeCell ref="Q741:R741"/>
    <mergeCell ref="S741:T741"/>
    <mergeCell ref="U741:V741"/>
    <mergeCell ref="W741:X741"/>
    <mergeCell ref="Y741:Z741"/>
    <mergeCell ref="W740:X740"/>
    <mergeCell ref="Y740:Z740"/>
    <mergeCell ref="AA740:AB740"/>
    <mergeCell ref="AC740:AD740"/>
    <mergeCell ref="AE740:AF740"/>
    <mergeCell ref="A741:E741"/>
    <mergeCell ref="G741:H741"/>
    <mergeCell ref="I741:J741"/>
    <mergeCell ref="K741:L741"/>
    <mergeCell ref="M741:N741"/>
    <mergeCell ref="AE739:AF739"/>
    <mergeCell ref="A740:E740"/>
    <mergeCell ref="G740:H740"/>
    <mergeCell ref="I740:J740"/>
    <mergeCell ref="K740:L740"/>
    <mergeCell ref="M740:N740"/>
    <mergeCell ref="O740:P740"/>
    <mergeCell ref="Q740:R740"/>
    <mergeCell ref="S740:T740"/>
    <mergeCell ref="U740:V740"/>
    <mergeCell ref="S739:T739"/>
    <mergeCell ref="U739:V739"/>
    <mergeCell ref="W739:X739"/>
    <mergeCell ref="Y739:Z739"/>
    <mergeCell ref="AA739:AB739"/>
    <mergeCell ref="AC739:AD739"/>
    <mergeCell ref="AA738:AB738"/>
    <mergeCell ref="AC738:AD738"/>
    <mergeCell ref="AE738:AF738"/>
    <mergeCell ref="A739:F739"/>
    <mergeCell ref="G739:H739"/>
    <mergeCell ref="I739:J739"/>
    <mergeCell ref="K739:L739"/>
    <mergeCell ref="M739:N739"/>
    <mergeCell ref="O739:P739"/>
    <mergeCell ref="Q739:R739"/>
    <mergeCell ref="O738:P738"/>
    <mergeCell ref="Q738:R738"/>
    <mergeCell ref="S738:T738"/>
    <mergeCell ref="U738:V738"/>
    <mergeCell ref="W738:X738"/>
    <mergeCell ref="Y738:Z738"/>
    <mergeCell ref="W737:X737"/>
    <mergeCell ref="Y737:Z737"/>
    <mergeCell ref="AA737:AB737"/>
    <mergeCell ref="AC737:AD737"/>
    <mergeCell ref="AE737:AF737"/>
    <mergeCell ref="B738:F738"/>
    <mergeCell ref="G738:H738"/>
    <mergeCell ref="I738:J738"/>
    <mergeCell ref="K738:L738"/>
    <mergeCell ref="M738:N738"/>
    <mergeCell ref="AE736:AF736"/>
    <mergeCell ref="B737:F737"/>
    <mergeCell ref="G737:H737"/>
    <mergeCell ref="I737:J737"/>
    <mergeCell ref="K737:L737"/>
    <mergeCell ref="M737:N737"/>
    <mergeCell ref="O737:P737"/>
    <mergeCell ref="Q737:R737"/>
    <mergeCell ref="S737:T737"/>
    <mergeCell ref="U737:V737"/>
    <mergeCell ref="S736:T736"/>
    <mergeCell ref="U736:V736"/>
    <mergeCell ref="W736:X736"/>
    <mergeCell ref="Y736:Z736"/>
    <mergeCell ref="AA736:AB736"/>
    <mergeCell ref="AC736:AD736"/>
    <mergeCell ref="AA735:AB735"/>
    <mergeCell ref="AC735:AD735"/>
    <mergeCell ref="AE735:AF735"/>
    <mergeCell ref="B736:F736"/>
    <mergeCell ref="G736:H736"/>
    <mergeCell ref="I736:J736"/>
    <mergeCell ref="K736:L736"/>
    <mergeCell ref="M736:N736"/>
    <mergeCell ref="O736:P736"/>
    <mergeCell ref="Q736:R736"/>
    <mergeCell ref="O735:P735"/>
    <mergeCell ref="Q735:R735"/>
    <mergeCell ref="S735:T735"/>
    <mergeCell ref="U735:V735"/>
    <mergeCell ref="W735:X735"/>
    <mergeCell ref="Y735:Z735"/>
    <mergeCell ref="W734:X734"/>
    <mergeCell ref="Y734:Z734"/>
    <mergeCell ref="AA734:AB734"/>
    <mergeCell ref="AC734:AD734"/>
    <mergeCell ref="AE734:AF734"/>
    <mergeCell ref="B735:F735"/>
    <mergeCell ref="G735:H735"/>
    <mergeCell ref="I735:J735"/>
    <mergeCell ref="K735:L735"/>
    <mergeCell ref="M735:N735"/>
    <mergeCell ref="AE733:AF733"/>
    <mergeCell ref="A734:F734"/>
    <mergeCell ref="G734:H734"/>
    <mergeCell ref="I734:J734"/>
    <mergeCell ref="K734:L734"/>
    <mergeCell ref="M734:N734"/>
    <mergeCell ref="O734:P734"/>
    <mergeCell ref="Q734:R734"/>
    <mergeCell ref="S734:T734"/>
    <mergeCell ref="U734:V734"/>
    <mergeCell ref="S733:T733"/>
    <mergeCell ref="U733:V733"/>
    <mergeCell ref="W733:X733"/>
    <mergeCell ref="Y733:Z733"/>
    <mergeCell ref="AA733:AB733"/>
    <mergeCell ref="AC733:AD733"/>
    <mergeCell ref="AA732:AB732"/>
    <mergeCell ref="AC732:AD732"/>
    <mergeCell ref="AE732:AF732"/>
    <mergeCell ref="A733:F733"/>
    <mergeCell ref="G733:H733"/>
    <mergeCell ref="I733:J733"/>
    <mergeCell ref="K733:L733"/>
    <mergeCell ref="M733:N733"/>
    <mergeCell ref="O733:P733"/>
    <mergeCell ref="Q733:R733"/>
    <mergeCell ref="O732:P732"/>
    <mergeCell ref="Q732:R732"/>
    <mergeCell ref="S732:T732"/>
    <mergeCell ref="U732:V732"/>
    <mergeCell ref="W732:X732"/>
    <mergeCell ref="Y732:Z732"/>
    <mergeCell ref="AH717:AI717"/>
    <mergeCell ref="AE727:AF727"/>
    <mergeCell ref="B728:AF728"/>
    <mergeCell ref="B729:AF729"/>
    <mergeCell ref="B730:AF730"/>
    <mergeCell ref="A732:F732"/>
    <mergeCell ref="G732:H732"/>
    <mergeCell ref="I732:J732"/>
    <mergeCell ref="K732:L732"/>
    <mergeCell ref="M732:N732"/>
    <mergeCell ref="D701:G701"/>
    <mergeCell ref="B702:E702"/>
    <mergeCell ref="F702:G702"/>
    <mergeCell ref="AB702:AF702"/>
    <mergeCell ref="AH702:AI702"/>
    <mergeCell ref="AH704:AI704"/>
    <mergeCell ref="AA696:AD697"/>
    <mergeCell ref="AE696:AF697"/>
    <mergeCell ref="H698:AF698"/>
    <mergeCell ref="B699:G699"/>
    <mergeCell ref="B700:C700"/>
    <mergeCell ref="D700:G700"/>
    <mergeCell ref="AE695:AF695"/>
    <mergeCell ref="A696:A697"/>
    <mergeCell ref="B696:F697"/>
    <mergeCell ref="G696:H697"/>
    <mergeCell ref="I696:L697"/>
    <mergeCell ref="M696:N697"/>
    <mergeCell ref="O696:R697"/>
    <mergeCell ref="S696:T697"/>
    <mergeCell ref="U696:X697"/>
    <mergeCell ref="Y696:Z697"/>
    <mergeCell ref="S695:T695"/>
    <mergeCell ref="U695:V695"/>
    <mergeCell ref="W695:X695"/>
    <mergeCell ref="Y695:Z695"/>
    <mergeCell ref="AA695:AB695"/>
    <mergeCell ref="AC695:AD695"/>
    <mergeCell ref="AA694:AB694"/>
    <mergeCell ref="AC694:AD694"/>
    <mergeCell ref="AE694:AF694"/>
    <mergeCell ref="B695:F695"/>
    <mergeCell ref="G695:H695"/>
    <mergeCell ref="I695:J695"/>
    <mergeCell ref="K695:L695"/>
    <mergeCell ref="M695:N695"/>
    <mergeCell ref="O695:P695"/>
    <mergeCell ref="Q695:R695"/>
    <mergeCell ref="O694:P694"/>
    <mergeCell ref="Q694:R694"/>
    <mergeCell ref="S694:T694"/>
    <mergeCell ref="U694:V694"/>
    <mergeCell ref="W694:X694"/>
    <mergeCell ref="Y694:Z694"/>
    <mergeCell ref="W693:X693"/>
    <mergeCell ref="Y693:Z693"/>
    <mergeCell ref="AA693:AB693"/>
    <mergeCell ref="AC693:AD693"/>
    <mergeCell ref="AE693:AF693"/>
    <mergeCell ref="B694:F694"/>
    <mergeCell ref="G694:H694"/>
    <mergeCell ref="I694:J694"/>
    <mergeCell ref="K694:L694"/>
    <mergeCell ref="M694:N694"/>
    <mergeCell ref="AE692:AF692"/>
    <mergeCell ref="B693:F693"/>
    <mergeCell ref="G693:H693"/>
    <mergeCell ref="I693:J693"/>
    <mergeCell ref="K693:L693"/>
    <mergeCell ref="M693:N693"/>
    <mergeCell ref="O693:P693"/>
    <mergeCell ref="Q693:R693"/>
    <mergeCell ref="S693:T693"/>
    <mergeCell ref="U693:V693"/>
    <mergeCell ref="S692:T692"/>
    <mergeCell ref="U692:V692"/>
    <mergeCell ref="W692:X692"/>
    <mergeCell ref="Y692:Z692"/>
    <mergeCell ref="AA692:AB692"/>
    <mergeCell ref="AC692:AD692"/>
    <mergeCell ref="AA691:AB691"/>
    <mergeCell ref="AC691:AD691"/>
    <mergeCell ref="AE691:AF691"/>
    <mergeCell ref="B692:E692"/>
    <mergeCell ref="G692:H692"/>
    <mergeCell ref="I692:J692"/>
    <mergeCell ref="K692:L692"/>
    <mergeCell ref="M692:N692"/>
    <mergeCell ref="O692:P692"/>
    <mergeCell ref="Q692:R692"/>
    <mergeCell ref="O691:P691"/>
    <mergeCell ref="Q691:R691"/>
    <mergeCell ref="S691:T691"/>
    <mergeCell ref="U691:V691"/>
    <mergeCell ref="W691:X691"/>
    <mergeCell ref="Y691:Z691"/>
    <mergeCell ref="Q690:R690"/>
    <mergeCell ref="S690:T690"/>
    <mergeCell ref="U690:V690"/>
    <mergeCell ref="W690:X690"/>
    <mergeCell ref="Y690:AF690"/>
    <mergeCell ref="B691:F691"/>
    <mergeCell ref="G691:H691"/>
    <mergeCell ref="I691:J691"/>
    <mergeCell ref="K691:L691"/>
    <mergeCell ref="M691:N691"/>
    <mergeCell ref="B690:F690"/>
    <mergeCell ref="G690:H690"/>
    <mergeCell ref="I690:J690"/>
    <mergeCell ref="K690:L690"/>
    <mergeCell ref="M690:N690"/>
    <mergeCell ref="O690:P690"/>
    <mergeCell ref="Q689:R689"/>
    <mergeCell ref="S689:T689"/>
    <mergeCell ref="U689:V689"/>
    <mergeCell ref="W689:X689"/>
    <mergeCell ref="Y689:AD689"/>
    <mergeCell ref="AE689:AF689"/>
    <mergeCell ref="B689:F689"/>
    <mergeCell ref="G689:H689"/>
    <mergeCell ref="I689:J689"/>
    <mergeCell ref="K689:L689"/>
    <mergeCell ref="M689:N689"/>
    <mergeCell ref="O689:P689"/>
    <mergeCell ref="U688:V688"/>
    <mergeCell ref="W688:X688"/>
    <mergeCell ref="Y688:Z688"/>
    <mergeCell ref="AA688:AB688"/>
    <mergeCell ref="AC688:AD688"/>
    <mergeCell ref="AE688:AF688"/>
    <mergeCell ref="AC687:AD687"/>
    <mergeCell ref="AE687:AF687"/>
    <mergeCell ref="B688:E688"/>
    <mergeCell ref="G688:H688"/>
    <mergeCell ref="I688:J688"/>
    <mergeCell ref="K688:L688"/>
    <mergeCell ref="M688:N688"/>
    <mergeCell ref="O688:P688"/>
    <mergeCell ref="Q688:R688"/>
    <mergeCell ref="S688:T688"/>
    <mergeCell ref="Q687:R687"/>
    <mergeCell ref="S687:T687"/>
    <mergeCell ref="U687:V687"/>
    <mergeCell ref="W687:X687"/>
    <mergeCell ref="Y687:Z687"/>
    <mergeCell ref="AA687:AB687"/>
    <mergeCell ref="B687:E687"/>
    <mergeCell ref="G687:H687"/>
    <mergeCell ref="I687:J687"/>
    <mergeCell ref="K687:L687"/>
    <mergeCell ref="M687:N687"/>
    <mergeCell ref="O687:P687"/>
    <mergeCell ref="U686:V686"/>
    <mergeCell ref="W686:X686"/>
    <mergeCell ref="Y686:Z686"/>
    <mergeCell ref="AA686:AB686"/>
    <mergeCell ref="AC686:AD686"/>
    <mergeCell ref="AE686:AF686"/>
    <mergeCell ref="AC685:AD685"/>
    <mergeCell ref="AE685:AF685"/>
    <mergeCell ref="A686:E686"/>
    <mergeCell ref="G686:H686"/>
    <mergeCell ref="I686:J686"/>
    <mergeCell ref="K686:L686"/>
    <mergeCell ref="M686:N686"/>
    <mergeCell ref="O686:P686"/>
    <mergeCell ref="Q686:R686"/>
    <mergeCell ref="S686:T686"/>
    <mergeCell ref="Q685:R685"/>
    <mergeCell ref="S685:T685"/>
    <mergeCell ref="U685:V685"/>
    <mergeCell ref="W685:X685"/>
    <mergeCell ref="Y685:Z685"/>
    <mergeCell ref="AA685:AB685"/>
    <mergeCell ref="A685:E685"/>
    <mergeCell ref="G685:H685"/>
    <mergeCell ref="I685:J685"/>
    <mergeCell ref="K685:L685"/>
    <mergeCell ref="M685:N685"/>
    <mergeCell ref="O685:P685"/>
    <mergeCell ref="U684:V684"/>
    <mergeCell ref="W684:X684"/>
    <mergeCell ref="Y684:Z684"/>
    <mergeCell ref="AA684:AB684"/>
    <mergeCell ref="AC684:AD684"/>
    <mergeCell ref="AE684:AF684"/>
    <mergeCell ref="AC683:AD683"/>
    <mergeCell ref="AE683:AF683"/>
    <mergeCell ref="A684:E684"/>
    <mergeCell ref="G684:H684"/>
    <mergeCell ref="I684:J684"/>
    <mergeCell ref="K684:L684"/>
    <mergeCell ref="M684:N684"/>
    <mergeCell ref="O684:P684"/>
    <mergeCell ref="Q684:R684"/>
    <mergeCell ref="S684:T684"/>
    <mergeCell ref="Q683:R683"/>
    <mergeCell ref="S683:T683"/>
    <mergeCell ref="U683:V683"/>
    <mergeCell ref="W683:X683"/>
    <mergeCell ref="Y683:Z683"/>
    <mergeCell ref="AA683:AB683"/>
    <mergeCell ref="A683:E683"/>
    <mergeCell ref="G683:H683"/>
    <mergeCell ref="I683:J683"/>
    <mergeCell ref="K683:L683"/>
    <mergeCell ref="M683:N683"/>
    <mergeCell ref="O683:P683"/>
    <mergeCell ref="U682:V682"/>
    <mergeCell ref="W682:X682"/>
    <mergeCell ref="Y682:Z682"/>
    <mergeCell ref="AA682:AB682"/>
    <mergeCell ref="AC682:AD682"/>
    <mergeCell ref="AE682:AF682"/>
    <mergeCell ref="AC681:AD681"/>
    <mergeCell ref="AE681:AF681"/>
    <mergeCell ref="A682:E682"/>
    <mergeCell ref="G682:H682"/>
    <mergeCell ref="I682:J682"/>
    <mergeCell ref="K682:L682"/>
    <mergeCell ref="M682:N682"/>
    <mergeCell ref="O682:P682"/>
    <mergeCell ref="Q682:R682"/>
    <mergeCell ref="S682:T682"/>
    <mergeCell ref="Q681:R681"/>
    <mergeCell ref="S681:T681"/>
    <mergeCell ref="U681:V681"/>
    <mergeCell ref="W681:X681"/>
    <mergeCell ref="Y681:Z681"/>
    <mergeCell ref="AA681:AB681"/>
    <mergeCell ref="A681:E681"/>
    <mergeCell ref="G681:H681"/>
    <mergeCell ref="I681:J681"/>
    <mergeCell ref="K681:L681"/>
    <mergeCell ref="M681:N681"/>
    <mergeCell ref="O681:P681"/>
    <mergeCell ref="U680:V680"/>
    <mergeCell ref="W680:X680"/>
    <mergeCell ref="Y680:Z680"/>
    <mergeCell ref="AA680:AB680"/>
    <mergeCell ref="AC680:AD680"/>
    <mergeCell ref="AE680:AF680"/>
    <mergeCell ref="AC679:AD679"/>
    <mergeCell ref="AE679:AF679"/>
    <mergeCell ref="A680:E680"/>
    <mergeCell ref="G680:H680"/>
    <mergeCell ref="I680:J680"/>
    <mergeCell ref="K680:L680"/>
    <mergeCell ref="M680:N680"/>
    <mergeCell ref="O680:P680"/>
    <mergeCell ref="Q680:R680"/>
    <mergeCell ref="S680:T680"/>
    <mergeCell ref="Q679:R679"/>
    <mergeCell ref="S679:T679"/>
    <mergeCell ref="U679:V679"/>
    <mergeCell ref="W679:X679"/>
    <mergeCell ref="Y679:Z679"/>
    <mergeCell ref="AA679:AB679"/>
    <mergeCell ref="A679:B679"/>
    <mergeCell ref="G679:H679"/>
    <mergeCell ref="I679:J679"/>
    <mergeCell ref="K679:L679"/>
    <mergeCell ref="M679:N679"/>
    <mergeCell ref="O679:P679"/>
    <mergeCell ref="U678:V678"/>
    <mergeCell ref="W678:X678"/>
    <mergeCell ref="Y678:Z678"/>
    <mergeCell ref="AA678:AB678"/>
    <mergeCell ref="AC678:AD678"/>
    <mergeCell ref="AE678:AF678"/>
    <mergeCell ref="AC677:AD677"/>
    <mergeCell ref="AE677:AF677"/>
    <mergeCell ref="A678:E678"/>
    <mergeCell ref="G678:H678"/>
    <mergeCell ref="I678:J678"/>
    <mergeCell ref="K678:L678"/>
    <mergeCell ref="M678:N678"/>
    <mergeCell ref="O678:P678"/>
    <mergeCell ref="Q678:R678"/>
    <mergeCell ref="S678:T678"/>
    <mergeCell ref="Q677:R677"/>
    <mergeCell ref="S677:T677"/>
    <mergeCell ref="U677:V677"/>
    <mergeCell ref="W677:X677"/>
    <mergeCell ref="Y677:Z677"/>
    <mergeCell ref="AA677:AB677"/>
    <mergeCell ref="A677:E677"/>
    <mergeCell ref="G677:H677"/>
    <mergeCell ref="I677:J677"/>
    <mergeCell ref="K677:L677"/>
    <mergeCell ref="M677:N677"/>
    <mergeCell ref="O677:P677"/>
    <mergeCell ref="U676:V676"/>
    <mergeCell ref="W676:X676"/>
    <mergeCell ref="Y676:Z676"/>
    <mergeCell ref="AA676:AB676"/>
    <mergeCell ref="AC676:AD676"/>
    <mergeCell ref="AE676:AF676"/>
    <mergeCell ref="AC675:AD675"/>
    <mergeCell ref="AE675:AF675"/>
    <mergeCell ref="A676:F676"/>
    <mergeCell ref="G676:H676"/>
    <mergeCell ref="I676:J676"/>
    <mergeCell ref="K676:L676"/>
    <mergeCell ref="M676:N676"/>
    <mergeCell ref="O676:P676"/>
    <mergeCell ref="Q676:R676"/>
    <mergeCell ref="S676:T676"/>
    <mergeCell ref="Q675:R675"/>
    <mergeCell ref="S675:T675"/>
    <mergeCell ref="U675:V675"/>
    <mergeCell ref="W675:X675"/>
    <mergeCell ref="Y675:Z675"/>
    <mergeCell ref="AA675:AB675"/>
    <mergeCell ref="B675:F675"/>
    <mergeCell ref="G675:H675"/>
    <mergeCell ref="I675:J675"/>
    <mergeCell ref="K675:L675"/>
    <mergeCell ref="M675:N675"/>
    <mergeCell ref="O675:P675"/>
    <mergeCell ref="U674:V674"/>
    <mergeCell ref="W674:X674"/>
    <mergeCell ref="Y674:Z674"/>
    <mergeCell ref="AA674:AB674"/>
    <mergeCell ref="AC674:AD674"/>
    <mergeCell ref="AE674:AF674"/>
    <mergeCell ref="AC673:AD673"/>
    <mergeCell ref="AE673:AF673"/>
    <mergeCell ref="B674:F674"/>
    <mergeCell ref="G674:H674"/>
    <mergeCell ref="I674:J674"/>
    <mergeCell ref="K674:L674"/>
    <mergeCell ref="M674:N674"/>
    <mergeCell ref="O674:P674"/>
    <mergeCell ref="Q674:R674"/>
    <mergeCell ref="S674:T674"/>
    <mergeCell ref="Q673:R673"/>
    <mergeCell ref="S673:T673"/>
    <mergeCell ref="U673:V673"/>
    <mergeCell ref="W673:X673"/>
    <mergeCell ref="Y673:Z673"/>
    <mergeCell ref="AA673:AB673"/>
    <mergeCell ref="B673:F673"/>
    <mergeCell ref="G673:H673"/>
    <mergeCell ref="I673:J673"/>
    <mergeCell ref="K673:L673"/>
    <mergeCell ref="M673:N673"/>
    <mergeCell ref="O673:P673"/>
    <mergeCell ref="U672:V672"/>
    <mergeCell ref="W672:X672"/>
    <mergeCell ref="Y672:Z672"/>
    <mergeCell ref="AA672:AB672"/>
    <mergeCell ref="AC672:AD672"/>
    <mergeCell ref="AE672:AF672"/>
    <mergeCell ref="AC671:AD671"/>
    <mergeCell ref="AE671:AF671"/>
    <mergeCell ref="B672:F672"/>
    <mergeCell ref="G672:H672"/>
    <mergeCell ref="I672:J672"/>
    <mergeCell ref="K672:L672"/>
    <mergeCell ref="M672:N672"/>
    <mergeCell ref="O672:P672"/>
    <mergeCell ref="Q672:R672"/>
    <mergeCell ref="S672:T672"/>
    <mergeCell ref="Q671:R671"/>
    <mergeCell ref="S671:T671"/>
    <mergeCell ref="U671:V671"/>
    <mergeCell ref="W671:X671"/>
    <mergeCell ref="Y671:Z671"/>
    <mergeCell ref="AA671:AB671"/>
    <mergeCell ref="A671:F671"/>
    <mergeCell ref="G671:H671"/>
    <mergeCell ref="I671:J671"/>
    <mergeCell ref="K671:L671"/>
    <mergeCell ref="M671:N671"/>
    <mergeCell ref="O671:P671"/>
    <mergeCell ref="U670:V670"/>
    <mergeCell ref="W670:X670"/>
    <mergeCell ref="Y670:Z670"/>
    <mergeCell ref="AA670:AB670"/>
    <mergeCell ref="AC670:AD670"/>
    <mergeCell ref="AE670:AF670"/>
    <mergeCell ref="AC669:AD669"/>
    <mergeCell ref="AE669:AF669"/>
    <mergeCell ref="A670:F670"/>
    <mergeCell ref="G670:H670"/>
    <mergeCell ref="I670:J670"/>
    <mergeCell ref="K670:L670"/>
    <mergeCell ref="M670:N670"/>
    <mergeCell ref="O670:P670"/>
    <mergeCell ref="Q670:R670"/>
    <mergeCell ref="S670:T670"/>
    <mergeCell ref="Q669:R669"/>
    <mergeCell ref="S669:T669"/>
    <mergeCell ref="U669:V669"/>
    <mergeCell ref="W669:X669"/>
    <mergeCell ref="Y669:Z669"/>
    <mergeCell ref="AA669:AB669"/>
    <mergeCell ref="AE664:AF664"/>
    <mergeCell ref="B665:AF665"/>
    <mergeCell ref="B666:AF666"/>
    <mergeCell ref="B667:AF667"/>
    <mergeCell ref="A669:F669"/>
    <mergeCell ref="G669:H669"/>
    <mergeCell ref="I669:J669"/>
    <mergeCell ref="K669:L669"/>
    <mergeCell ref="M669:N669"/>
    <mergeCell ref="O669:P669"/>
    <mergeCell ref="B639:E639"/>
    <mergeCell ref="F639:G639"/>
    <mergeCell ref="AB639:AF639"/>
    <mergeCell ref="AH639:AI639"/>
    <mergeCell ref="AH641:AI641"/>
    <mergeCell ref="AH654:AI654"/>
    <mergeCell ref="J637:M637"/>
    <mergeCell ref="O637:R637"/>
    <mergeCell ref="T637:W637"/>
    <mergeCell ref="Y637:AF637"/>
    <mergeCell ref="D638:G638"/>
    <mergeCell ref="J638:M638"/>
    <mergeCell ref="O638:R638"/>
    <mergeCell ref="T638:W638"/>
    <mergeCell ref="Y638:AF638"/>
    <mergeCell ref="Y633:Z634"/>
    <mergeCell ref="AA633:AD634"/>
    <mergeCell ref="AE633:AF634"/>
    <mergeCell ref="H635:AF635"/>
    <mergeCell ref="B636:G636"/>
    <mergeCell ref="H636:H638"/>
    <mergeCell ref="J636:M636"/>
    <mergeCell ref="O636:R636"/>
    <mergeCell ref="B637:C637"/>
    <mergeCell ref="D637:G637"/>
    <mergeCell ref="AC632:AD632"/>
    <mergeCell ref="AE632:AF632"/>
    <mergeCell ref="A633:A634"/>
    <mergeCell ref="B633:F634"/>
    <mergeCell ref="G633:H634"/>
    <mergeCell ref="I633:L634"/>
    <mergeCell ref="M633:N634"/>
    <mergeCell ref="O633:R634"/>
    <mergeCell ref="S633:T634"/>
    <mergeCell ref="U633:X634"/>
    <mergeCell ref="Q632:R632"/>
    <mergeCell ref="S632:T632"/>
    <mergeCell ref="U632:V632"/>
    <mergeCell ref="W632:X632"/>
    <mergeCell ref="Y632:Z632"/>
    <mergeCell ref="AA632:AB632"/>
    <mergeCell ref="B632:F632"/>
    <mergeCell ref="G632:H632"/>
    <mergeCell ref="I632:J632"/>
    <mergeCell ref="K632:L632"/>
    <mergeCell ref="M632:N632"/>
    <mergeCell ref="O632:P632"/>
    <mergeCell ref="U631:V631"/>
    <mergeCell ref="W631:X631"/>
    <mergeCell ref="Y631:Z631"/>
    <mergeCell ref="AA631:AB631"/>
    <mergeCell ref="AC631:AD631"/>
    <mergeCell ref="AE631:AF631"/>
    <mergeCell ref="AC630:AD630"/>
    <mergeCell ref="AE630:AF630"/>
    <mergeCell ref="B631:F631"/>
    <mergeCell ref="G631:H631"/>
    <mergeCell ref="I631:J631"/>
    <mergeCell ref="K631:L631"/>
    <mergeCell ref="M631:N631"/>
    <mergeCell ref="O631:P631"/>
    <mergeCell ref="Q631:R631"/>
    <mergeCell ref="S631:T631"/>
    <mergeCell ref="Q630:R630"/>
    <mergeCell ref="S630:T630"/>
    <mergeCell ref="U630:V630"/>
    <mergeCell ref="W630:X630"/>
    <mergeCell ref="Y630:Z630"/>
    <mergeCell ref="AA630:AB630"/>
    <mergeCell ref="B630:F630"/>
    <mergeCell ref="G630:H630"/>
    <mergeCell ref="I630:J630"/>
    <mergeCell ref="K630:L630"/>
    <mergeCell ref="M630:N630"/>
    <mergeCell ref="O630:P630"/>
    <mergeCell ref="U629:V629"/>
    <mergeCell ref="W629:X629"/>
    <mergeCell ref="Y629:Z629"/>
    <mergeCell ref="AA629:AB629"/>
    <mergeCell ref="AC629:AD629"/>
    <mergeCell ref="AE629:AF629"/>
    <mergeCell ref="AC628:AD628"/>
    <mergeCell ref="AE628:AF628"/>
    <mergeCell ref="B629:E629"/>
    <mergeCell ref="G629:H629"/>
    <mergeCell ref="I629:J629"/>
    <mergeCell ref="K629:L629"/>
    <mergeCell ref="M629:N629"/>
    <mergeCell ref="O629:P629"/>
    <mergeCell ref="Q629:R629"/>
    <mergeCell ref="S629:T629"/>
    <mergeCell ref="Q628:R628"/>
    <mergeCell ref="S628:T628"/>
    <mergeCell ref="U628:V628"/>
    <mergeCell ref="W628:X628"/>
    <mergeCell ref="Y628:Z628"/>
    <mergeCell ref="AA628:AB628"/>
    <mergeCell ref="S627:T627"/>
    <mergeCell ref="U627:V627"/>
    <mergeCell ref="W627:X627"/>
    <mergeCell ref="Y627:AF627"/>
    <mergeCell ref="B628:F628"/>
    <mergeCell ref="G628:H628"/>
    <mergeCell ref="I628:J628"/>
    <mergeCell ref="K628:L628"/>
    <mergeCell ref="M628:N628"/>
    <mergeCell ref="O628:P628"/>
    <mergeCell ref="W626:X626"/>
    <mergeCell ref="Y626:AD626"/>
    <mergeCell ref="AE626:AF626"/>
    <mergeCell ref="B627:F627"/>
    <mergeCell ref="G627:H627"/>
    <mergeCell ref="I627:J627"/>
    <mergeCell ref="K627:L627"/>
    <mergeCell ref="M627:N627"/>
    <mergeCell ref="O627:P627"/>
    <mergeCell ref="Q627:R627"/>
    <mergeCell ref="AE625:AF625"/>
    <mergeCell ref="B626:F626"/>
    <mergeCell ref="G626:H626"/>
    <mergeCell ref="I626:J626"/>
    <mergeCell ref="K626:L626"/>
    <mergeCell ref="M626:N626"/>
    <mergeCell ref="O626:P626"/>
    <mergeCell ref="Q626:R626"/>
    <mergeCell ref="S626:T626"/>
    <mergeCell ref="U626:V626"/>
    <mergeCell ref="S625:T625"/>
    <mergeCell ref="U625:V625"/>
    <mergeCell ref="W625:X625"/>
    <mergeCell ref="Y625:Z625"/>
    <mergeCell ref="AA625:AB625"/>
    <mergeCell ref="AC625:AD625"/>
    <mergeCell ref="AA624:AB624"/>
    <mergeCell ref="AC624:AD624"/>
    <mergeCell ref="AE624:AF624"/>
    <mergeCell ref="B625:E625"/>
    <mergeCell ref="G625:H625"/>
    <mergeCell ref="I625:J625"/>
    <mergeCell ref="K625:L625"/>
    <mergeCell ref="M625:N625"/>
    <mergeCell ref="O625:P625"/>
    <mergeCell ref="Q625:R625"/>
    <mergeCell ref="O624:P624"/>
    <mergeCell ref="Q624:R624"/>
    <mergeCell ref="S624:T624"/>
    <mergeCell ref="U624:V624"/>
    <mergeCell ref="W624:X624"/>
    <mergeCell ref="Y624:Z624"/>
    <mergeCell ref="W623:X623"/>
    <mergeCell ref="Y623:Z623"/>
    <mergeCell ref="AA623:AB623"/>
    <mergeCell ref="AC623:AD623"/>
    <mergeCell ref="AE623:AF623"/>
    <mergeCell ref="B624:E624"/>
    <mergeCell ref="G624:H624"/>
    <mergeCell ref="I624:J624"/>
    <mergeCell ref="K624:L624"/>
    <mergeCell ref="M624:N624"/>
    <mergeCell ref="AE622:AF622"/>
    <mergeCell ref="A623:E623"/>
    <mergeCell ref="G623:H623"/>
    <mergeCell ref="I623:J623"/>
    <mergeCell ref="K623:L623"/>
    <mergeCell ref="M623:N623"/>
    <mergeCell ref="O623:P623"/>
    <mergeCell ref="Q623:R623"/>
    <mergeCell ref="S623:T623"/>
    <mergeCell ref="U623:V623"/>
    <mergeCell ref="S622:T622"/>
    <mergeCell ref="U622:V622"/>
    <mergeCell ref="W622:X622"/>
    <mergeCell ref="Y622:Z622"/>
    <mergeCell ref="AA622:AB622"/>
    <mergeCell ref="AC622:AD622"/>
    <mergeCell ref="AA621:AB621"/>
    <mergeCell ref="AC621:AD621"/>
    <mergeCell ref="AE621:AF621"/>
    <mergeCell ref="A622:E622"/>
    <mergeCell ref="G622:H622"/>
    <mergeCell ref="I622:J622"/>
    <mergeCell ref="K622:L622"/>
    <mergeCell ref="M622:N622"/>
    <mergeCell ref="O622:P622"/>
    <mergeCell ref="Q622:R622"/>
    <mergeCell ref="O621:P621"/>
    <mergeCell ref="Q621:R621"/>
    <mergeCell ref="S621:T621"/>
    <mergeCell ref="U621:V621"/>
    <mergeCell ref="W621:X621"/>
    <mergeCell ref="Y621:Z621"/>
    <mergeCell ref="W620:X620"/>
    <mergeCell ref="Y620:Z620"/>
    <mergeCell ref="AA620:AB620"/>
    <mergeCell ref="AC620:AD620"/>
    <mergeCell ref="AE620:AF620"/>
    <mergeCell ref="A621:E621"/>
    <mergeCell ref="G621:H621"/>
    <mergeCell ref="I621:J621"/>
    <mergeCell ref="K621:L621"/>
    <mergeCell ref="M621:N621"/>
    <mergeCell ref="AE619:AF619"/>
    <mergeCell ref="A620:E620"/>
    <mergeCell ref="G620:H620"/>
    <mergeCell ref="I620:J620"/>
    <mergeCell ref="K620:L620"/>
    <mergeCell ref="M620:N620"/>
    <mergeCell ref="O620:P620"/>
    <mergeCell ref="Q620:R620"/>
    <mergeCell ref="S620:T620"/>
    <mergeCell ref="U620:V620"/>
    <mergeCell ref="S619:T619"/>
    <mergeCell ref="U619:V619"/>
    <mergeCell ref="W619:X619"/>
    <mergeCell ref="Y619:Z619"/>
    <mergeCell ref="AA619:AB619"/>
    <mergeCell ref="AC619:AD619"/>
    <mergeCell ref="AA618:AB618"/>
    <mergeCell ref="AC618:AD618"/>
    <mergeCell ref="AE618:AF618"/>
    <mergeCell ref="A619:E619"/>
    <mergeCell ref="G619:H619"/>
    <mergeCell ref="I619:J619"/>
    <mergeCell ref="K619:L619"/>
    <mergeCell ref="M619:N619"/>
    <mergeCell ref="O619:P619"/>
    <mergeCell ref="Q619:R619"/>
    <mergeCell ref="O618:P618"/>
    <mergeCell ref="Q618:R618"/>
    <mergeCell ref="S618:T618"/>
    <mergeCell ref="U618:V618"/>
    <mergeCell ref="W618:X618"/>
    <mergeCell ref="Y618:Z618"/>
    <mergeCell ref="W617:X617"/>
    <mergeCell ref="Y617:Z617"/>
    <mergeCell ref="AA617:AB617"/>
    <mergeCell ref="AC617:AD617"/>
    <mergeCell ref="AE617:AF617"/>
    <mergeCell ref="A618:E618"/>
    <mergeCell ref="G618:H618"/>
    <mergeCell ref="I618:J618"/>
    <mergeCell ref="K618:L618"/>
    <mergeCell ref="M618:N618"/>
    <mergeCell ref="AE616:AF616"/>
    <mergeCell ref="A617:E617"/>
    <mergeCell ref="G617:H617"/>
    <mergeCell ref="I617:J617"/>
    <mergeCell ref="K617:L617"/>
    <mergeCell ref="M617:N617"/>
    <mergeCell ref="O617:P617"/>
    <mergeCell ref="Q617:R617"/>
    <mergeCell ref="S617:T617"/>
    <mergeCell ref="U617:V617"/>
    <mergeCell ref="S616:T616"/>
    <mergeCell ref="U616:V616"/>
    <mergeCell ref="W616:X616"/>
    <mergeCell ref="Y616:Z616"/>
    <mergeCell ref="AA616:AB616"/>
    <mergeCell ref="AC616:AD616"/>
    <mergeCell ref="AA615:AB615"/>
    <mergeCell ref="AC615:AD615"/>
    <mergeCell ref="AE615:AF615"/>
    <mergeCell ref="A616:B616"/>
    <mergeCell ref="G616:H616"/>
    <mergeCell ref="I616:J616"/>
    <mergeCell ref="K616:L616"/>
    <mergeCell ref="M616:N616"/>
    <mergeCell ref="O616:P616"/>
    <mergeCell ref="Q616:R616"/>
    <mergeCell ref="O615:P615"/>
    <mergeCell ref="Q615:R615"/>
    <mergeCell ref="S615:T615"/>
    <mergeCell ref="U615:V615"/>
    <mergeCell ref="W615:X615"/>
    <mergeCell ref="Y615:Z615"/>
    <mergeCell ref="W614:X614"/>
    <mergeCell ref="Y614:Z614"/>
    <mergeCell ref="AA614:AB614"/>
    <mergeCell ref="AC614:AD614"/>
    <mergeCell ref="AE614:AF614"/>
    <mergeCell ref="A615:E615"/>
    <mergeCell ref="G615:H615"/>
    <mergeCell ref="I615:J615"/>
    <mergeCell ref="K615:L615"/>
    <mergeCell ref="M615:N615"/>
    <mergeCell ref="AE613:AF613"/>
    <mergeCell ref="A614:E614"/>
    <mergeCell ref="G614:H614"/>
    <mergeCell ref="I614:J614"/>
    <mergeCell ref="K614:L614"/>
    <mergeCell ref="M614:N614"/>
    <mergeCell ref="O614:P614"/>
    <mergeCell ref="Q614:R614"/>
    <mergeCell ref="S614:T614"/>
    <mergeCell ref="U614:V614"/>
    <mergeCell ref="S613:T613"/>
    <mergeCell ref="U613:V613"/>
    <mergeCell ref="W613:X613"/>
    <mergeCell ref="Y613:Z613"/>
    <mergeCell ref="AA613:AB613"/>
    <mergeCell ref="AC613:AD613"/>
    <mergeCell ref="AA612:AB612"/>
    <mergeCell ref="AC612:AD612"/>
    <mergeCell ref="AE612:AF612"/>
    <mergeCell ref="A613:F613"/>
    <mergeCell ref="G613:H613"/>
    <mergeCell ref="I613:J613"/>
    <mergeCell ref="K613:L613"/>
    <mergeCell ref="M613:N613"/>
    <mergeCell ref="O613:P613"/>
    <mergeCell ref="Q613:R613"/>
    <mergeCell ref="O612:P612"/>
    <mergeCell ref="Q612:R612"/>
    <mergeCell ref="S612:T612"/>
    <mergeCell ref="U612:V612"/>
    <mergeCell ref="W612:X612"/>
    <mergeCell ref="Y612:Z612"/>
    <mergeCell ref="W611:X611"/>
    <mergeCell ref="Y611:Z611"/>
    <mergeCell ref="AA611:AB611"/>
    <mergeCell ref="AC611:AD611"/>
    <mergeCell ref="AE611:AF611"/>
    <mergeCell ref="B612:F612"/>
    <mergeCell ref="G612:H612"/>
    <mergeCell ref="I612:J612"/>
    <mergeCell ref="K612:L612"/>
    <mergeCell ref="M612:N612"/>
    <mergeCell ref="AE610:AF610"/>
    <mergeCell ref="B611:F611"/>
    <mergeCell ref="G611:H611"/>
    <mergeCell ref="I611:J611"/>
    <mergeCell ref="K611:L611"/>
    <mergeCell ref="M611:N611"/>
    <mergeCell ref="O611:P611"/>
    <mergeCell ref="Q611:R611"/>
    <mergeCell ref="S611:T611"/>
    <mergeCell ref="U611:V611"/>
    <mergeCell ref="S610:T610"/>
    <mergeCell ref="U610:V610"/>
    <mergeCell ref="W610:X610"/>
    <mergeCell ref="Y610:Z610"/>
    <mergeCell ref="AA610:AB610"/>
    <mergeCell ref="AC610:AD610"/>
    <mergeCell ref="AA609:AB609"/>
    <mergeCell ref="AC609:AD609"/>
    <mergeCell ref="AE609:AF609"/>
    <mergeCell ref="B610:F610"/>
    <mergeCell ref="G610:H610"/>
    <mergeCell ref="I610:J610"/>
    <mergeCell ref="K610:L610"/>
    <mergeCell ref="M610:N610"/>
    <mergeCell ref="O610:P610"/>
    <mergeCell ref="Q610:R610"/>
    <mergeCell ref="O609:P609"/>
    <mergeCell ref="Q609:R609"/>
    <mergeCell ref="S609:T609"/>
    <mergeCell ref="U609:V609"/>
    <mergeCell ref="W609:X609"/>
    <mergeCell ref="Y609:Z609"/>
    <mergeCell ref="W608:X608"/>
    <mergeCell ref="Y608:Z608"/>
    <mergeCell ref="AA608:AB608"/>
    <mergeCell ref="AC608:AD608"/>
    <mergeCell ref="AE608:AF608"/>
    <mergeCell ref="B609:F609"/>
    <mergeCell ref="G609:H609"/>
    <mergeCell ref="I609:J609"/>
    <mergeCell ref="K609:L609"/>
    <mergeCell ref="M609:N609"/>
    <mergeCell ref="AE607:AF607"/>
    <mergeCell ref="A608:F608"/>
    <mergeCell ref="G608:H608"/>
    <mergeCell ref="I608:J608"/>
    <mergeCell ref="K608:L608"/>
    <mergeCell ref="M608:N608"/>
    <mergeCell ref="O608:P608"/>
    <mergeCell ref="Q608:R608"/>
    <mergeCell ref="S608:T608"/>
    <mergeCell ref="U608:V608"/>
    <mergeCell ref="S607:T607"/>
    <mergeCell ref="U607:V607"/>
    <mergeCell ref="W607:X607"/>
    <mergeCell ref="Y607:Z607"/>
    <mergeCell ref="AA607:AB607"/>
    <mergeCell ref="AC607:AD607"/>
    <mergeCell ref="AA606:AB606"/>
    <mergeCell ref="AC606:AD606"/>
    <mergeCell ref="AE606:AF606"/>
    <mergeCell ref="A607:F607"/>
    <mergeCell ref="G607:H607"/>
    <mergeCell ref="I607:J607"/>
    <mergeCell ref="K607:L607"/>
    <mergeCell ref="M607:N607"/>
    <mergeCell ref="O607:P607"/>
    <mergeCell ref="Q607:R607"/>
    <mergeCell ref="O606:P606"/>
    <mergeCell ref="Q606:R606"/>
    <mergeCell ref="S606:T606"/>
    <mergeCell ref="U606:V606"/>
    <mergeCell ref="W606:X606"/>
    <mergeCell ref="Y606:Z606"/>
    <mergeCell ref="AH591:AI591"/>
    <mergeCell ref="AE601:AF601"/>
    <mergeCell ref="B602:AF602"/>
    <mergeCell ref="B603:AF603"/>
    <mergeCell ref="B604:AF604"/>
    <mergeCell ref="A606:F606"/>
    <mergeCell ref="G606:H606"/>
    <mergeCell ref="I606:J606"/>
    <mergeCell ref="K606:L606"/>
    <mergeCell ref="M606:N606"/>
    <mergeCell ref="D575:G575"/>
    <mergeCell ref="B576:E576"/>
    <mergeCell ref="F576:G576"/>
    <mergeCell ref="AB576:AF576"/>
    <mergeCell ref="AH576:AI576"/>
    <mergeCell ref="AH578:AI578"/>
    <mergeCell ref="Y570:Z571"/>
    <mergeCell ref="AA570:AD571"/>
    <mergeCell ref="AE570:AF571"/>
    <mergeCell ref="H572:AF572"/>
    <mergeCell ref="B573:G573"/>
    <mergeCell ref="B574:C574"/>
    <mergeCell ref="D574:G574"/>
    <mergeCell ref="AC569:AD569"/>
    <mergeCell ref="AE569:AF569"/>
    <mergeCell ref="A570:A571"/>
    <mergeCell ref="B570:F571"/>
    <mergeCell ref="G570:H571"/>
    <mergeCell ref="I570:L571"/>
    <mergeCell ref="M570:N571"/>
    <mergeCell ref="O570:R571"/>
    <mergeCell ref="S570:T571"/>
    <mergeCell ref="U570:X571"/>
    <mergeCell ref="Q569:R569"/>
    <mergeCell ref="S569:T569"/>
    <mergeCell ref="U569:V569"/>
    <mergeCell ref="W569:X569"/>
    <mergeCell ref="Y569:Z569"/>
    <mergeCell ref="AA569:AB569"/>
    <mergeCell ref="B569:F569"/>
    <mergeCell ref="G569:H569"/>
    <mergeCell ref="I569:J569"/>
    <mergeCell ref="K569:L569"/>
    <mergeCell ref="M569:N569"/>
    <mergeCell ref="O569:P569"/>
    <mergeCell ref="U568:V568"/>
    <mergeCell ref="W568:X568"/>
    <mergeCell ref="Y568:Z568"/>
    <mergeCell ref="AA568:AB568"/>
    <mergeCell ref="AC568:AD568"/>
    <mergeCell ref="AE568:AF568"/>
    <mergeCell ref="AC567:AD567"/>
    <mergeCell ref="AE567:AF567"/>
    <mergeCell ref="B568:F568"/>
    <mergeCell ref="G568:H568"/>
    <mergeCell ref="I568:J568"/>
    <mergeCell ref="K568:L568"/>
    <mergeCell ref="M568:N568"/>
    <mergeCell ref="O568:P568"/>
    <mergeCell ref="Q568:R568"/>
    <mergeCell ref="S568:T568"/>
    <mergeCell ref="Q567:R567"/>
    <mergeCell ref="S567:T567"/>
    <mergeCell ref="U567:V567"/>
    <mergeCell ref="W567:X567"/>
    <mergeCell ref="Y567:Z567"/>
    <mergeCell ref="AA567:AB567"/>
    <mergeCell ref="B567:F567"/>
    <mergeCell ref="G567:H567"/>
    <mergeCell ref="I567:J567"/>
    <mergeCell ref="K567:L567"/>
    <mergeCell ref="M567:N567"/>
    <mergeCell ref="O567:P567"/>
    <mergeCell ref="U566:V566"/>
    <mergeCell ref="W566:X566"/>
    <mergeCell ref="Y566:Z566"/>
    <mergeCell ref="AA566:AB566"/>
    <mergeCell ref="AC566:AD566"/>
    <mergeCell ref="AE566:AF566"/>
    <mergeCell ref="AC565:AD565"/>
    <mergeCell ref="AE565:AF565"/>
    <mergeCell ref="B566:E566"/>
    <mergeCell ref="G566:H566"/>
    <mergeCell ref="I566:J566"/>
    <mergeCell ref="K566:L566"/>
    <mergeCell ref="M566:N566"/>
    <mergeCell ref="O566:P566"/>
    <mergeCell ref="Q566:R566"/>
    <mergeCell ref="S566:T566"/>
    <mergeCell ref="Q565:R565"/>
    <mergeCell ref="S565:T565"/>
    <mergeCell ref="U565:V565"/>
    <mergeCell ref="W565:X565"/>
    <mergeCell ref="Y565:Z565"/>
    <mergeCell ref="AA565:AB565"/>
    <mergeCell ref="S564:T564"/>
    <mergeCell ref="U564:V564"/>
    <mergeCell ref="W564:X564"/>
    <mergeCell ref="Y564:AF564"/>
    <mergeCell ref="B565:F565"/>
    <mergeCell ref="G565:H565"/>
    <mergeCell ref="I565:J565"/>
    <mergeCell ref="K565:L565"/>
    <mergeCell ref="M565:N565"/>
    <mergeCell ref="O565:P565"/>
    <mergeCell ref="W563:X563"/>
    <mergeCell ref="Y563:AD563"/>
    <mergeCell ref="AE563:AF563"/>
    <mergeCell ref="B564:F564"/>
    <mergeCell ref="G564:H564"/>
    <mergeCell ref="I564:J564"/>
    <mergeCell ref="K564:L564"/>
    <mergeCell ref="M564:N564"/>
    <mergeCell ref="O564:P564"/>
    <mergeCell ref="Q564:R564"/>
    <mergeCell ref="AE562:AF562"/>
    <mergeCell ref="B563:F563"/>
    <mergeCell ref="G563:H563"/>
    <mergeCell ref="I563:J563"/>
    <mergeCell ref="K563:L563"/>
    <mergeCell ref="M563:N563"/>
    <mergeCell ref="O563:P563"/>
    <mergeCell ref="Q563:R563"/>
    <mergeCell ref="S563:T563"/>
    <mergeCell ref="U563:V563"/>
    <mergeCell ref="S562:T562"/>
    <mergeCell ref="U562:V562"/>
    <mergeCell ref="W562:X562"/>
    <mergeCell ref="Y562:Z562"/>
    <mergeCell ref="AA562:AB562"/>
    <mergeCell ref="AC562:AD562"/>
    <mergeCell ref="AA561:AB561"/>
    <mergeCell ref="AC561:AD561"/>
    <mergeCell ref="AE561:AF561"/>
    <mergeCell ref="B562:E562"/>
    <mergeCell ref="G562:H562"/>
    <mergeCell ref="I562:J562"/>
    <mergeCell ref="K562:L562"/>
    <mergeCell ref="M562:N562"/>
    <mergeCell ref="O562:P562"/>
    <mergeCell ref="Q562:R562"/>
    <mergeCell ref="O561:P561"/>
    <mergeCell ref="Q561:R561"/>
    <mergeCell ref="S561:T561"/>
    <mergeCell ref="U561:V561"/>
    <mergeCell ref="W561:X561"/>
    <mergeCell ref="Y561:Z561"/>
    <mergeCell ref="W560:X560"/>
    <mergeCell ref="Y560:Z560"/>
    <mergeCell ref="AA560:AB560"/>
    <mergeCell ref="AC560:AD560"/>
    <mergeCell ref="AE560:AF560"/>
    <mergeCell ref="B561:E561"/>
    <mergeCell ref="G561:H561"/>
    <mergeCell ref="I561:J561"/>
    <mergeCell ref="K561:L561"/>
    <mergeCell ref="M561:N561"/>
    <mergeCell ref="AE559:AF559"/>
    <mergeCell ref="A560:E560"/>
    <mergeCell ref="G560:H560"/>
    <mergeCell ref="I560:J560"/>
    <mergeCell ref="K560:L560"/>
    <mergeCell ref="M560:N560"/>
    <mergeCell ref="O560:P560"/>
    <mergeCell ref="Q560:R560"/>
    <mergeCell ref="S560:T560"/>
    <mergeCell ref="U560:V560"/>
    <mergeCell ref="S559:T559"/>
    <mergeCell ref="U559:V559"/>
    <mergeCell ref="W559:X559"/>
    <mergeCell ref="Y559:Z559"/>
    <mergeCell ref="AA559:AB559"/>
    <mergeCell ref="AC559:AD559"/>
    <mergeCell ref="AA558:AB558"/>
    <mergeCell ref="AC558:AD558"/>
    <mergeCell ref="AE558:AF558"/>
    <mergeCell ref="A559:E559"/>
    <mergeCell ref="G559:H559"/>
    <mergeCell ref="I559:J559"/>
    <mergeCell ref="K559:L559"/>
    <mergeCell ref="M559:N559"/>
    <mergeCell ref="O559:P559"/>
    <mergeCell ref="Q559:R559"/>
    <mergeCell ref="O558:P558"/>
    <mergeCell ref="Q558:R558"/>
    <mergeCell ref="S558:T558"/>
    <mergeCell ref="U558:V558"/>
    <mergeCell ref="W558:X558"/>
    <mergeCell ref="Y558:Z558"/>
    <mergeCell ref="W557:X557"/>
    <mergeCell ref="Y557:Z557"/>
    <mergeCell ref="AA557:AB557"/>
    <mergeCell ref="AC557:AD557"/>
    <mergeCell ref="AE557:AF557"/>
    <mergeCell ref="A558:E558"/>
    <mergeCell ref="G558:H558"/>
    <mergeCell ref="I558:J558"/>
    <mergeCell ref="K558:L558"/>
    <mergeCell ref="M558:N558"/>
    <mergeCell ref="AE556:AF556"/>
    <mergeCell ref="A557:E557"/>
    <mergeCell ref="G557:H557"/>
    <mergeCell ref="I557:J557"/>
    <mergeCell ref="K557:L557"/>
    <mergeCell ref="M557:N557"/>
    <mergeCell ref="O557:P557"/>
    <mergeCell ref="Q557:R557"/>
    <mergeCell ref="S557:T557"/>
    <mergeCell ref="U557:V557"/>
    <mergeCell ref="S556:T556"/>
    <mergeCell ref="U556:V556"/>
    <mergeCell ref="W556:X556"/>
    <mergeCell ref="Y556:Z556"/>
    <mergeCell ref="AA556:AB556"/>
    <mergeCell ref="AC556:AD556"/>
    <mergeCell ref="AA555:AB555"/>
    <mergeCell ref="AC555:AD555"/>
    <mergeCell ref="AE555:AF555"/>
    <mergeCell ref="A556:E556"/>
    <mergeCell ref="G556:H556"/>
    <mergeCell ref="I556:J556"/>
    <mergeCell ref="K556:L556"/>
    <mergeCell ref="M556:N556"/>
    <mergeCell ref="O556:P556"/>
    <mergeCell ref="Q556:R556"/>
    <mergeCell ref="O555:P555"/>
    <mergeCell ref="Q555:R555"/>
    <mergeCell ref="S555:T555"/>
    <mergeCell ref="U555:V555"/>
    <mergeCell ref="W555:X555"/>
    <mergeCell ref="Y555:Z555"/>
    <mergeCell ref="W554:X554"/>
    <mergeCell ref="Y554:Z554"/>
    <mergeCell ref="AA554:AB554"/>
    <mergeCell ref="AC554:AD554"/>
    <mergeCell ref="AE554:AF554"/>
    <mergeCell ref="A555:E555"/>
    <mergeCell ref="G555:H555"/>
    <mergeCell ref="I555:J555"/>
    <mergeCell ref="K555:L555"/>
    <mergeCell ref="M555:N555"/>
    <mergeCell ref="AE553:AF553"/>
    <mergeCell ref="A554:E554"/>
    <mergeCell ref="G554:H554"/>
    <mergeCell ref="I554:J554"/>
    <mergeCell ref="K554:L554"/>
    <mergeCell ref="M554:N554"/>
    <mergeCell ref="O554:P554"/>
    <mergeCell ref="Q554:R554"/>
    <mergeCell ref="S554:T554"/>
    <mergeCell ref="U554:V554"/>
    <mergeCell ref="S553:T553"/>
    <mergeCell ref="U553:V553"/>
    <mergeCell ref="W553:X553"/>
    <mergeCell ref="Y553:Z553"/>
    <mergeCell ref="AA553:AB553"/>
    <mergeCell ref="AC553:AD553"/>
    <mergeCell ref="AA552:AB552"/>
    <mergeCell ref="AC552:AD552"/>
    <mergeCell ref="AE552:AF552"/>
    <mergeCell ref="A553:B553"/>
    <mergeCell ref="G553:H553"/>
    <mergeCell ref="I553:J553"/>
    <mergeCell ref="K553:L553"/>
    <mergeCell ref="M553:N553"/>
    <mergeCell ref="O553:P553"/>
    <mergeCell ref="Q553:R553"/>
    <mergeCell ref="O552:P552"/>
    <mergeCell ref="Q552:R552"/>
    <mergeCell ref="S552:T552"/>
    <mergeCell ref="U552:V552"/>
    <mergeCell ref="W552:X552"/>
    <mergeCell ref="Y552:Z552"/>
    <mergeCell ref="W551:X551"/>
    <mergeCell ref="Y551:Z551"/>
    <mergeCell ref="AA551:AB551"/>
    <mergeCell ref="AC551:AD551"/>
    <mergeCell ref="AE551:AF551"/>
    <mergeCell ref="A552:E552"/>
    <mergeCell ref="G552:H552"/>
    <mergeCell ref="I552:J552"/>
    <mergeCell ref="K552:L552"/>
    <mergeCell ref="M552:N552"/>
    <mergeCell ref="AE550:AF550"/>
    <mergeCell ref="A551:E551"/>
    <mergeCell ref="G551:H551"/>
    <mergeCell ref="I551:J551"/>
    <mergeCell ref="K551:L551"/>
    <mergeCell ref="M551:N551"/>
    <mergeCell ref="O551:P551"/>
    <mergeCell ref="Q551:R551"/>
    <mergeCell ref="S551:T551"/>
    <mergeCell ref="U551:V551"/>
    <mergeCell ref="S550:T550"/>
    <mergeCell ref="U550:V550"/>
    <mergeCell ref="W550:X550"/>
    <mergeCell ref="Y550:Z550"/>
    <mergeCell ref="AA550:AB550"/>
    <mergeCell ref="AC550:AD550"/>
    <mergeCell ref="AA549:AB549"/>
    <mergeCell ref="AC549:AD549"/>
    <mergeCell ref="AE549:AF549"/>
    <mergeCell ref="A550:F550"/>
    <mergeCell ref="G550:H550"/>
    <mergeCell ref="I550:J550"/>
    <mergeCell ref="K550:L550"/>
    <mergeCell ref="M550:N550"/>
    <mergeCell ref="O550:P550"/>
    <mergeCell ref="Q550:R550"/>
    <mergeCell ref="O549:P549"/>
    <mergeCell ref="Q549:R549"/>
    <mergeCell ref="S549:T549"/>
    <mergeCell ref="U549:V549"/>
    <mergeCell ref="W549:X549"/>
    <mergeCell ref="Y549:Z549"/>
    <mergeCell ref="W548:X548"/>
    <mergeCell ref="Y548:Z548"/>
    <mergeCell ref="AA548:AB548"/>
    <mergeCell ref="AC548:AD548"/>
    <mergeCell ref="AE548:AF548"/>
    <mergeCell ref="B549:F549"/>
    <mergeCell ref="G549:H549"/>
    <mergeCell ref="I549:J549"/>
    <mergeCell ref="K549:L549"/>
    <mergeCell ref="M549:N549"/>
    <mergeCell ref="AE547:AF547"/>
    <mergeCell ref="B548:F548"/>
    <mergeCell ref="G548:H548"/>
    <mergeCell ref="I548:J548"/>
    <mergeCell ref="K548:L548"/>
    <mergeCell ref="M548:N548"/>
    <mergeCell ref="O548:P548"/>
    <mergeCell ref="Q548:R548"/>
    <mergeCell ref="S548:T548"/>
    <mergeCell ref="U548:V548"/>
    <mergeCell ref="S547:T547"/>
    <mergeCell ref="U547:V547"/>
    <mergeCell ref="W547:X547"/>
    <mergeCell ref="Y547:Z547"/>
    <mergeCell ref="AA547:AB547"/>
    <mergeCell ref="AC547:AD547"/>
    <mergeCell ref="AA546:AB546"/>
    <mergeCell ref="AC546:AD546"/>
    <mergeCell ref="AE546:AF546"/>
    <mergeCell ref="B547:F547"/>
    <mergeCell ref="G547:H547"/>
    <mergeCell ref="I547:J547"/>
    <mergeCell ref="K547:L547"/>
    <mergeCell ref="M547:N547"/>
    <mergeCell ref="O547:P547"/>
    <mergeCell ref="Q547:R547"/>
    <mergeCell ref="O546:P546"/>
    <mergeCell ref="Q546:R546"/>
    <mergeCell ref="S546:T546"/>
    <mergeCell ref="U546:V546"/>
    <mergeCell ref="W546:X546"/>
    <mergeCell ref="Y546:Z546"/>
    <mergeCell ref="W545:X545"/>
    <mergeCell ref="Y545:Z545"/>
    <mergeCell ref="AA545:AB545"/>
    <mergeCell ref="AC545:AD545"/>
    <mergeCell ref="AE545:AF545"/>
    <mergeCell ref="B546:F546"/>
    <mergeCell ref="G546:H546"/>
    <mergeCell ref="I546:J546"/>
    <mergeCell ref="K546:L546"/>
    <mergeCell ref="M546:N546"/>
    <mergeCell ref="AE544:AF544"/>
    <mergeCell ref="A545:F545"/>
    <mergeCell ref="G545:H545"/>
    <mergeCell ref="I545:J545"/>
    <mergeCell ref="K545:L545"/>
    <mergeCell ref="M545:N545"/>
    <mergeCell ref="O545:P545"/>
    <mergeCell ref="Q545:R545"/>
    <mergeCell ref="S545:T545"/>
    <mergeCell ref="U545:V545"/>
    <mergeCell ref="S544:T544"/>
    <mergeCell ref="U544:V544"/>
    <mergeCell ref="W544:X544"/>
    <mergeCell ref="Y544:Z544"/>
    <mergeCell ref="AA544:AB544"/>
    <mergeCell ref="AC544:AD544"/>
    <mergeCell ref="AA543:AB543"/>
    <mergeCell ref="AC543:AD543"/>
    <mergeCell ref="AE543:AF543"/>
    <mergeCell ref="A544:F544"/>
    <mergeCell ref="G544:H544"/>
    <mergeCell ref="I544:J544"/>
    <mergeCell ref="K544:L544"/>
    <mergeCell ref="M544:N544"/>
    <mergeCell ref="O544:P544"/>
    <mergeCell ref="Q544:R544"/>
    <mergeCell ref="O543:P543"/>
    <mergeCell ref="Q543:R543"/>
    <mergeCell ref="S543:T543"/>
    <mergeCell ref="U543:V543"/>
    <mergeCell ref="W543:X543"/>
    <mergeCell ref="Y543:Z543"/>
    <mergeCell ref="AE537:AF537"/>
    <mergeCell ref="AE538:AF538"/>
    <mergeCell ref="B539:AF539"/>
    <mergeCell ref="B540:AF540"/>
    <mergeCell ref="B541:AF541"/>
    <mergeCell ref="A543:F543"/>
    <mergeCell ref="G543:H543"/>
    <mergeCell ref="I543:J543"/>
    <mergeCell ref="K543:L543"/>
    <mergeCell ref="M543:N543"/>
    <mergeCell ref="B513:E513"/>
    <mergeCell ref="F513:G513"/>
    <mergeCell ref="AB513:AF513"/>
    <mergeCell ref="AH513:AI513"/>
    <mergeCell ref="AH515:AI515"/>
    <mergeCell ref="AH528:AI528"/>
    <mergeCell ref="J511:M511"/>
    <mergeCell ref="O511:R511"/>
    <mergeCell ref="T511:W511"/>
    <mergeCell ref="Y511:AF511"/>
    <mergeCell ref="D512:G512"/>
    <mergeCell ref="J512:M512"/>
    <mergeCell ref="O512:R512"/>
    <mergeCell ref="T512:W512"/>
    <mergeCell ref="Y512:AF512"/>
    <mergeCell ref="Y507:Z508"/>
    <mergeCell ref="AA507:AD508"/>
    <mergeCell ref="AE507:AF508"/>
    <mergeCell ref="H509:AF509"/>
    <mergeCell ref="B510:G510"/>
    <mergeCell ref="H510:H512"/>
    <mergeCell ref="J510:M510"/>
    <mergeCell ref="O510:R510"/>
    <mergeCell ref="B511:C511"/>
    <mergeCell ref="D511:G511"/>
    <mergeCell ref="AC506:AD506"/>
    <mergeCell ref="AE506:AF506"/>
    <mergeCell ref="A507:A508"/>
    <mergeCell ref="B507:F508"/>
    <mergeCell ref="G507:H508"/>
    <mergeCell ref="I507:L508"/>
    <mergeCell ref="M507:N508"/>
    <mergeCell ref="O507:R508"/>
    <mergeCell ref="S507:T508"/>
    <mergeCell ref="U507:X508"/>
    <mergeCell ref="Q506:R506"/>
    <mergeCell ref="S506:T506"/>
    <mergeCell ref="U506:V506"/>
    <mergeCell ref="W506:X506"/>
    <mergeCell ref="Y506:Z506"/>
    <mergeCell ref="AA506:AB506"/>
    <mergeCell ref="B506:F506"/>
    <mergeCell ref="G506:H506"/>
    <mergeCell ref="I506:J506"/>
    <mergeCell ref="K506:L506"/>
    <mergeCell ref="M506:N506"/>
    <mergeCell ref="O506:P506"/>
    <mergeCell ref="U505:V505"/>
    <mergeCell ref="W505:X505"/>
    <mergeCell ref="Y505:Z505"/>
    <mergeCell ref="AA505:AB505"/>
    <mergeCell ref="AC505:AD505"/>
    <mergeCell ref="AE505:AF505"/>
    <mergeCell ref="AC504:AD504"/>
    <mergeCell ref="AE504:AF504"/>
    <mergeCell ref="B505:F505"/>
    <mergeCell ref="G505:H505"/>
    <mergeCell ref="I505:J505"/>
    <mergeCell ref="K505:L505"/>
    <mergeCell ref="M505:N505"/>
    <mergeCell ref="O505:P505"/>
    <mergeCell ref="Q505:R505"/>
    <mergeCell ref="S505:T505"/>
    <mergeCell ref="Q504:R504"/>
    <mergeCell ref="S504:T504"/>
    <mergeCell ref="U504:V504"/>
    <mergeCell ref="W504:X504"/>
    <mergeCell ref="Y504:Z504"/>
    <mergeCell ref="AA504:AB504"/>
    <mergeCell ref="B504:F504"/>
    <mergeCell ref="G504:H504"/>
    <mergeCell ref="I504:J504"/>
    <mergeCell ref="K504:L504"/>
    <mergeCell ref="M504:N504"/>
    <mergeCell ref="O504:P504"/>
    <mergeCell ref="U503:V503"/>
    <mergeCell ref="W503:X503"/>
    <mergeCell ref="Y503:Z503"/>
    <mergeCell ref="AA503:AB503"/>
    <mergeCell ref="AC503:AD503"/>
    <mergeCell ref="AE503:AF503"/>
    <mergeCell ref="AC502:AD502"/>
    <mergeCell ref="AE502:AF502"/>
    <mergeCell ref="B503:E503"/>
    <mergeCell ref="G503:H503"/>
    <mergeCell ref="I503:J503"/>
    <mergeCell ref="K503:L503"/>
    <mergeCell ref="M503:N503"/>
    <mergeCell ref="O503:P503"/>
    <mergeCell ref="Q503:R503"/>
    <mergeCell ref="S503:T503"/>
    <mergeCell ref="Q502:R502"/>
    <mergeCell ref="S502:T502"/>
    <mergeCell ref="U502:V502"/>
    <mergeCell ref="W502:X502"/>
    <mergeCell ref="Y502:Z502"/>
    <mergeCell ref="AA502:AB502"/>
    <mergeCell ref="B502:F502"/>
    <mergeCell ref="G502:H502"/>
    <mergeCell ref="I502:J502"/>
    <mergeCell ref="K502:L502"/>
    <mergeCell ref="M502:N502"/>
    <mergeCell ref="O502:P502"/>
    <mergeCell ref="O501:P501"/>
    <mergeCell ref="Q501:R501"/>
    <mergeCell ref="S501:T501"/>
    <mergeCell ref="U501:V501"/>
    <mergeCell ref="W501:X501"/>
    <mergeCell ref="Y501:AF501"/>
    <mergeCell ref="S500:T500"/>
    <mergeCell ref="U500:V500"/>
    <mergeCell ref="W500:X500"/>
    <mergeCell ref="Y500:AD500"/>
    <mergeCell ref="AE500:AF500"/>
    <mergeCell ref="B501:F501"/>
    <mergeCell ref="G501:H501"/>
    <mergeCell ref="I501:J501"/>
    <mergeCell ref="K501:L501"/>
    <mergeCell ref="M501:N501"/>
    <mergeCell ref="AA499:AB499"/>
    <mergeCell ref="AC499:AD499"/>
    <mergeCell ref="AE499:AF499"/>
    <mergeCell ref="B500:F500"/>
    <mergeCell ref="G500:H500"/>
    <mergeCell ref="I500:J500"/>
    <mergeCell ref="K500:L500"/>
    <mergeCell ref="M500:N500"/>
    <mergeCell ref="O500:P500"/>
    <mergeCell ref="Q500:R500"/>
    <mergeCell ref="O499:P499"/>
    <mergeCell ref="Q499:R499"/>
    <mergeCell ref="S499:T499"/>
    <mergeCell ref="U499:V499"/>
    <mergeCell ref="W499:X499"/>
    <mergeCell ref="Y499:Z499"/>
    <mergeCell ref="W498:X498"/>
    <mergeCell ref="Y498:Z498"/>
    <mergeCell ref="AA498:AB498"/>
    <mergeCell ref="AC498:AD498"/>
    <mergeCell ref="AE498:AF498"/>
    <mergeCell ref="B499:E499"/>
    <mergeCell ref="G499:H499"/>
    <mergeCell ref="I499:J499"/>
    <mergeCell ref="K499:L499"/>
    <mergeCell ref="M499:N499"/>
    <mergeCell ref="AE497:AF497"/>
    <mergeCell ref="B498:E498"/>
    <mergeCell ref="G498:H498"/>
    <mergeCell ref="I498:J498"/>
    <mergeCell ref="K498:L498"/>
    <mergeCell ref="M498:N498"/>
    <mergeCell ref="O498:P498"/>
    <mergeCell ref="Q498:R498"/>
    <mergeCell ref="S498:T498"/>
    <mergeCell ref="U498:V498"/>
    <mergeCell ref="S497:T497"/>
    <mergeCell ref="U497:V497"/>
    <mergeCell ref="W497:X497"/>
    <mergeCell ref="Y497:Z497"/>
    <mergeCell ref="AA497:AB497"/>
    <mergeCell ref="AC497:AD497"/>
    <mergeCell ref="AA496:AB496"/>
    <mergeCell ref="AC496:AD496"/>
    <mergeCell ref="AE496:AF496"/>
    <mergeCell ref="A497:E497"/>
    <mergeCell ref="G497:H497"/>
    <mergeCell ref="I497:J497"/>
    <mergeCell ref="K497:L497"/>
    <mergeCell ref="M497:N497"/>
    <mergeCell ref="O497:P497"/>
    <mergeCell ref="Q497:R497"/>
    <mergeCell ref="O496:P496"/>
    <mergeCell ref="Q496:R496"/>
    <mergeCell ref="S496:T496"/>
    <mergeCell ref="U496:V496"/>
    <mergeCell ref="W496:X496"/>
    <mergeCell ref="Y496:Z496"/>
    <mergeCell ref="W495:X495"/>
    <mergeCell ref="Y495:Z495"/>
    <mergeCell ref="AA495:AB495"/>
    <mergeCell ref="AC495:AD495"/>
    <mergeCell ref="AE495:AF495"/>
    <mergeCell ref="A496:E496"/>
    <mergeCell ref="G496:H496"/>
    <mergeCell ref="I496:J496"/>
    <mergeCell ref="K496:L496"/>
    <mergeCell ref="M496:N496"/>
    <mergeCell ref="AE494:AF494"/>
    <mergeCell ref="A495:E495"/>
    <mergeCell ref="G495:H495"/>
    <mergeCell ref="I495:J495"/>
    <mergeCell ref="K495:L495"/>
    <mergeCell ref="M495:N495"/>
    <mergeCell ref="O495:P495"/>
    <mergeCell ref="Q495:R495"/>
    <mergeCell ref="S495:T495"/>
    <mergeCell ref="U495:V495"/>
    <mergeCell ref="S494:T494"/>
    <mergeCell ref="U494:V494"/>
    <mergeCell ref="W494:X494"/>
    <mergeCell ref="Y494:Z494"/>
    <mergeCell ref="AA494:AB494"/>
    <mergeCell ref="AC494:AD494"/>
    <mergeCell ref="AA493:AB493"/>
    <mergeCell ref="AC493:AD493"/>
    <mergeCell ref="AE493:AF493"/>
    <mergeCell ref="A494:E494"/>
    <mergeCell ref="G494:H494"/>
    <mergeCell ref="I494:J494"/>
    <mergeCell ref="K494:L494"/>
    <mergeCell ref="M494:N494"/>
    <mergeCell ref="O494:P494"/>
    <mergeCell ref="Q494:R494"/>
    <mergeCell ref="O493:P493"/>
    <mergeCell ref="Q493:R493"/>
    <mergeCell ref="S493:T493"/>
    <mergeCell ref="U493:V493"/>
    <mergeCell ref="W493:X493"/>
    <mergeCell ref="Y493:Z493"/>
    <mergeCell ref="W492:X492"/>
    <mergeCell ref="Y492:Z492"/>
    <mergeCell ref="AA492:AB492"/>
    <mergeCell ref="AC492:AD492"/>
    <mergeCell ref="AE492:AF492"/>
    <mergeCell ref="A493:E493"/>
    <mergeCell ref="G493:H493"/>
    <mergeCell ref="I493:J493"/>
    <mergeCell ref="K493:L493"/>
    <mergeCell ref="M493:N493"/>
    <mergeCell ref="AE491:AF491"/>
    <mergeCell ref="A492:E492"/>
    <mergeCell ref="G492:H492"/>
    <mergeCell ref="I492:J492"/>
    <mergeCell ref="K492:L492"/>
    <mergeCell ref="M492:N492"/>
    <mergeCell ref="O492:P492"/>
    <mergeCell ref="Q492:R492"/>
    <mergeCell ref="S492:T492"/>
    <mergeCell ref="U492:V492"/>
    <mergeCell ref="S491:T491"/>
    <mergeCell ref="U491:V491"/>
    <mergeCell ref="W491:X491"/>
    <mergeCell ref="Y491:Z491"/>
    <mergeCell ref="AA491:AB491"/>
    <mergeCell ref="AC491:AD491"/>
    <mergeCell ref="AA490:AB490"/>
    <mergeCell ref="AC490:AD490"/>
    <mergeCell ref="AE490:AF490"/>
    <mergeCell ref="A491:E491"/>
    <mergeCell ref="G491:H491"/>
    <mergeCell ref="I491:J491"/>
    <mergeCell ref="K491:L491"/>
    <mergeCell ref="M491:N491"/>
    <mergeCell ref="O491:P491"/>
    <mergeCell ref="Q491:R491"/>
    <mergeCell ref="O490:P490"/>
    <mergeCell ref="Q490:R490"/>
    <mergeCell ref="S490:T490"/>
    <mergeCell ref="U490:V490"/>
    <mergeCell ref="W490:X490"/>
    <mergeCell ref="Y490:Z490"/>
    <mergeCell ref="W489:X489"/>
    <mergeCell ref="Y489:Z489"/>
    <mergeCell ref="AA489:AB489"/>
    <mergeCell ref="AC489:AD489"/>
    <mergeCell ref="AE489:AF489"/>
    <mergeCell ref="A490:B490"/>
    <mergeCell ref="G490:H490"/>
    <mergeCell ref="I490:J490"/>
    <mergeCell ref="K490:L490"/>
    <mergeCell ref="M490:N490"/>
    <mergeCell ref="AE488:AF488"/>
    <mergeCell ref="A489:E489"/>
    <mergeCell ref="G489:H489"/>
    <mergeCell ref="I489:J489"/>
    <mergeCell ref="K489:L489"/>
    <mergeCell ref="M489:N489"/>
    <mergeCell ref="O489:P489"/>
    <mergeCell ref="Q489:R489"/>
    <mergeCell ref="S489:T489"/>
    <mergeCell ref="U489:V489"/>
    <mergeCell ref="S488:T488"/>
    <mergeCell ref="U488:V488"/>
    <mergeCell ref="W488:X488"/>
    <mergeCell ref="Y488:Z488"/>
    <mergeCell ref="AA488:AB488"/>
    <mergeCell ref="AC488:AD488"/>
    <mergeCell ref="AA487:AB487"/>
    <mergeCell ref="AC487:AD487"/>
    <mergeCell ref="AE487:AF487"/>
    <mergeCell ref="A488:E488"/>
    <mergeCell ref="G488:H488"/>
    <mergeCell ref="I488:J488"/>
    <mergeCell ref="K488:L488"/>
    <mergeCell ref="M488:N488"/>
    <mergeCell ref="O488:P488"/>
    <mergeCell ref="Q488:R488"/>
    <mergeCell ref="O487:P487"/>
    <mergeCell ref="Q487:R487"/>
    <mergeCell ref="S487:T487"/>
    <mergeCell ref="U487:V487"/>
    <mergeCell ref="W487:X487"/>
    <mergeCell ref="Y487:Z487"/>
    <mergeCell ref="W486:X486"/>
    <mergeCell ref="Y486:Z486"/>
    <mergeCell ref="AA486:AB486"/>
    <mergeCell ref="AC486:AD486"/>
    <mergeCell ref="AE486:AF486"/>
    <mergeCell ref="A487:F487"/>
    <mergeCell ref="G487:H487"/>
    <mergeCell ref="I487:J487"/>
    <mergeCell ref="K487:L487"/>
    <mergeCell ref="M487:N487"/>
    <mergeCell ref="AE485:AF485"/>
    <mergeCell ref="B486:F486"/>
    <mergeCell ref="G486:H486"/>
    <mergeCell ref="I486:J486"/>
    <mergeCell ref="K486:L486"/>
    <mergeCell ref="M486:N486"/>
    <mergeCell ref="O486:P486"/>
    <mergeCell ref="Q486:R486"/>
    <mergeCell ref="S486:T486"/>
    <mergeCell ref="U486:V486"/>
    <mergeCell ref="S485:T485"/>
    <mergeCell ref="U485:V485"/>
    <mergeCell ref="W485:X485"/>
    <mergeCell ref="Y485:Z485"/>
    <mergeCell ref="AA485:AB485"/>
    <mergeCell ref="AC485:AD485"/>
    <mergeCell ref="AA484:AB484"/>
    <mergeCell ref="AC484:AD484"/>
    <mergeCell ref="AE484:AF484"/>
    <mergeCell ref="B485:F485"/>
    <mergeCell ref="G485:H485"/>
    <mergeCell ref="I485:J485"/>
    <mergeCell ref="K485:L485"/>
    <mergeCell ref="M485:N485"/>
    <mergeCell ref="O485:P485"/>
    <mergeCell ref="Q485:R485"/>
    <mergeCell ref="O484:P484"/>
    <mergeCell ref="Q484:R484"/>
    <mergeCell ref="S484:T484"/>
    <mergeCell ref="U484:V484"/>
    <mergeCell ref="W484:X484"/>
    <mergeCell ref="Y484:Z484"/>
    <mergeCell ref="W483:X483"/>
    <mergeCell ref="Y483:Z483"/>
    <mergeCell ref="AA483:AB483"/>
    <mergeCell ref="AC483:AD483"/>
    <mergeCell ref="AE483:AF483"/>
    <mergeCell ref="B484:F484"/>
    <mergeCell ref="G484:H484"/>
    <mergeCell ref="I484:J484"/>
    <mergeCell ref="K484:L484"/>
    <mergeCell ref="M484:N484"/>
    <mergeCell ref="AE482:AF482"/>
    <mergeCell ref="B483:F483"/>
    <mergeCell ref="G483:H483"/>
    <mergeCell ref="I483:J483"/>
    <mergeCell ref="K483:L483"/>
    <mergeCell ref="M483:N483"/>
    <mergeCell ref="O483:P483"/>
    <mergeCell ref="Q483:R483"/>
    <mergeCell ref="S483:T483"/>
    <mergeCell ref="U483:V483"/>
    <mergeCell ref="S482:T482"/>
    <mergeCell ref="U482:V482"/>
    <mergeCell ref="W482:X482"/>
    <mergeCell ref="Y482:Z482"/>
    <mergeCell ref="AA482:AB482"/>
    <mergeCell ref="AC482:AD482"/>
    <mergeCell ref="AA481:AB481"/>
    <mergeCell ref="AC481:AD481"/>
    <mergeCell ref="AE481:AF481"/>
    <mergeCell ref="A482:F482"/>
    <mergeCell ref="G482:H482"/>
    <mergeCell ref="I482:J482"/>
    <mergeCell ref="K482:L482"/>
    <mergeCell ref="M482:N482"/>
    <mergeCell ref="O482:P482"/>
    <mergeCell ref="Q482:R482"/>
    <mergeCell ref="O481:P481"/>
    <mergeCell ref="Q481:R481"/>
    <mergeCell ref="S481:T481"/>
    <mergeCell ref="U481:V481"/>
    <mergeCell ref="W481:X481"/>
    <mergeCell ref="Y481:Z481"/>
    <mergeCell ref="W480:X480"/>
    <mergeCell ref="Y480:Z480"/>
    <mergeCell ref="AA480:AB480"/>
    <mergeCell ref="AC480:AD480"/>
    <mergeCell ref="AE480:AF480"/>
    <mergeCell ref="A481:F481"/>
    <mergeCell ref="G481:H481"/>
    <mergeCell ref="I481:J481"/>
    <mergeCell ref="K481:L481"/>
    <mergeCell ref="M481:N481"/>
    <mergeCell ref="B478:AF478"/>
    <mergeCell ref="A480:F480"/>
    <mergeCell ref="G480:H480"/>
    <mergeCell ref="I480:J480"/>
    <mergeCell ref="K480:L480"/>
    <mergeCell ref="M480:N480"/>
    <mergeCell ref="O480:P480"/>
    <mergeCell ref="Q480:R480"/>
    <mergeCell ref="S480:T480"/>
    <mergeCell ref="U480:V480"/>
    <mergeCell ref="AH452:AI452"/>
    <mergeCell ref="AH465:AI465"/>
    <mergeCell ref="AE474:AF474"/>
    <mergeCell ref="AE475:AF475"/>
    <mergeCell ref="B476:AF476"/>
    <mergeCell ref="B477:AF477"/>
    <mergeCell ref="D449:G449"/>
    <mergeCell ref="V449:AF449"/>
    <mergeCell ref="B450:E450"/>
    <mergeCell ref="F450:G450"/>
    <mergeCell ref="AB450:AF450"/>
    <mergeCell ref="AH450:AI450"/>
    <mergeCell ref="AA444:AD445"/>
    <mergeCell ref="AE444:AF445"/>
    <mergeCell ref="H446:AF446"/>
    <mergeCell ref="B447:G447"/>
    <mergeCell ref="B448:C448"/>
    <mergeCell ref="D448:G448"/>
    <mergeCell ref="AE443:AF443"/>
    <mergeCell ref="A444:A445"/>
    <mergeCell ref="B444:F445"/>
    <mergeCell ref="G444:H445"/>
    <mergeCell ref="I444:L445"/>
    <mergeCell ref="M444:N445"/>
    <mergeCell ref="O444:R445"/>
    <mergeCell ref="S444:T445"/>
    <mergeCell ref="U444:X445"/>
    <mergeCell ref="Y444:Z445"/>
    <mergeCell ref="S443:T443"/>
    <mergeCell ref="U443:V443"/>
    <mergeCell ref="W443:X443"/>
    <mergeCell ref="Y443:Z443"/>
    <mergeCell ref="AA443:AB443"/>
    <mergeCell ref="AC443:AD443"/>
    <mergeCell ref="AA442:AB442"/>
    <mergeCell ref="AC442:AD442"/>
    <mergeCell ref="AE442:AF442"/>
    <mergeCell ref="B443:F443"/>
    <mergeCell ref="G443:H443"/>
    <mergeCell ref="I443:J443"/>
    <mergeCell ref="K443:L443"/>
    <mergeCell ref="M443:N443"/>
    <mergeCell ref="O443:P443"/>
    <mergeCell ref="Q443:R443"/>
    <mergeCell ref="O442:P442"/>
    <mergeCell ref="Q442:R442"/>
    <mergeCell ref="S442:T442"/>
    <mergeCell ref="U442:V442"/>
    <mergeCell ref="W442:X442"/>
    <mergeCell ref="Y442:Z442"/>
    <mergeCell ref="W441:X441"/>
    <mergeCell ref="Y441:Z441"/>
    <mergeCell ref="AA441:AB441"/>
    <mergeCell ref="AC441:AD441"/>
    <mergeCell ref="AE441:AF441"/>
    <mergeCell ref="B442:F442"/>
    <mergeCell ref="G442:H442"/>
    <mergeCell ref="I442:J442"/>
    <mergeCell ref="K442:L442"/>
    <mergeCell ref="M442:N442"/>
    <mergeCell ref="AE440:AF440"/>
    <mergeCell ref="B441:F441"/>
    <mergeCell ref="G441:H441"/>
    <mergeCell ref="I441:J441"/>
    <mergeCell ref="K441:L441"/>
    <mergeCell ref="M441:N441"/>
    <mergeCell ref="O441:P441"/>
    <mergeCell ref="Q441:R441"/>
    <mergeCell ref="S441:T441"/>
    <mergeCell ref="U441:V441"/>
    <mergeCell ref="S440:T440"/>
    <mergeCell ref="U440:V440"/>
    <mergeCell ref="W440:X440"/>
    <mergeCell ref="Y440:Z440"/>
    <mergeCell ref="AA440:AB440"/>
    <mergeCell ref="AC440:AD440"/>
    <mergeCell ref="AA439:AB439"/>
    <mergeCell ref="AC439:AD439"/>
    <mergeCell ref="AE439:AF439"/>
    <mergeCell ref="B440:E440"/>
    <mergeCell ref="G440:H440"/>
    <mergeCell ref="I440:J440"/>
    <mergeCell ref="K440:L440"/>
    <mergeCell ref="M440:N440"/>
    <mergeCell ref="O440:P440"/>
    <mergeCell ref="Q440:R440"/>
    <mergeCell ref="O439:P439"/>
    <mergeCell ref="Q439:R439"/>
    <mergeCell ref="S439:T439"/>
    <mergeCell ref="U439:V439"/>
    <mergeCell ref="W439:X439"/>
    <mergeCell ref="Y439:Z439"/>
    <mergeCell ref="Q438:R438"/>
    <mergeCell ref="S438:T438"/>
    <mergeCell ref="U438:V438"/>
    <mergeCell ref="W438:X438"/>
    <mergeCell ref="Y438:AF438"/>
    <mergeCell ref="B439:F439"/>
    <mergeCell ref="G439:H439"/>
    <mergeCell ref="I439:J439"/>
    <mergeCell ref="K439:L439"/>
    <mergeCell ref="M439:N439"/>
    <mergeCell ref="U437:V437"/>
    <mergeCell ref="W437:X437"/>
    <mergeCell ref="Y437:AD437"/>
    <mergeCell ref="AE437:AF437"/>
    <mergeCell ref="B438:F438"/>
    <mergeCell ref="G438:H438"/>
    <mergeCell ref="I438:J438"/>
    <mergeCell ref="K438:L438"/>
    <mergeCell ref="M438:N438"/>
    <mergeCell ref="O438:P438"/>
    <mergeCell ref="AC436:AD436"/>
    <mergeCell ref="AE436:AF436"/>
    <mergeCell ref="B437:F437"/>
    <mergeCell ref="G437:H437"/>
    <mergeCell ref="I437:J437"/>
    <mergeCell ref="K437:L437"/>
    <mergeCell ref="M437:N437"/>
    <mergeCell ref="O437:P437"/>
    <mergeCell ref="Q437:R437"/>
    <mergeCell ref="S437:T437"/>
    <mergeCell ref="Q436:R436"/>
    <mergeCell ref="S436:T436"/>
    <mergeCell ref="U436:V436"/>
    <mergeCell ref="W436:X436"/>
    <mergeCell ref="Y436:Z436"/>
    <mergeCell ref="AA436:AB436"/>
    <mergeCell ref="B436:E436"/>
    <mergeCell ref="G436:H436"/>
    <mergeCell ref="I436:J436"/>
    <mergeCell ref="K436:L436"/>
    <mergeCell ref="M436:N436"/>
    <mergeCell ref="O436:P436"/>
    <mergeCell ref="U435:V435"/>
    <mergeCell ref="W435:X435"/>
    <mergeCell ref="Y435:Z435"/>
    <mergeCell ref="AA435:AB435"/>
    <mergeCell ref="AC435:AD435"/>
    <mergeCell ref="AE435:AF435"/>
    <mergeCell ref="AC434:AD434"/>
    <mergeCell ref="AE434:AF434"/>
    <mergeCell ref="B435:E435"/>
    <mergeCell ref="G435:H435"/>
    <mergeCell ref="I435:J435"/>
    <mergeCell ref="K435:L435"/>
    <mergeCell ref="M435:N435"/>
    <mergeCell ref="O435:P435"/>
    <mergeCell ref="Q435:R435"/>
    <mergeCell ref="S435:T435"/>
    <mergeCell ref="Q434:R434"/>
    <mergeCell ref="S434:T434"/>
    <mergeCell ref="U434:V434"/>
    <mergeCell ref="W434:X434"/>
    <mergeCell ref="Y434:Z434"/>
    <mergeCell ref="AA434:AB434"/>
    <mergeCell ref="A434:E434"/>
    <mergeCell ref="G434:H434"/>
    <mergeCell ref="I434:J434"/>
    <mergeCell ref="K434:L434"/>
    <mergeCell ref="M434:N434"/>
    <mergeCell ref="O434:P434"/>
    <mergeCell ref="U433:V433"/>
    <mergeCell ref="W433:X433"/>
    <mergeCell ref="Y433:Z433"/>
    <mergeCell ref="AA433:AB433"/>
    <mergeCell ref="AC433:AD433"/>
    <mergeCell ref="AE433:AF433"/>
    <mergeCell ref="AC432:AD432"/>
    <mergeCell ref="AE432:AF432"/>
    <mergeCell ref="A433:E433"/>
    <mergeCell ref="G433:H433"/>
    <mergeCell ref="I433:J433"/>
    <mergeCell ref="K433:L433"/>
    <mergeCell ref="M433:N433"/>
    <mergeCell ref="O433:P433"/>
    <mergeCell ref="Q433:R433"/>
    <mergeCell ref="S433:T433"/>
    <mergeCell ref="Q432:R432"/>
    <mergeCell ref="S432:T432"/>
    <mergeCell ref="U432:V432"/>
    <mergeCell ref="W432:X432"/>
    <mergeCell ref="Y432:Z432"/>
    <mergeCell ref="AA432:AB432"/>
    <mergeCell ref="A432:E432"/>
    <mergeCell ref="G432:H432"/>
    <mergeCell ref="I432:J432"/>
    <mergeCell ref="K432:L432"/>
    <mergeCell ref="M432:N432"/>
    <mergeCell ref="O432:P432"/>
    <mergeCell ref="U431:V431"/>
    <mergeCell ref="W431:X431"/>
    <mergeCell ref="Y431:Z431"/>
    <mergeCell ref="AA431:AB431"/>
    <mergeCell ref="AC431:AD431"/>
    <mergeCell ref="AE431:AF431"/>
    <mergeCell ref="AC430:AD430"/>
    <mergeCell ref="AE430:AF430"/>
    <mergeCell ref="A431:E431"/>
    <mergeCell ref="G431:H431"/>
    <mergeCell ref="I431:J431"/>
    <mergeCell ref="K431:L431"/>
    <mergeCell ref="M431:N431"/>
    <mergeCell ref="O431:P431"/>
    <mergeCell ref="Q431:R431"/>
    <mergeCell ref="S431:T431"/>
    <mergeCell ref="Q430:R430"/>
    <mergeCell ref="S430:T430"/>
    <mergeCell ref="U430:V430"/>
    <mergeCell ref="W430:X430"/>
    <mergeCell ref="Y430:Z430"/>
    <mergeCell ref="AA430:AB430"/>
    <mergeCell ref="A430:E430"/>
    <mergeCell ref="G430:H430"/>
    <mergeCell ref="I430:J430"/>
    <mergeCell ref="K430:L430"/>
    <mergeCell ref="M430:N430"/>
    <mergeCell ref="O430:P430"/>
    <mergeCell ref="U429:V429"/>
    <mergeCell ref="W429:X429"/>
    <mergeCell ref="Y429:Z429"/>
    <mergeCell ref="AA429:AB429"/>
    <mergeCell ref="AC429:AD429"/>
    <mergeCell ref="AE429:AF429"/>
    <mergeCell ref="AC428:AD428"/>
    <mergeCell ref="AE428:AF428"/>
    <mergeCell ref="A429:E429"/>
    <mergeCell ref="G429:H429"/>
    <mergeCell ref="I429:J429"/>
    <mergeCell ref="K429:L429"/>
    <mergeCell ref="M429:N429"/>
    <mergeCell ref="O429:P429"/>
    <mergeCell ref="Q429:R429"/>
    <mergeCell ref="S429:T429"/>
    <mergeCell ref="Q428:R428"/>
    <mergeCell ref="S428:T428"/>
    <mergeCell ref="U428:V428"/>
    <mergeCell ref="W428:X428"/>
    <mergeCell ref="Y428:Z428"/>
    <mergeCell ref="AA428:AB428"/>
    <mergeCell ref="A428:E428"/>
    <mergeCell ref="G428:H428"/>
    <mergeCell ref="I428:J428"/>
    <mergeCell ref="K428:L428"/>
    <mergeCell ref="M428:N428"/>
    <mergeCell ref="O428:P428"/>
    <mergeCell ref="U427:V427"/>
    <mergeCell ref="W427:X427"/>
    <mergeCell ref="Y427:Z427"/>
    <mergeCell ref="AA427:AB427"/>
    <mergeCell ref="AC427:AD427"/>
    <mergeCell ref="AE427:AF427"/>
    <mergeCell ref="AC426:AD426"/>
    <mergeCell ref="AE426:AF426"/>
    <mergeCell ref="A427:B427"/>
    <mergeCell ref="G427:H427"/>
    <mergeCell ref="I427:J427"/>
    <mergeCell ref="K427:L427"/>
    <mergeCell ref="M427:N427"/>
    <mergeCell ref="O427:P427"/>
    <mergeCell ref="Q427:R427"/>
    <mergeCell ref="S427:T427"/>
    <mergeCell ref="Q426:R426"/>
    <mergeCell ref="S426:T426"/>
    <mergeCell ref="U426:V426"/>
    <mergeCell ref="W426:X426"/>
    <mergeCell ref="Y426:Z426"/>
    <mergeCell ref="AA426:AB426"/>
    <mergeCell ref="A426:E426"/>
    <mergeCell ref="G426:H426"/>
    <mergeCell ref="I426:J426"/>
    <mergeCell ref="K426:L426"/>
    <mergeCell ref="M426:N426"/>
    <mergeCell ref="O426:P426"/>
    <mergeCell ref="U425:V425"/>
    <mergeCell ref="W425:X425"/>
    <mergeCell ref="Y425:Z425"/>
    <mergeCell ref="AA425:AB425"/>
    <mergeCell ref="AC425:AD425"/>
    <mergeCell ref="AE425:AF425"/>
    <mergeCell ref="AC424:AD424"/>
    <mergeCell ref="AE424:AF424"/>
    <mergeCell ref="A425:E425"/>
    <mergeCell ref="G425:H425"/>
    <mergeCell ref="I425:J425"/>
    <mergeCell ref="K425:L425"/>
    <mergeCell ref="M425:N425"/>
    <mergeCell ref="O425:P425"/>
    <mergeCell ref="Q425:R425"/>
    <mergeCell ref="S425:T425"/>
    <mergeCell ref="Q424:R424"/>
    <mergeCell ref="S424:T424"/>
    <mergeCell ref="U424:V424"/>
    <mergeCell ref="W424:X424"/>
    <mergeCell ref="Y424:Z424"/>
    <mergeCell ref="AA424:AB424"/>
    <mergeCell ref="A424:F424"/>
    <mergeCell ref="G424:H424"/>
    <mergeCell ref="I424:J424"/>
    <mergeCell ref="K424:L424"/>
    <mergeCell ref="M424:N424"/>
    <mergeCell ref="O424:P424"/>
    <mergeCell ref="U423:V423"/>
    <mergeCell ref="W423:X423"/>
    <mergeCell ref="Y423:Z423"/>
    <mergeCell ref="AA423:AB423"/>
    <mergeCell ref="AC423:AD423"/>
    <mergeCell ref="AE423:AF423"/>
    <mergeCell ref="AC422:AD422"/>
    <mergeCell ref="AE422:AF422"/>
    <mergeCell ref="B423:F423"/>
    <mergeCell ref="G423:H423"/>
    <mergeCell ref="I423:J423"/>
    <mergeCell ref="K423:L423"/>
    <mergeCell ref="M423:N423"/>
    <mergeCell ref="O423:P423"/>
    <mergeCell ref="Q423:R423"/>
    <mergeCell ref="S423:T423"/>
    <mergeCell ref="Q422:R422"/>
    <mergeCell ref="S422:T422"/>
    <mergeCell ref="U422:V422"/>
    <mergeCell ref="W422:X422"/>
    <mergeCell ref="Y422:Z422"/>
    <mergeCell ref="AA422:AB422"/>
    <mergeCell ref="B422:F422"/>
    <mergeCell ref="G422:H422"/>
    <mergeCell ref="I422:J422"/>
    <mergeCell ref="K422:L422"/>
    <mergeCell ref="M422:N422"/>
    <mergeCell ref="O422:P422"/>
    <mergeCell ref="U421:V421"/>
    <mergeCell ref="W421:X421"/>
    <mergeCell ref="Y421:Z421"/>
    <mergeCell ref="AA421:AB421"/>
    <mergeCell ref="AC421:AD421"/>
    <mergeCell ref="AE421:AF421"/>
    <mergeCell ref="AC420:AD420"/>
    <mergeCell ref="AE420:AF420"/>
    <mergeCell ref="B421:F421"/>
    <mergeCell ref="G421:H421"/>
    <mergeCell ref="I421:J421"/>
    <mergeCell ref="K421:L421"/>
    <mergeCell ref="M421:N421"/>
    <mergeCell ref="O421:P421"/>
    <mergeCell ref="Q421:R421"/>
    <mergeCell ref="S421:T421"/>
    <mergeCell ref="Q420:R420"/>
    <mergeCell ref="S420:T420"/>
    <mergeCell ref="U420:V420"/>
    <mergeCell ref="W420:X420"/>
    <mergeCell ref="Y420:Z420"/>
    <mergeCell ref="AA420:AB420"/>
    <mergeCell ref="B420:F420"/>
    <mergeCell ref="G420:H420"/>
    <mergeCell ref="I420:J420"/>
    <mergeCell ref="K420:L420"/>
    <mergeCell ref="M420:N420"/>
    <mergeCell ref="O420:P420"/>
    <mergeCell ref="U419:V419"/>
    <mergeCell ref="W419:X419"/>
    <mergeCell ref="Y419:Z419"/>
    <mergeCell ref="AA419:AB419"/>
    <mergeCell ref="AC419:AD419"/>
    <mergeCell ref="AE419:AF419"/>
    <mergeCell ref="AC418:AD418"/>
    <mergeCell ref="AE418:AF418"/>
    <mergeCell ref="A419:F419"/>
    <mergeCell ref="G419:H419"/>
    <mergeCell ref="I419:J419"/>
    <mergeCell ref="K419:L419"/>
    <mergeCell ref="M419:N419"/>
    <mergeCell ref="O419:P419"/>
    <mergeCell ref="Q419:R419"/>
    <mergeCell ref="S419:T419"/>
    <mergeCell ref="Q418:R418"/>
    <mergeCell ref="S418:T418"/>
    <mergeCell ref="U418:V418"/>
    <mergeCell ref="W418:X418"/>
    <mergeCell ref="Y418:Z418"/>
    <mergeCell ref="AA418:AB418"/>
    <mergeCell ref="A418:F418"/>
    <mergeCell ref="G418:H418"/>
    <mergeCell ref="I418:J418"/>
    <mergeCell ref="K418:L418"/>
    <mergeCell ref="M418:N418"/>
    <mergeCell ref="O418:P418"/>
    <mergeCell ref="U417:V417"/>
    <mergeCell ref="W417:X417"/>
    <mergeCell ref="Y417:Z417"/>
    <mergeCell ref="AA417:AB417"/>
    <mergeCell ref="AC417:AD417"/>
    <mergeCell ref="AE417:AF417"/>
    <mergeCell ref="B414:AF414"/>
    <mergeCell ref="B415:AF415"/>
    <mergeCell ref="A417:F417"/>
    <mergeCell ref="G417:H417"/>
    <mergeCell ref="I417:J417"/>
    <mergeCell ref="K417:L417"/>
    <mergeCell ref="M417:N417"/>
    <mergeCell ref="O417:P417"/>
    <mergeCell ref="Q417:R417"/>
    <mergeCell ref="S417:T417"/>
    <mergeCell ref="AH387:AI387"/>
    <mergeCell ref="AH389:AI389"/>
    <mergeCell ref="AH402:AI402"/>
    <mergeCell ref="AE411:AF411"/>
    <mergeCell ref="AE412:AF412"/>
    <mergeCell ref="B413:AF413"/>
    <mergeCell ref="D386:G386"/>
    <mergeCell ref="J386:M386"/>
    <mergeCell ref="O386:R386"/>
    <mergeCell ref="T386:W386"/>
    <mergeCell ref="Y386:AF386"/>
    <mergeCell ref="B387:E387"/>
    <mergeCell ref="F387:G387"/>
    <mergeCell ref="AB387:AF387"/>
    <mergeCell ref="B385:C385"/>
    <mergeCell ref="D385:G385"/>
    <mergeCell ref="J385:M385"/>
    <mergeCell ref="O385:R385"/>
    <mergeCell ref="T385:W385"/>
    <mergeCell ref="Y385:AF385"/>
    <mergeCell ref="AA381:AD382"/>
    <mergeCell ref="AE381:AF382"/>
    <mergeCell ref="H383:AF383"/>
    <mergeCell ref="B384:G384"/>
    <mergeCell ref="J384:M384"/>
    <mergeCell ref="O384:R384"/>
    <mergeCell ref="AE380:AF380"/>
    <mergeCell ref="A381:A382"/>
    <mergeCell ref="B381:F382"/>
    <mergeCell ref="G381:H382"/>
    <mergeCell ref="I381:L382"/>
    <mergeCell ref="M381:N382"/>
    <mergeCell ref="O381:R382"/>
    <mergeCell ref="S381:T382"/>
    <mergeCell ref="U381:X382"/>
    <mergeCell ref="Y381:Z382"/>
    <mergeCell ref="S380:T380"/>
    <mergeCell ref="U380:V380"/>
    <mergeCell ref="W380:X380"/>
    <mergeCell ref="Y380:Z380"/>
    <mergeCell ref="AA380:AB380"/>
    <mergeCell ref="AC380:AD380"/>
    <mergeCell ref="AA379:AB379"/>
    <mergeCell ref="AC379:AD379"/>
    <mergeCell ref="AE379:AF379"/>
    <mergeCell ref="B380:F380"/>
    <mergeCell ref="G380:H380"/>
    <mergeCell ref="I380:J380"/>
    <mergeCell ref="K380:L380"/>
    <mergeCell ref="M380:N380"/>
    <mergeCell ref="O380:P380"/>
    <mergeCell ref="Q380:R380"/>
    <mergeCell ref="O379:P379"/>
    <mergeCell ref="Q379:R379"/>
    <mergeCell ref="S379:T379"/>
    <mergeCell ref="U379:V379"/>
    <mergeCell ref="W379:X379"/>
    <mergeCell ref="Y379:Z379"/>
    <mergeCell ref="W378:X378"/>
    <mergeCell ref="Y378:Z378"/>
    <mergeCell ref="AA378:AB378"/>
    <mergeCell ref="AC378:AD378"/>
    <mergeCell ref="AE378:AF378"/>
    <mergeCell ref="B379:F379"/>
    <mergeCell ref="G379:H379"/>
    <mergeCell ref="I379:J379"/>
    <mergeCell ref="K379:L379"/>
    <mergeCell ref="M379:N379"/>
    <mergeCell ref="AE377:AF377"/>
    <mergeCell ref="B378:F378"/>
    <mergeCell ref="G378:H378"/>
    <mergeCell ref="I378:J378"/>
    <mergeCell ref="K378:L378"/>
    <mergeCell ref="M378:N378"/>
    <mergeCell ref="O378:P378"/>
    <mergeCell ref="Q378:R378"/>
    <mergeCell ref="S378:T378"/>
    <mergeCell ref="U378:V378"/>
    <mergeCell ref="S377:T377"/>
    <mergeCell ref="U377:V377"/>
    <mergeCell ref="W377:X377"/>
    <mergeCell ref="Y377:Z377"/>
    <mergeCell ref="AA377:AB377"/>
    <mergeCell ref="AC377:AD377"/>
    <mergeCell ref="AA376:AB376"/>
    <mergeCell ref="AC376:AD376"/>
    <mergeCell ref="AE376:AF376"/>
    <mergeCell ref="B377:E377"/>
    <mergeCell ref="G377:H377"/>
    <mergeCell ref="I377:J377"/>
    <mergeCell ref="K377:L377"/>
    <mergeCell ref="M377:N377"/>
    <mergeCell ref="O377:P377"/>
    <mergeCell ref="Q377:R377"/>
    <mergeCell ref="O376:P376"/>
    <mergeCell ref="Q376:R376"/>
    <mergeCell ref="S376:T376"/>
    <mergeCell ref="U376:V376"/>
    <mergeCell ref="W376:X376"/>
    <mergeCell ref="Y376:Z376"/>
    <mergeCell ref="Q375:R375"/>
    <mergeCell ref="S375:T375"/>
    <mergeCell ref="U375:V375"/>
    <mergeCell ref="W375:X375"/>
    <mergeCell ref="Y375:AF375"/>
    <mergeCell ref="B376:F376"/>
    <mergeCell ref="G376:H376"/>
    <mergeCell ref="I376:J376"/>
    <mergeCell ref="K376:L376"/>
    <mergeCell ref="M376:N376"/>
    <mergeCell ref="B375:F375"/>
    <mergeCell ref="G375:H375"/>
    <mergeCell ref="I375:J375"/>
    <mergeCell ref="K375:L375"/>
    <mergeCell ref="M375:N375"/>
    <mergeCell ref="O375:P375"/>
    <mergeCell ref="Q374:R374"/>
    <mergeCell ref="S374:T374"/>
    <mergeCell ref="U374:V374"/>
    <mergeCell ref="W374:X374"/>
    <mergeCell ref="Y374:AD374"/>
    <mergeCell ref="AE374:AF374"/>
    <mergeCell ref="B374:F374"/>
    <mergeCell ref="G374:H374"/>
    <mergeCell ref="I374:J374"/>
    <mergeCell ref="K374:L374"/>
    <mergeCell ref="M374:N374"/>
    <mergeCell ref="O374:P374"/>
    <mergeCell ref="U373:V373"/>
    <mergeCell ref="W373:X373"/>
    <mergeCell ref="Y373:Z373"/>
    <mergeCell ref="AA373:AB373"/>
    <mergeCell ref="AC373:AD373"/>
    <mergeCell ref="AE373:AF373"/>
    <mergeCell ref="AC372:AD372"/>
    <mergeCell ref="AE372:AF372"/>
    <mergeCell ref="B373:E373"/>
    <mergeCell ref="G373:H373"/>
    <mergeCell ref="I373:J373"/>
    <mergeCell ref="K373:L373"/>
    <mergeCell ref="M373:N373"/>
    <mergeCell ref="O373:P373"/>
    <mergeCell ref="Q373:R373"/>
    <mergeCell ref="S373:T373"/>
    <mergeCell ref="Q372:R372"/>
    <mergeCell ref="S372:T372"/>
    <mergeCell ref="U372:V372"/>
    <mergeCell ref="W372:X372"/>
    <mergeCell ref="Y372:Z372"/>
    <mergeCell ref="AA372:AB372"/>
    <mergeCell ref="B372:E372"/>
    <mergeCell ref="G372:H372"/>
    <mergeCell ref="I372:J372"/>
    <mergeCell ref="K372:L372"/>
    <mergeCell ref="M372:N372"/>
    <mergeCell ref="O372:P372"/>
    <mergeCell ref="U371:V371"/>
    <mergeCell ref="W371:X371"/>
    <mergeCell ref="Y371:Z371"/>
    <mergeCell ref="AA371:AB371"/>
    <mergeCell ref="AC371:AD371"/>
    <mergeCell ref="AE371:AF371"/>
    <mergeCell ref="AC370:AD370"/>
    <mergeCell ref="AE370:AF370"/>
    <mergeCell ref="A371:E371"/>
    <mergeCell ref="G371:H371"/>
    <mergeCell ref="I371:J371"/>
    <mergeCell ref="K371:L371"/>
    <mergeCell ref="M371:N371"/>
    <mergeCell ref="O371:P371"/>
    <mergeCell ref="Q371:R371"/>
    <mergeCell ref="S371:T371"/>
    <mergeCell ref="Q370:R370"/>
    <mergeCell ref="S370:T370"/>
    <mergeCell ref="U370:V370"/>
    <mergeCell ref="W370:X370"/>
    <mergeCell ref="Y370:Z370"/>
    <mergeCell ref="AA370:AB370"/>
    <mergeCell ref="A370:E370"/>
    <mergeCell ref="G370:H370"/>
    <mergeCell ref="I370:J370"/>
    <mergeCell ref="K370:L370"/>
    <mergeCell ref="M370:N370"/>
    <mergeCell ref="O370:P370"/>
    <mergeCell ref="U369:V369"/>
    <mergeCell ref="W369:X369"/>
    <mergeCell ref="Y369:Z369"/>
    <mergeCell ref="AA369:AB369"/>
    <mergeCell ref="AC369:AD369"/>
    <mergeCell ref="AE369:AF369"/>
    <mergeCell ref="AC368:AD368"/>
    <mergeCell ref="AE368:AF368"/>
    <mergeCell ref="A369:E369"/>
    <mergeCell ref="G369:H369"/>
    <mergeCell ref="I369:J369"/>
    <mergeCell ref="K369:L369"/>
    <mergeCell ref="M369:N369"/>
    <mergeCell ref="O369:P369"/>
    <mergeCell ref="Q369:R369"/>
    <mergeCell ref="S369:T369"/>
    <mergeCell ref="Q368:R368"/>
    <mergeCell ref="S368:T368"/>
    <mergeCell ref="U368:V368"/>
    <mergeCell ref="W368:X368"/>
    <mergeCell ref="Y368:Z368"/>
    <mergeCell ref="AA368:AB368"/>
    <mergeCell ref="A368:E368"/>
    <mergeCell ref="G368:H368"/>
    <mergeCell ref="I368:J368"/>
    <mergeCell ref="K368:L368"/>
    <mergeCell ref="M368:N368"/>
    <mergeCell ref="O368:P368"/>
    <mergeCell ref="U367:V367"/>
    <mergeCell ref="W367:X367"/>
    <mergeCell ref="Y367:Z367"/>
    <mergeCell ref="AA367:AB367"/>
    <mergeCell ref="AC367:AD367"/>
    <mergeCell ref="AE367:AF367"/>
    <mergeCell ref="AC366:AD366"/>
    <mergeCell ref="AE366:AF366"/>
    <mergeCell ref="A367:E367"/>
    <mergeCell ref="G367:H367"/>
    <mergeCell ref="I367:J367"/>
    <mergeCell ref="K367:L367"/>
    <mergeCell ref="M367:N367"/>
    <mergeCell ref="O367:P367"/>
    <mergeCell ref="Q367:R367"/>
    <mergeCell ref="S367:T367"/>
    <mergeCell ref="Q366:R366"/>
    <mergeCell ref="S366:T366"/>
    <mergeCell ref="U366:V366"/>
    <mergeCell ref="W366:X366"/>
    <mergeCell ref="Y366:Z366"/>
    <mergeCell ref="AA366:AB366"/>
    <mergeCell ref="A366:E366"/>
    <mergeCell ref="G366:H366"/>
    <mergeCell ref="I366:J366"/>
    <mergeCell ref="K366:L366"/>
    <mergeCell ref="M366:N366"/>
    <mergeCell ref="O366:P366"/>
    <mergeCell ref="U365:V365"/>
    <mergeCell ref="W365:X365"/>
    <mergeCell ref="Y365:Z365"/>
    <mergeCell ref="AA365:AB365"/>
    <mergeCell ref="AC365:AD365"/>
    <mergeCell ref="AE365:AF365"/>
    <mergeCell ref="AC364:AD364"/>
    <mergeCell ref="AE364:AF364"/>
    <mergeCell ref="A365:E365"/>
    <mergeCell ref="G365:H365"/>
    <mergeCell ref="I365:J365"/>
    <mergeCell ref="K365:L365"/>
    <mergeCell ref="M365:N365"/>
    <mergeCell ref="O365:P365"/>
    <mergeCell ref="Q365:R365"/>
    <mergeCell ref="S365:T365"/>
    <mergeCell ref="Q364:R364"/>
    <mergeCell ref="S364:T364"/>
    <mergeCell ref="U364:V364"/>
    <mergeCell ref="W364:X364"/>
    <mergeCell ref="Y364:Z364"/>
    <mergeCell ref="AA364:AB364"/>
    <mergeCell ref="A364:B364"/>
    <mergeCell ref="G364:H364"/>
    <mergeCell ref="I364:J364"/>
    <mergeCell ref="K364:L364"/>
    <mergeCell ref="M364:N364"/>
    <mergeCell ref="O364:P364"/>
    <mergeCell ref="U363:V363"/>
    <mergeCell ref="W363:X363"/>
    <mergeCell ref="Y363:Z363"/>
    <mergeCell ref="AA363:AB363"/>
    <mergeCell ref="AC363:AD363"/>
    <mergeCell ref="AE363:AF363"/>
    <mergeCell ref="AC362:AD362"/>
    <mergeCell ref="AE362:AF362"/>
    <mergeCell ref="A363:E363"/>
    <mergeCell ref="G363:H363"/>
    <mergeCell ref="I363:J363"/>
    <mergeCell ref="K363:L363"/>
    <mergeCell ref="M363:N363"/>
    <mergeCell ref="O363:P363"/>
    <mergeCell ref="Q363:R363"/>
    <mergeCell ref="S363:T363"/>
    <mergeCell ref="Q362:R362"/>
    <mergeCell ref="S362:T362"/>
    <mergeCell ref="U362:V362"/>
    <mergeCell ref="W362:X362"/>
    <mergeCell ref="Y362:Z362"/>
    <mergeCell ref="AA362:AB362"/>
    <mergeCell ref="A362:E362"/>
    <mergeCell ref="G362:H362"/>
    <mergeCell ref="I362:J362"/>
    <mergeCell ref="K362:L362"/>
    <mergeCell ref="M362:N362"/>
    <mergeCell ref="O362:P362"/>
    <mergeCell ref="U361:V361"/>
    <mergeCell ref="W361:X361"/>
    <mergeCell ref="Y361:Z361"/>
    <mergeCell ref="AA361:AB361"/>
    <mergeCell ref="AC361:AD361"/>
    <mergeCell ref="AE361:AF361"/>
    <mergeCell ref="AC360:AD360"/>
    <mergeCell ref="AE360:AF360"/>
    <mergeCell ref="A361:F361"/>
    <mergeCell ref="G361:H361"/>
    <mergeCell ref="I361:J361"/>
    <mergeCell ref="K361:L361"/>
    <mergeCell ref="M361:N361"/>
    <mergeCell ref="O361:P361"/>
    <mergeCell ref="Q361:R361"/>
    <mergeCell ref="S361:T361"/>
    <mergeCell ref="Q360:R360"/>
    <mergeCell ref="S360:T360"/>
    <mergeCell ref="U360:V360"/>
    <mergeCell ref="W360:X360"/>
    <mergeCell ref="Y360:Z360"/>
    <mergeCell ref="AA360:AB360"/>
    <mergeCell ref="B360:F360"/>
    <mergeCell ref="G360:H360"/>
    <mergeCell ref="I360:J360"/>
    <mergeCell ref="K360:L360"/>
    <mergeCell ref="M360:N360"/>
    <mergeCell ref="O360:P360"/>
    <mergeCell ref="U359:V359"/>
    <mergeCell ref="W359:X359"/>
    <mergeCell ref="Y359:Z359"/>
    <mergeCell ref="AA359:AB359"/>
    <mergeCell ref="AC359:AD359"/>
    <mergeCell ref="AE359:AF359"/>
    <mergeCell ref="AC358:AD358"/>
    <mergeCell ref="AE358:AF358"/>
    <mergeCell ref="B359:F359"/>
    <mergeCell ref="G359:H359"/>
    <mergeCell ref="I359:J359"/>
    <mergeCell ref="K359:L359"/>
    <mergeCell ref="M359:N359"/>
    <mergeCell ref="O359:P359"/>
    <mergeCell ref="Q359:R359"/>
    <mergeCell ref="S359:T359"/>
    <mergeCell ref="Q358:R358"/>
    <mergeCell ref="S358:T358"/>
    <mergeCell ref="U358:V358"/>
    <mergeCell ref="W358:X358"/>
    <mergeCell ref="Y358:Z358"/>
    <mergeCell ref="AA358:AB358"/>
    <mergeCell ref="B358:F358"/>
    <mergeCell ref="G358:H358"/>
    <mergeCell ref="I358:J358"/>
    <mergeCell ref="K358:L358"/>
    <mergeCell ref="M358:N358"/>
    <mergeCell ref="O358:P358"/>
    <mergeCell ref="U357:V357"/>
    <mergeCell ref="W357:X357"/>
    <mergeCell ref="Y357:Z357"/>
    <mergeCell ref="AA357:AB357"/>
    <mergeCell ref="AC357:AD357"/>
    <mergeCell ref="AE357:AF357"/>
    <mergeCell ref="AC356:AD356"/>
    <mergeCell ref="AE356:AF356"/>
    <mergeCell ref="B357:F357"/>
    <mergeCell ref="G357:H357"/>
    <mergeCell ref="I357:J357"/>
    <mergeCell ref="K357:L357"/>
    <mergeCell ref="M357:N357"/>
    <mergeCell ref="O357:P357"/>
    <mergeCell ref="Q357:R357"/>
    <mergeCell ref="S357:T357"/>
    <mergeCell ref="Q356:R356"/>
    <mergeCell ref="S356:T356"/>
    <mergeCell ref="U356:V356"/>
    <mergeCell ref="W356:X356"/>
    <mergeCell ref="Y356:Z356"/>
    <mergeCell ref="AA356:AB356"/>
    <mergeCell ref="A356:F356"/>
    <mergeCell ref="G356:H356"/>
    <mergeCell ref="I356:J356"/>
    <mergeCell ref="K356:L356"/>
    <mergeCell ref="M356:N356"/>
    <mergeCell ref="O356:P356"/>
    <mergeCell ref="U355:V355"/>
    <mergeCell ref="W355:X355"/>
    <mergeCell ref="Y355:Z355"/>
    <mergeCell ref="AA355:AB355"/>
    <mergeCell ref="AC355:AD355"/>
    <mergeCell ref="AE355:AF355"/>
    <mergeCell ref="AC354:AD354"/>
    <mergeCell ref="AE354:AF354"/>
    <mergeCell ref="A355:F355"/>
    <mergeCell ref="G355:H355"/>
    <mergeCell ref="I355:J355"/>
    <mergeCell ref="K355:L355"/>
    <mergeCell ref="M355:N355"/>
    <mergeCell ref="O355:P355"/>
    <mergeCell ref="Q355:R355"/>
    <mergeCell ref="S355:T355"/>
    <mergeCell ref="Q354:R354"/>
    <mergeCell ref="S354:T354"/>
    <mergeCell ref="U354:V354"/>
    <mergeCell ref="W354:X354"/>
    <mergeCell ref="Y354:Z354"/>
    <mergeCell ref="AA354:AB354"/>
    <mergeCell ref="A354:F354"/>
    <mergeCell ref="G354:H354"/>
    <mergeCell ref="I354:J354"/>
    <mergeCell ref="K354:L354"/>
    <mergeCell ref="M354:N354"/>
    <mergeCell ref="O354:P354"/>
    <mergeCell ref="AH339:AI339"/>
    <mergeCell ref="AE348:AF348"/>
    <mergeCell ref="AE349:AF349"/>
    <mergeCell ref="B350:AF350"/>
    <mergeCell ref="B351:AF351"/>
    <mergeCell ref="B352:AF352"/>
    <mergeCell ref="D323:G323"/>
    <mergeCell ref="B324:E324"/>
    <mergeCell ref="F324:G324"/>
    <mergeCell ref="AB324:AF324"/>
    <mergeCell ref="AH324:AI324"/>
    <mergeCell ref="AH326:AI326"/>
    <mergeCell ref="Y318:Z319"/>
    <mergeCell ref="AA318:AD319"/>
    <mergeCell ref="AE318:AF319"/>
    <mergeCell ref="H320:AF320"/>
    <mergeCell ref="B321:G321"/>
    <mergeCell ref="B322:C322"/>
    <mergeCell ref="D322:G322"/>
    <mergeCell ref="AC317:AD317"/>
    <mergeCell ref="AE317:AF317"/>
    <mergeCell ref="A318:A319"/>
    <mergeCell ref="B318:F319"/>
    <mergeCell ref="G318:H319"/>
    <mergeCell ref="I318:L319"/>
    <mergeCell ref="M318:N319"/>
    <mergeCell ref="O318:R319"/>
    <mergeCell ref="S318:T319"/>
    <mergeCell ref="U318:X319"/>
    <mergeCell ref="Q317:R317"/>
    <mergeCell ref="S317:T317"/>
    <mergeCell ref="U317:V317"/>
    <mergeCell ref="W317:X317"/>
    <mergeCell ref="Y317:Z317"/>
    <mergeCell ref="AA317:AB317"/>
    <mergeCell ref="B317:F317"/>
    <mergeCell ref="G317:H317"/>
    <mergeCell ref="I317:J317"/>
    <mergeCell ref="K317:L317"/>
    <mergeCell ref="M317:N317"/>
    <mergeCell ref="O317:P317"/>
    <mergeCell ref="U316:V316"/>
    <mergeCell ref="W316:X316"/>
    <mergeCell ref="Y316:Z316"/>
    <mergeCell ref="AA316:AB316"/>
    <mergeCell ref="AC316:AD316"/>
    <mergeCell ref="AE316:AF316"/>
    <mergeCell ref="AC315:AD315"/>
    <mergeCell ref="AE315:AF315"/>
    <mergeCell ref="B316:F316"/>
    <mergeCell ref="G316:H316"/>
    <mergeCell ref="I316:J316"/>
    <mergeCell ref="K316:L316"/>
    <mergeCell ref="M316:N316"/>
    <mergeCell ref="O316:P316"/>
    <mergeCell ref="Q316:R316"/>
    <mergeCell ref="S316:T316"/>
    <mergeCell ref="Q315:R315"/>
    <mergeCell ref="S315:T315"/>
    <mergeCell ref="U315:V315"/>
    <mergeCell ref="W315:X315"/>
    <mergeCell ref="Y315:Z315"/>
    <mergeCell ref="AA315:AB315"/>
    <mergeCell ref="B315:F315"/>
    <mergeCell ref="G315:H315"/>
    <mergeCell ref="I315:J315"/>
    <mergeCell ref="K315:L315"/>
    <mergeCell ref="M315:N315"/>
    <mergeCell ref="O315:P315"/>
    <mergeCell ref="U314:V314"/>
    <mergeCell ref="W314:X314"/>
    <mergeCell ref="Y314:Z314"/>
    <mergeCell ref="AA314:AB314"/>
    <mergeCell ref="AC314:AD314"/>
    <mergeCell ref="AE314:AF314"/>
    <mergeCell ref="AC313:AD313"/>
    <mergeCell ref="AE313:AF313"/>
    <mergeCell ref="B314:E314"/>
    <mergeCell ref="G314:H314"/>
    <mergeCell ref="I314:J314"/>
    <mergeCell ref="K314:L314"/>
    <mergeCell ref="M314:N314"/>
    <mergeCell ref="O314:P314"/>
    <mergeCell ref="Q314:R314"/>
    <mergeCell ref="S314:T314"/>
    <mergeCell ref="Q313:R313"/>
    <mergeCell ref="S313:T313"/>
    <mergeCell ref="U313:V313"/>
    <mergeCell ref="W313:X313"/>
    <mergeCell ref="Y313:Z313"/>
    <mergeCell ref="AA313:AB313"/>
    <mergeCell ref="S312:T312"/>
    <mergeCell ref="U312:V312"/>
    <mergeCell ref="W312:X312"/>
    <mergeCell ref="Y312:AF312"/>
    <mergeCell ref="B313:F313"/>
    <mergeCell ref="G313:H313"/>
    <mergeCell ref="I313:J313"/>
    <mergeCell ref="K313:L313"/>
    <mergeCell ref="M313:N313"/>
    <mergeCell ref="O313:P313"/>
    <mergeCell ref="W311:X311"/>
    <mergeCell ref="Y311:AD311"/>
    <mergeCell ref="AE311:AF311"/>
    <mergeCell ref="B312:F312"/>
    <mergeCell ref="G312:H312"/>
    <mergeCell ref="I312:J312"/>
    <mergeCell ref="K312:L312"/>
    <mergeCell ref="M312:N312"/>
    <mergeCell ref="O312:P312"/>
    <mergeCell ref="Q312:R312"/>
    <mergeCell ref="AE310:AF310"/>
    <mergeCell ref="B311:F311"/>
    <mergeCell ref="G311:H311"/>
    <mergeCell ref="I311:J311"/>
    <mergeCell ref="K311:L311"/>
    <mergeCell ref="M311:N311"/>
    <mergeCell ref="O311:P311"/>
    <mergeCell ref="Q311:R311"/>
    <mergeCell ref="S311:T311"/>
    <mergeCell ref="U311:V311"/>
    <mergeCell ref="S310:T310"/>
    <mergeCell ref="U310:V310"/>
    <mergeCell ref="W310:X310"/>
    <mergeCell ref="Y310:Z310"/>
    <mergeCell ref="AA310:AB310"/>
    <mergeCell ref="AC310:AD310"/>
    <mergeCell ref="AA309:AB309"/>
    <mergeCell ref="AC309:AD309"/>
    <mergeCell ref="AE309:AF309"/>
    <mergeCell ref="B310:E310"/>
    <mergeCell ref="G310:H310"/>
    <mergeCell ref="I310:J310"/>
    <mergeCell ref="K310:L310"/>
    <mergeCell ref="M310:N310"/>
    <mergeCell ref="O310:P310"/>
    <mergeCell ref="Q310:R310"/>
    <mergeCell ref="O309:P309"/>
    <mergeCell ref="Q309:R309"/>
    <mergeCell ref="S309:T309"/>
    <mergeCell ref="U309:V309"/>
    <mergeCell ref="W309:X309"/>
    <mergeCell ref="Y309:Z309"/>
    <mergeCell ref="W308:X308"/>
    <mergeCell ref="Y308:Z308"/>
    <mergeCell ref="AA308:AB308"/>
    <mergeCell ref="AC308:AD308"/>
    <mergeCell ref="AE308:AF308"/>
    <mergeCell ref="B309:E309"/>
    <mergeCell ref="G309:H309"/>
    <mergeCell ref="I309:J309"/>
    <mergeCell ref="K309:L309"/>
    <mergeCell ref="M309:N309"/>
    <mergeCell ref="AE307:AF307"/>
    <mergeCell ref="A308:E308"/>
    <mergeCell ref="G308:H308"/>
    <mergeCell ref="I308:J308"/>
    <mergeCell ref="K308:L308"/>
    <mergeCell ref="M308:N308"/>
    <mergeCell ref="O308:P308"/>
    <mergeCell ref="Q308:R308"/>
    <mergeCell ref="S308:T308"/>
    <mergeCell ref="U308:V308"/>
    <mergeCell ref="S307:T307"/>
    <mergeCell ref="U307:V307"/>
    <mergeCell ref="W307:X307"/>
    <mergeCell ref="Y307:Z307"/>
    <mergeCell ref="AA307:AB307"/>
    <mergeCell ref="AC307:AD307"/>
    <mergeCell ref="AA306:AB306"/>
    <mergeCell ref="AC306:AD306"/>
    <mergeCell ref="AE306:AF306"/>
    <mergeCell ref="A307:E307"/>
    <mergeCell ref="G307:H307"/>
    <mergeCell ref="I307:J307"/>
    <mergeCell ref="K307:L307"/>
    <mergeCell ref="M307:N307"/>
    <mergeCell ref="O307:P307"/>
    <mergeCell ref="Q307:R307"/>
    <mergeCell ref="O306:P306"/>
    <mergeCell ref="Q306:R306"/>
    <mergeCell ref="S306:T306"/>
    <mergeCell ref="U306:V306"/>
    <mergeCell ref="W306:X306"/>
    <mergeCell ref="Y306:Z306"/>
    <mergeCell ref="W305:X305"/>
    <mergeCell ref="Y305:Z305"/>
    <mergeCell ref="AA305:AB305"/>
    <mergeCell ref="AC305:AD305"/>
    <mergeCell ref="AE305:AF305"/>
    <mergeCell ref="A306:E306"/>
    <mergeCell ref="G306:H306"/>
    <mergeCell ref="I306:J306"/>
    <mergeCell ref="K306:L306"/>
    <mergeCell ref="M306:N306"/>
    <mergeCell ref="AE304:AF304"/>
    <mergeCell ref="A305:E305"/>
    <mergeCell ref="G305:H305"/>
    <mergeCell ref="I305:J305"/>
    <mergeCell ref="K305:L305"/>
    <mergeCell ref="M305:N305"/>
    <mergeCell ref="O305:P305"/>
    <mergeCell ref="Q305:R305"/>
    <mergeCell ref="S305:T305"/>
    <mergeCell ref="U305:V305"/>
    <mergeCell ref="S304:T304"/>
    <mergeCell ref="U304:V304"/>
    <mergeCell ref="W304:X304"/>
    <mergeCell ref="Y304:Z304"/>
    <mergeCell ref="AA304:AB304"/>
    <mergeCell ref="AC304:AD304"/>
    <mergeCell ref="AA303:AB303"/>
    <mergeCell ref="AC303:AD303"/>
    <mergeCell ref="AE303:AF303"/>
    <mergeCell ref="A304:E304"/>
    <mergeCell ref="G304:H304"/>
    <mergeCell ref="I304:J304"/>
    <mergeCell ref="K304:L304"/>
    <mergeCell ref="M304:N304"/>
    <mergeCell ref="O304:P304"/>
    <mergeCell ref="Q304:R304"/>
    <mergeCell ref="O303:P303"/>
    <mergeCell ref="Q303:R303"/>
    <mergeCell ref="S303:T303"/>
    <mergeCell ref="U303:V303"/>
    <mergeCell ref="W303:X303"/>
    <mergeCell ref="Y303:Z303"/>
    <mergeCell ref="W302:X302"/>
    <mergeCell ref="Y302:Z302"/>
    <mergeCell ref="AA302:AB302"/>
    <mergeCell ref="AC302:AD302"/>
    <mergeCell ref="AE302:AF302"/>
    <mergeCell ref="A303:E303"/>
    <mergeCell ref="G303:H303"/>
    <mergeCell ref="I303:J303"/>
    <mergeCell ref="K303:L303"/>
    <mergeCell ref="M303:N303"/>
    <mergeCell ref="AE301:AF301"/>
    <mergeCell ref="A302:E302"/>
    <mergeCell ref="G302:H302"/>
    <mergeCell ref="I302:J302"/>
    <mergeCell ref="K302:L302"/>
    <mergeCell ref="M302:N302"/>
    <mergeCell ref="O302:P302"/>
    <mergeCell ref="Q302:R302"/>
    <mergeCell ref="S302:T302"/>
    <mergeCell ref="U302:V302"/>
    <mergeCell ref="S301:T301"/>
    <mergeCell ref="U301:V301"/>
    <mergeCell ref="W301:X301"/>
    <mergeCell ref="Y301:Z301"/>
    <mergeCell ref="AA301:AB301"/>
    <mergeCell ref="AC301:AD301"/>
    <mergeCell ref="AA300:AB300"/>
    <mergeCell ref="AC300:AD300"/>
    <mergeCell ref="AE300:AF300"/>
    <mergeCell ref="A301:B301"/>
    <mergeCell ref="G301:H301"/>
    <mergeCell ref="I301:J301"/>
    <mergeCell ref="K301:L301"/>
    <mergeCell ref="M301:N301"/>
    <mergeCell ref="O301:P301"/>
    <mergeCell ref="Q301:R301"/>
    <mergeCell ref="O300:P300"/>
    <mergeCell ref="Q300:R300"/>
    <mergeCell ref="S300:T300"/>
    <mergeCell ref="U300:V300"/>
    <mergeCell ref="W300:X300"/>
    <mergeCell ref="Y300:Z300"/>
    <mergeCell ref="W299:X299"/>
    <mergeCell ref="Y299:Z299"/>
    <mergeCell ref="AA299:AB299"/>
    <mergeCell ref="AC299:AD299"/>
    <mergeCell ref="AE299:AF299"/>
    <mergeCell ref="A300:E300"/>
    <mergeCell ref="G300:H300"/>
    <mergeCell ref="I300:J300"/>
    <mergeCell ref="K300:L300"/>
    <mergeCell ref="M300:N300"/>
    <mergeCell ref="AE298:AF298"/>
    <mergeCell ref="A299:E299"/>
    <mergeCell ref="G299:H299"/>
    <mergeCell ref="I299:J299"/>
    <mergeCell ref="K299:L299"/>
    <mergeCell ref="M299:N299"/>
    <mergeCell ref="O299:P299"/>
    <mergeCell ref="Q299:R299"/>
    <mergeCell ref="S299:T299"/>
    <mergeCell ref="U299:V299"/>
    <mergeCell ref="S298:T298"/>
    <mergeCell ref="U298:V298"/>
    <mergeCell ref="W298:X298"/>
    <mergeCell ref="Y298:Z298"/>
    <mergeCell ref="AA298:AB298"/>
    <mergeCell ref="AC298:AD298"/>
    <mergeCell ref="AA297:AB297"/>
    <mergeCell ref="AC297:AD297"/>
    <mergeCell ref="AE297:AF297"/>
    <mergeCell ref="A298:F298"/>
    <mergeCell ref="G298:H298"/>
    <mergeCell ref="I298:J298"/>
    <mergeCell ref="K298:L298"/>
    <mergeCell ref="M298:N298"/>
    <mergeCell ref="O298:P298"/>
    <mergeCell ref="Q298:R298"/>
    <mergeCell ref="O297:P297"/>
    <mergeCell ref="Q297:R297"/>
    <mergeCell ref="S297:T297"/>
    <mergeCell ref="U297:V297"/>
    <mergeCell ref="W297:X297"/>
    <mergeCell ref="Y297:Z297"/>
    <mergeCell ref="W296:X296"/>
    <mergeCell ref="Y296:Z296"/>
    <mergeCell ref="AA296:AB296"/>
    <mergeCell ref="AC296:AD296"/>
    <mergeCell ref="AE296:AF296"/>
    <mergeCell ref="B297:F297"/>
    <mergeCell ref="G297:H297"/>
    <mergeCell ref="I297:J297"/>
    <mergeCell ref="K297:L297"/>
    <mergeCell ref="M297:N297"/>
    <mergeCell ref="AE295:AF295"/>
    <mergeCell ref="B296:F296"/>
    <mergeCell ref="G296:H296"/>
    <mergeCell ref="I296:J296"/>
    <mergeCell ref="K296:L296"/>
    <mergeCell ref="M296:N296"/>
    <mergeCell ref="O296:P296"/>
    <mergeCell ref="Q296:R296"/>
    <mergeCell ref="S296:T296"/>
    <mergeCell ref="U296:V296"/>
    <mergeCell ref="S295:T295"/>
    <mergeCell ref="U295:V295"/>
    <mergeCell ref="W295:X295"/>
    <mergeCell ref="Y295:Z295"/>
    <mergeCell ref="AA295:AB295"/>
    <mergeCell ref="AC295:AD295"/>
    <mergeCell ref="AA294:AB294"/>
    <mergeCell ref="AC294:AD294"/>
    <mergeCell ref="AE294:AF294"/>
    <mergeCell ref="B295:F295"/>
    <mergeCell ref="G295:H295"/>
    <mergeCell ref="I295:J295"/>
    <mergeCell ref="K295:L295"/>
    <mergeCell ref="M295:N295"/>
    <mergeCell ref="O295:P295"/>
    <mergeCell ref="Q295:R295"/>
    <mergeCell ref="O294:P294"/>
    <mergeCell ref="Q294:R294"/>
    <mergeCell ref="S294:T294"/>
    <mergeCell ref="U294:V294"/>
    <mergeCell ref="W294:X294"/>
    <mergeCell ref="Y294:Z294"/>
    <mergeCell ref="W293:X293"/>
    <mergeCell ref="Y293:Z293"/>
    <mergeCell ref="AA293:AB293"/>
    <mergeCell ref="AC293:AD293"/>
    <mergeCell ref="AE293:AF293"/>
    <mergeCell ref="B294:F294"/>
    <mergeCell ref="G294:H294"/>
    <mergeCell ref="I294:J294"/>
    <mergeCell ref="K294:L294"/>
    <mergeCell ref="M294:N294"/>
    <mergeCell ref="AE292:AF292"/>
    <mergeCell ref="A293:F293"/>
    <mergeCell ref="G293:H293"/>
    <mergeCell ref="I293:J293"/>
    <mergeCell ref="K293:L293"/>
    <mergeCell ref="M293:N293"/>
    <mergeCell ref="O293:P293"/>
    <mergeCell ref="Q293:R293"/>
    <mergeCell ref="S293:T293"/>
    <mergeCell ref="U293:V293"/>
    <mergeCell ref="S292:T292"/>
    <mergeCell ref="U292:V292"/>
    <mergeCell ref="W292:X292"/>
    <mergeCell ref="Y292:Z292"/>
    <mergeCell ref="AA292:AB292"/>
    <mergeCell ref="AC292:AD292"/>
    <mergeCell ref="AA291:AB291"/>
    <mergeCell ref="AC291:AD291"/>
    <mergeCell ref="AE291:AF291"/>
    <mergeCell ref="A292:F292"/>
    <mergeCell ref="G292:H292"/>
    <mergeCell ref="I292:J292"/>
    <mergeCell ref="K292:L292"/>
    <mergeCell ref="M292:N292"/>
    <mergeCell ref="O292:P292"/>
    <mergeCell ref="Q292:R292"/>
    <mergeCell ref="O291:P291"/>
    <mergeCell ref="Q291:R291"/>
    <mergeCell ref="S291:T291"/>
    <mergeCell ref="U291:V291"/>
    <mergeCell ref="W291:X291"/>
    <mergeCell ref="Y291:Z291"/>
    <mergeCell ref="AE285:AF285"/>
    <mergeCell ref="AE286:AF286"/>
    <mergeCell ref="B287:AF287"/>
    <mergeCell ref="B288:AF288"/>
    <mergeCell ref="B289:AF289"/>
    <mergeCell ref="A291:F291"/>
    <mergeCell ref="G291:H291"/>
    <mergeCell ref="I291:J291"/>
    <mergeCell ref="K291:L291"/>
    <mergeCell ref="M291:N291"/>
    <mergeCell ref="B261:E261"/>
    <mergeCell ref="F261:G261"/>
    <mergeCell ref="AB261:AF261"/>
    <mergeCell ref="AH261:AI261"/>
    <mergeCell ref="AH263:AI263"/>
    <mergeCell ref="AH276:AI276"/>
    <mergeCell ref="T259:W259"/>
    <mergeCell ref="Y259:AF259"/>
    <mergeCell ref="D260:G260"/>
    <mergeCell ref="J260:M260"/>
    <mergeCell ref="O260:R260"/>
    <mergeCell ref="T260:W260"/>
    <mergeCell ref="Y260:AF260"/>
    <mergeCell ref="Y255:Z256"/>
    <mergeCell ref="AA255:AD256"/>
    <mergeCell ref="AE255:AF256"/>
    <mergeCell ref="H257:AF257"/>
    <mergeCell ref="B258:G258"/>
    <mergeCell ref="B259:C259"/>
    <mergeCell ref="D259:G259"/>
    <mergeCell ref="H259:H260"/>
    <mergeCell ref="J259:M259"/>
    <mergeCell ref="O259:R259"/>
    <mergeCell ref="AC254:AD254"/>
    <mergeCell ref="AE254:AF254"/>
    <mergeCell ref="A255:A256"/>
    <mergeCell ref="B255:F256"/>
    <mergeCell ref="G255:H256"/>
    <mergeCell ref="I255:L256"/>
    <mergeCell ref="M255:N256"/>
    <mergeCell ref="O255:R256"/>
    <mergeCell ref="S255:T256"/>
    <mergeCell ref="U255:X256"/>
    <mergeCell ref="Q254:R254"/>
    <mergeCell ref="S254:T254"/>
    <mergeCell ref="U254:V254"/>
    <mergeCell ref="W254:X254"/>
    <mergeCell ref="Y254:Z254"/>
    <mergeCell ref="AA254:AB254"/>
    <mergeCell ref="B254:F254"/>
    <mergeCell ref="G254:H254"/>
    <mergeCell ref="I254:J254"/>
    <mergeCell ref="K254:L254"/>
    <mergeCell ref="M254:N254"/>
    <mergeCell ref="O254:P254"/>
    <mergeCell ref="U253:V253"/>
    <mergeCell ref="W253:X253"/>
    <mergeCell ref="Y253:Z253"/>
    <mergeCell ref="AA253:AB253"/>
    <mergeCell ref="AC253:AD253"/>
    <mergeCell ref="AE253:AF253"/>
    <mergeCell ref="AC252:AD252"/>
    <mergeCell ref="AE252:AF252"/>
    <mergeCell ref="B253:F253"/>
    <mergeCell ref="G253:H253"/>
    <mergeCell ref="I253:J253"/>
    <mergeCell ref="K253:L253"/>
    <mergeCell ref="M253:N253"/>
    <mergeCell ref="O253:P253"/>
    <mergeCell ref="Q253:R253"/>
    <mergeCell ref="S253:T253"/>
    <mergeCell ref="Q252:R252"/>
    <mergeCell ref="S252:T252"/>
    <mergeCell ref="U252:V252"/>
    <mergeCell ref="W252:X252"/>
    <mergeCell ref="Y252:Z252"/>
    <mergeCell ref="AA252:AB252"/>
    <mergeCell ref="B252:F252"/>
    <mergeCell ref="G252:H252"/>
    <mergeCell ref="I252:J252"/>
    <mergeCell ref="K252:L252"/>
    <mergeCell ref="M252:N252"/>
    <mergeCell ref="O252:P252"/>
    <mergeCell ref="U251:V251"/>
    <mergeCell ref="W251:X251"/>
    <mergeCell ref="Y251:Z251"/>
    <mergeCell ref="AA251:AB251"/>
    <mergeCell ref="AC251:AD251"/>
    <mergeCell ref="AE251:AF251"/>
    <mergeCell ref="AC250:AD250"/>
    <mergeCell ref="AE250:AF250"/>
    <mergeCell ref="B251:E251"/>
    <mergeCell ref="G251:H251"/>
    <mergeCell ref="I251:J251"/>
    <mergeCell ref="K251:L251"/>
    <mergeCell ref="M251:N251"/>
    <mergeCell ref="O251:P251"/>
    <mergeCell ref="Q251:R251"/>
    <mergeCell ref="S251:T251"/>
    <mergeCell ref="Q250:R250"/>
    <mergeCell ref="S250:T250"/>
    <mergeCell ref="U250:V250"/>
    <mergeCell ref="W250:X250"/>
    <mergeCell ref="Y250:Z250"/>
    <mergeCell ref="AA250:AB250"/>
    <mergeCell ref="B250:F250"/>
    <mergeCell ref="G250:H250"/>
    <mergeCell ref="I250:J250"/>
    <mergeCell ref="K250:L250"/>
    <mergeCell ref="M250:N250"/>
    <mergeCell ref="O250:P250"/>
    <mergeCell ref="O249:P249"/>
    <mergeCell ref="Q249:R249"/>
    <mergeCell ref="S249:T249"/>
    <mergeCell ref="U249:V249"/>
    <mergeCell ref="W249:X249"/>
    <mergeCell ref="Y249:AF249"/>
    <mergeCell ref="S248:T248"/>
    <mergeCell ref="U248:V248"/>
    <mergeCell ref="W248:X248"/>
    <mergeCell ref="Y248:AD248"/>
    <mergeCell ref="AE248:AF248"/>
    <mergeCell ref="B249:F249"/>
    <mergeCell ref="G249:H249"/>
    <mergeCell ref="I249:J249"/>
    <mergeCell ref="K249:L249"/>
    <mergeCell ref="M249:N249"/>
    <mergeCell ref="AA247:AB247"/>
    <mergeCell ref="AC247:AD247"/>
    <mergeCell ref="AE247:AF247"/>
    <mergeCell ref="B248:F248"/>
    <mergeCell ref="G248:H248"/>
    <mergeCell ref="I248:J248"/>
    <mergeCell ref="K248:L248"/>
    <mergeCell ref="M248:N248"/>
    <mergeCell ref="O248:P248"/>
    <mergeCell ref="Q248:R248"/>
    <mergeCell ref="O247:P247"/>
    <mergeCell ref="Q247:R247"/>
    <mergeCell ref="S247:T247"/>
    <mergeCell ref="U247:V247"/>
    <mergeCell ref="W247:X247"/>
    <mergeCell ref="Y247:Z247"/>
    <mergeCell ref="W246:X246"/>
    <mergeCell ref="Y246:Z246"/>
    <mergeCell ref="AA246:AB246"/>
    <mergeCell ref="AC246:AD246"/>
    <mergeCell ref="AE246:AF246"/>
    <mergeCell ref="B247:E247"/>
    <mergeCell ref="G247:H247"/>
    <mergeCell ref="I247:J247"/>
    <mergeCell ref="K247:L247"/>
    <mergeCell ref="M247:N247"/>
    <mergeCell ref="AE245:AF245"/>
    <mergeCell ref="B246:E246"/>
    <mergeCell ref="G246:H246"/>
    <mergeCell ref="I246:J246"/>
    <mergeCell ref="K246:L246"/>
    <mergeCell ref="M246:N246"/>
    <mergeCell ref="O246:P246"/>
    <mergeCell ref="Q246:R246"/>
    <mergeCell ref="S246:T246"/>
    <mergeCell ref="U246:V246"/>
    <mergeCell ref="S245:T245"/>
    <mergeCell ref="U245:V245"/>
    <mergeCell ref="W245:X245"/>
    <mergeCell ref="Y245:Z245"/>
    <mergeCell ref="AA245:AB245"/>
    <mergeCell ref="AC245:AD245"/>
    <mergeCell ref="AA244:AB244"/>
    <mergeCell ref="AC244:AD244"/>
    <mergeCell ref="AE244:AF244"/>
    <mergeCell ref="A245:E245"/>
    <mergeCell ref="G245:H245"/>
    <mergeCell ref="I245:J245"/>
    <mergeCell ref="K245:L245"/>
    <mergeCell ref="M245:N245"/>
    <mergeCell ref="O245:P245"/>
    <mergeCell ref="Q245:R245"/>
    <mergeCell ref="O244:P244"/>
    <mergeCell ref="Q244:R244"/>
    <mergeCell ref="S244:T244"/>
    <mergeCell ref="U244:V244"/>
    <mergeCell ref="W244:X244"/>
    <mergeCell ref="Y244:Z244"/>
    <mergeCell ref="W243:X243"/>
    <mergeCell ref="Y243:Z243"/>
    <mergeCell ref="AA243:AB243"/>
    <mergeCell ref="AC243:AD243"/>
    <mergeCell ref="AE243:AF243"/>
    <mergeCell ref="A244:E244"/>
    <mergeCell ref="G244:H244"/>
    <mergeCell ref="I244:J244"/>
    <mergeCell ref="K244:L244"/>
    <mergeCell ref="M244:N244"/>
    <mergeCell ref="AE242:AF242"/>
    <mergeCell ref="A243:E243"/>
    <mergeCell ref="G243:H243"/>
    <mergeCell ref="I243:J243"/>
    <mergeCell ref="K243:L243"/>
    <mergeCell ref="M243:N243"/>
    <mergeCell ref="O243:P243"/>
    <mergeCell ref="Q243:R243"/>
    <mergeCell ref="S243:T243"/>
    <mergeCell ref="U243:V243"/>
    <mergeCell ref="S242:T242"/>
    <mergeCell ref="U242:V242"/>
    <mergeCell ref="W242:X242"/>
    <mergeCell ref="Y242:Z242"/>
    <mergeCell ref="AA242:AB242"/>
    <mergeCell ref="AC242:AD242"/>
    <mergeCell ref="AA241:AB241"/>
    <mergeCell ref="AC241:AD241"/>
    <mergeCell ref="AE241:AF241"/>
    <mergeCell ref="A242:E242"/>
    <mergeCell ref="G242:H242"/>
    <mergeCell ref="I242:J242"/>
    <mergeCell ref="K242:L242"/>
    <mergeCell ref="M242:N242"/>
    <mergeCell ref="O242:P242"/>
    <mergeCell ref="Q242:R242"/>
    <mergeCell ref="O241:P241"/>
    <mergeCell ref="Q241:R241"/>
    <mergeCell ref="S241:T241"/>
    <mergeCell ref="U241:V241"/>
    <mergeCell ref="W241:X241"/>
    <mergeCell ref="Y241:Z241"/>
    <mergeCell ref="W240:X240"/>
    <mergeCell ref="Y240:Z240"/>
    <mergeCell ref="AA240:AB240"/>
    <mergeCell ref="AC240:AD240"/>
    <mergeCell ref="AE240:AF240"/>
    <mergeCell ref="A241:E241"/>
    <mergeCell ref="G241:H241"/>
    <mergeCell ref="I241:J241"/>
    <mergeCell ref="K241:L241"/>
    <mergeCell ref="M241:N241"/>
    <mergeCell ref="AE239:AF239"/>
    <mergeCell ref="A240:E240"/>
    <mergeCell ref="G240:H240"/>
    <mergeCell ref="I240:J240"/>
    <mergeCell ref="K240:L240"/>
    <mergeCell ref="M240:N240"/>
    <mergeCell ref="O240:P240"/>
    <mergeCell ref="Q240:R240"/>
    <mergeCell ref="S240:T240"/>
    <mergeCell ref="U240:V240"/>
    <mergeCell ref="S239:T239"/>
    <mergeCell ref="U239:V239"/>
    <mergeCell ref="W239:X239"/>
    <mergeCell ref="Y239:Z239"/>
    <mergeCell ref="AA239:AB239"/>
    <mergeCell ref="AC239:AD239"/>
    <mergeCell ref="AA238:AB238"/>
    <mergeCell ref="AC238:AD238"/>
    <mergeCell ref="AE238:AF238"/>
    <mergeCell ref="A239:E239"/>
    <mergeCell ref="G239:H239"/>
    <mergeCell ref="I239:J239"/>
    <mergeCell ref="K239:L239"/>
    <mergeCell ref="M239:N239"/>
    <mergeCell ref="O239:P239"/>
    <mergeCell ref="Q239:R239"/>
    <mergeCell ref="O238:P238"/>
    <mergeCell ref="Q238:R238"/>
    <mergeCell ref="S238:T238"/>
    <mergeCell ref="U238:V238"/>
    <mergeCell ref="W238:X238"/>
    <mergeCell ref="Y238:Z238"/>
    <mergeCell ref="A238:B238"/>
    <mergeCell ref="C238:E238"/>
    <mergeCell ref="G238:H238"/>
    <mergeCell ref="I238:J238"/>
    <mergeCell ref="K238:L238"/>
    <mergeCell ref="M238:N238"/>
    <mergeCell ref="U237:V237"/>
    <mergeCell ref="W237:X237"/>
    <mergeCell ref="Y237:Z237"/>
    <mergeCell ref="AA237:AB237"/>
    <mergeCell ref="AC237:AD237"/>
    <mergeCell ref="AE237:AF237"/>
    <mergeCell ref="AC236:AD236"/>
    <mergeCell ref="AE236:AF236"/>
    <mergeCell ref="A237:E237"/>
    <mergeCell ref="G237:H237"/>
    <mergeCell ref="I237:J237"/>
    <mergeCell ref="K237:L237"/>
    <mergeCell ref="M237:N237"/>
    <mergeCell ref="O237:P237"/>
    <mergeCell ref="Q237:R237"/>
    <mergeCell ref="S237:T237"/>
    <mergeCell ref="Q236:R236"/>
    <mergeCell ref="S236:T236"/>
    <mergeCell ref="U236:V236"/>
    <mergeCell ref="W236:X236"/>
    <mergeCell ref="Y236:Z236"/>
    <mergeCell ref="AA236:AB236"/>
    <mergeCell ref="A236:E236"/>
    <mergeCell ref="G236:H236"/>
    <mergeCell ref="I236:J236"/>
    <mergeCell ref="K236:L236"/>
    <mergeCell ref="M236:N236"/>
    <mergeCell ref="O236:P236"/>
    <mergeCell ref="U235:V235"/>
    <mergeCell ref="W235:X235"/>
    <mergeCell ref="Y235:Z235"/>
    <mergeCell ref="AA235:AB235"/>
    <mergeCell ref="AC235:AD235"/>
    <mergeCell ref="AE235:AF235"/>
    <mergeCell ref="AC234:AD234"/>
    <mergeCell ref="AE234:AF234"/>
    <mergeCell ref="A235:F235"/>
    <mergeCell ref="G235:H235"/>
    <mergeCell ref="I235:J235"/>
    <mergeCell ref="K235:L235"/>
    <mergeCell ref="M235:N235"/>
    <mergeCell ref="O235:P235"/>
    <mergeCell ref="Q235:R235"/>
    <mergeCell ref="S235:T235"/>
    <mergeCell ref="Q234:R234"/>
    <mergeCell ref="S234:T234"/>
    <mergeCell ref="U234:V234"/>
    <mergeCell ref="W234:X234"/>
    <mergeCell ref="Y234:Z234"/>
    <mergeCell ref="AA234:AB234"/>
    <mergeCell ref="B234:F234"/>
    <mergeCell ref="G234:H234"/>
    <mergeCell ref="I234:J234"/>
    <mergeCell ref="K234:L234"/>
    <mergeCell ref="M234:N234"/>
    <mergeCell ref="O234:P234"/>
    <mergeCell ref="U233:V233"/>
    <mergeCell ref="W233:X233"/>
    <mergeCell ref="Y233:Z233"/>
    <mergeCell ref="AA233:AB233"/>
    <mergeCell ref="AC233:AD233"/>
    <mergeCell ref="AE233:AF233"/>
    <mergeCell ref="AC232:AD232"/>
    <mergeCell ref="AE232:AF232"/>
    <mergeCell ref="B233:F233"/>
    <mergeCell ref="G233:H233"/>
    <mergeCell ref="I233:J233"/>
    <mergeCell ref="K233:L233"/>
    <mergeCell ref="M233:N233"/>
    <mergeCell ref="O233:P233"/>
    <mergeCell ref="Q233:R233"/>
    <mergeCell ref="S233:T233"/>
    <mergeCell ref="Q232:R232"/>
    <mergeCell ref="S232:T232"/>
    <mergeCell ref="U232:V232"/>
    <mergeCell ref="W232:X232"/>
    <mergeCell ref="Y232:Z232"/>
    <mergeCell ref="AA232:AB232"/>
    <mergeCell ref="B232:F232"/>
    <mergeCell ref="G232:H232"/>
    <mergeCell ref="I232:J232"/>
    <mergeCell ref="K232:L232"/>
    <mergeCell ref="M232:N232"/>
    <mergeCell ref="O232:P232"/>
    <mergeCell ref="U231:V231"/>
    <mergeCell ref="W231:X231"/>
    <mergeCell ref="Y231:Z231"/>
    <mergeCell ref="AA231:AB231"/>
    <mergeCell ref="AC231:AD231"/>
    <mergeCell ref="AE231:AF231"/>
    <mergeCell ref="AC230:AD230"/>
    <mergeCell ref="AE230:AF230"/>
    <mergeCell ref="B231:F231"/>
    <mergeCell ref="G231:H231"/>
    <mergeCell ref="I231:J231"/>
    <mergeCell ref="K231:L231"/>
    <mergeCell ref="M231:N231"/>
    <mergeCell ref="O231:P231"/>
    <mergeCell ref="Q231:R231"/>
    <mergeCell ref="S231:T231"/>
    <mergeCell ref="Q230:R230"/>
    <mergeCell ref="S230:T230"/>
    <mergeCell ref="U230:V230"/>
    <mergeCell ref="W230:X230"/>
    <mergeCell ref="Y230:Z230"/>
    <mergeCell ref="AA230:AB230"/>
    <mergeCell ref="A230:F230"/>
    <mergeCell ref="G230:H230"/>
    <mergeCell ref="I230:J230"/>
    <mergeCell ref="K230:L230"/>
    <mergeCell ref="M230:N230"/>
    <mergeCell ref="O230:P230"/>
    <mergeCell ref="U229:V229"/>
    <mergeCell ref="W229:X229"/>
    <mergeCell ref="Y229:Z229"/>
    <mergeCell ref="AA229:AB229"/>
    <mergeCell ref="AC229:AD229"/>
    <mergeCell ref="AE229:AF229"/>
    <mergeCell ref="AC228:AD228"/>
    <mergeCell ref="AE228:AF228"/>
    <mergeCell ref="A229:F229"/>
    <mergeCell ref="G229:H229"/>
    <mergeCell ref="I229:J229"/>
    <mergeCell ref="K229:L229"/>
    <mergeCell ref="M229:N229"/>
    <mergeCell ref="O229:P229"/>
    <mergeCell ref="Q229:R229"/>
    <mergeCell ref="S229:T229"/>
    <mergeCell ref="Q228:R228"/>
    <mergeCell ref="S228:T228"/>
    <mergeCell ref="U228:V228"/>
    <mergeCell ref="W228:X228"/>
    <mergeCell ref="Y228:Z228"/>
    <mergeCell ref="AA228:AB228"/>
    <mergeCell ref="A228:F228"/>
    <mergeCell ref="G228:H228"/>
    <mergeCell ref="I228:J228"/>
    <mergeCell ref="K228:L228"/>
    <mergeCell ref="M228:N228"/>
    <mergeCell ref="O228:P228"/>
    <mergeCell ref="AH213:AI213"/>
    <mergeCell ref="AE222:AF222"/>
    <mergeCell ref="AE223:AF223"/>
    <mergeCell ref="B224:AF224"/>
    <mergeCell ref="B225:AF225"/>
    <mergeCell ref="B226:AF226"/>
    <mergeCell ref="D197:G197"/>
    <mergeCell ref="B198:E198"/>
    <mergeCell ref="F198:G198"/>
    <mergeCell ref="AB198:AF198"/>
    <mergeCell ref="AH198:AI198"/>
    <mergeCell ref="AH200:AI200"/>
    <mergeCell ref="AA192:AD193"/>
    <mergeCell ref="AE192:AF193"/>
    <mergeCell ref="H194:AF194"/>
    <mergeCell ref="B195:G195"/>
    <mergeCell ref="B196:C196"/>
    <mergeCell ref="D196:G196"/>
    <mergeCell ref="AE191:AF191"/>
    <mergeCell ref="A192:A193"/>
    <mergeCell ref="B192:F193"/>
    <mergeCell ref="G192:H193"/>
    <mergeCell ref="I192:L193"/>
    <mergeCell ref="M192:N193"/>
    <mergeCell ref="O192:R193"/>
    <mergeCell ref="S192:T193"/>
    <mergeCell ref="U192:X193"/>
    <mergeCell ref="Y192:Z193"/>
    <mergeCell ref="S191:T191"/>
    <mergeCell ref="U191:V191"/>
    <mergeCell ref="W191:X191"/>
    <mergeCell ref="Y191:Z191"/>
    <mergeCell ref="AA191:AB191"/>
    <mergeCell ref="AC191:AD191"/>
    <mergeCell ref="AA190:AB190"/>
    <mergeCell ref="AC190:AD190"/>
    <mergeCell ref="AE190:AF190"/>
    <mergeCell ref="B191:F191"/>
    <mergeCell ref="G191:H191"/>
    <mergeCell ref="I191:J191"/>
    <mergeCell ref="K191:L191"/>
    <mergeCell ref="M191:N191"/>
    <mergeCell ref="O191:P191"/>
    <mergeCell ref="Q191:R191"/>
    <mergeCell ref="O190:P190"/>
    <mergeCell ref="Q190:R190"/>
    <mergeCell ref="S190:T190"/>
    <mergeCell ref="U190:V190"/>
    <mergeCell ref="W190:X190"/>
    <mergeCell ref="Y190:Z190"/>
    <mergeCell ref="W189:X189"/>
    <mergeCell ref="Y189:Z189"/>
    <mergeCell ref="AA189:AB189"/>
    <mergeCell ref="AC189:AD189"/>
    <mergeCell ref="AE189:AF189"/>
    <mergeCell ref="B190:F190"/>
    <mergeCell ref="G190:H190"/>
    <mergeCell ref="I190:J190"/>
    <mergeCell ref="K190:L190"/>
    <mergeCell ref="M190:N190"/>
    <mergeCell ref="AE188:AF188"/>
    <mergeCell ref="B189:F189"/>
    <mergeCell ref="G189:H189"/>
    <mergeCell ref="I189:J189"/>
    <mergeCell ref="K189:L189"/>
    <mergeCell ref="M189:N189"/>
    <mergeCell ref="O189:P189"/>
    <mergeCell ref="Q189:R189"/>
    <mergeCell ref="S189:T189"/>
    <mergeCell ref="U189:V189"/>
    <mergeCell ref="S188:T188"/>
    <mergeCell ref="U188:V188"/>
    <mergeCell ref="W188:X188"/>
    <mergeCell ref="Y188:Z188"/>
    <mergeCell ref="AA188:AB188"/>
    <mergeCell ref="AC188:AD188"/>
    <mergeCell ref="AA187:AB187"/>
    <mergeCell ref="AC187:AD187"/>
    <mergeCell ref="AE187:AF187"/>
    <mergeCell ref="B188:E188"/>
    <mergeCell ref="G188:H188"/>
    <mergeCell ref="I188:J188"/>
    <mergeCell ref="K188:L188"/>
    <mergeCell ref="M188:N188"/>
    <mergeCell ref="O188:P188"/>
    <mergeCell ref="Q188:R188"/>
    <mergeCell ref="O187:P187"/>
    <mergeCell ref="Q187:R187"/>
    <mergeCell ref="S187:T187"/>
    <mergeCell ref="U187:V187"/>
    <mergeCell ref="W187:X187"/>
    <mergeCell ref="Y187:Z187"/>
    <mergeCell ref="Q186:R186"/>
    <mergeCell ref="S186:T186"/>
    <mergeCell ref="U186:V186"/>
    <mergeCell ref="W186:X186"/>
    <mergeCell ref="Y186:AF186"/>
    <mergeCell ref="B187:F187"/>
    <mergeCell ref="G187:H187"/>
    <mergeCell ref="I187:J187"/>
    <mergeCell ref="K187:L187"/>
    <mergeCell ref="M187:N187"/>
    <mergeCell ref="B186:F186"/>
    <mergeCell ref="G186:H186"/>
    <mergeCell ref="I186:J186"/>
    <mergeCell ref="K186:L186"/>
    <mergeCell ref="M186:N186"/>
    <mergeCell ref="O186:P186"/>
    <mergeCell ref="Q185:R185"/>
    <mergeCell ref="S185:T185"/>
    <mergeCell ref="U185:V185"/>
    <mergeCell ref="W185:X185"/>
    <mergeCell ref="Y185:AD185"/>
    <mergeCell ref="AE185:AF185"/>
    <mergeCell ref="B185:F185"/>
    <mergeCell ref="G185:H185"/>
    <mergeCell ref="I185:J185"/>
    <mergeCell ref="K185:L185"/>
    <mergeCell ref="M185:N185"/>
    <mergeCell ref="O185:P185"/>
    <mergeCell ref="U184:V184"/>
    <mergeCell ref="W184:X184"/>
    <mergeCell ref="Y184:Z184"/>
    <mergeCell ref="AA184:AB184"/>
    <mergeCell ref="AC184:AD184"/>
    <mergeCell ref="AE184:AF184"/>
    <mergeCell ref="AC183:AD183"/>
    <mergeCell ref="AE183:AF183"/>
    <mergeCell ref="B184:E184"/>
    <mergeCell ref="G184:H184"/>
    <mergeCell ref="I184:J184"/>
    <mergeCell ref="K184:L184"/>
    <mergeCell ref="M184:N184"/>
    <mergeCell ref="O184:P184"/>
    <mergeCell ref="Q184:R184"/>
    <mergeCell ref="S184:T184"/>
    <mergeCell ref="Q183:R183"/>
    <mergeCell ref="S183:T183"/>
    <mergeCell ref="U183:V183"/>
    <mergeCell ref="W183:X183"/>
    <mergeCell ref="Y183:Z183"/>
    <mergeCell ref="AA183:AB183"/>
    <mergeCell ref="B183:E183"/>
    <mergeCell ref="G183:H183"/>
    <mergeCell ref="I183:J183"/>
    <mergeCell ref="K183:L183"/>
    <mergeCell ref="M183:N183"/>
    <mergeCell ref="O183:P183"/>
    <mergeCell ref="U182:V182"/>
    <mergeCell ref="W182:X182"/>
    <mergeCell ref="Y182:Z182"/>
    <mergeCell ref="AA182:AB182"/>
    <mergeCell ref="AC182:AD182"/>
    <mergeCell ref="AE182:AF182"/>
    <mergeCell ref="AC181:AD181"/>
    <mergeCell ref="AE181:AF181"/>
    <mergeCell ref="A182:E182"/>
    <mergeCell ref="G182:H182"/>
    <mergeCell ref="I182:J182"/>
    <mergeCell ref="K182:L182"/>
    <mergeCell ref="M182:N182"/>
    <mergeCell ref="O182:P182"/>
    <mergeCell ref="Q182:R182"/>
    <mergeCell ref="S182:T182"/>
    <mergeCell ref="Q181:R181"/>
    <mergeCell ref="S181:T181"/>
    <mergeCell ref="U181:V181"/>
    <mergeCell ref="W181:X181"/>
    <mergeCell ref="Y181:Z181"/>
    <mergeCell ref="AA181:AB181"/>
    <mergeCell ref="A181:E181"/>
    <mergeCell ref="G181:H181"/>
    <mergeCell ref="I181:J181"/>
    <mergeCell ref="K181:L181"/>
    <mergeCell ref="M181:N181"/>
    <mergeCell ref="O181:P181"/>
    <mergeCell ref="U180:V180"/>
    <mergeCell ref="W180:X180"/>
    <mergeCell ref="Y180:Z180"/>
    <mergeCell ref="AA180:AB180"/>
    <mergeCell ref="AC180:AD180"/>
    <mergeCell ref="AE180:AF180"/>
    <mergeCell ref="AC179:AD179"/>
    <mergeCell ref="AE179:AF179"/>
    <mergeCell ref="A180:E180"/>
    <mergeCell ref="G180:H180"/>
    <mergeCell ref="I180:J180"/>
    <mergeCell ref="K180:L180"/>
    <mergeCell ref="M180:N180"/>
    <mergeCell ref="O180:P180"/>
    <mergeCell ref="Q180:R180"/>
    <mergeCell ref="S180:T180"/>
    <mergeCell ref="Q179:R179"/>
    <mergeCell ref="S179:T179"/>
    <mergeCell ref="U179:V179"/>
    <mergeCell ref="W179:X179"/>
    <mergeCell ref="Y179:Z179"/>
    <mergeCell ref="AA179:AB179"/>
    <mergeCell ref="A179:E179"/>
    <mergeCell ref="G179:H179"/>
    <mergeCell ref="I179:J179"/>
    <mergeCell ref="K179:L179"/>
    <mergeCell ref="M179:N179"/>
    <mergeCell ref="O179:P179"/>
    <mergeCell ref="U178:V178"/>
    <mergeCell ref="W178:X178"/>
    <mergeCell ref="Y178:Z178"/>
    <mergeCell ref="AA178:AB178"/>
    <mergeCell ref="AC178:AD178"/>
    <mergeCell ref="AE178:AF178"/>
    <mergeCell ref="AC177:AD177"/>
    <mergeCell ref="AE177:AF177"/>
    <mergeCell ref="A178:E178"/>
    <mergeCell ref="G178:H178"/>
    <mergeCell ref="I178:J178"/>
    <mergeCell ref="K178:L178"/>
    <mergeCell ref="M178:N178"/>
    <mergeCell ref="O178:P178"/>
    <mergeCell ref="Q178:R178"/>
    <mergeCell ref="S178:T178"/>
    <mergeCell ref="Q177:R177"/>
    <mergeCell ref="S177:T177"/>
    <mergeCell ref="U177:V177"/>
    <mergeCell ref="W177:X177"/>
    <mergeCell ref="Y177:Z177"/>
    <mergeCell ref="AA177:AB177"/>
    <mergeCell ref="A177:E177"/>
    <mergeCell ref="G177:H177"/>
    <mergeCell ref="I177:J177"/>
    <mergeCell ref="K177:L177"/>
    <mergeCell ref="M177:N177"/>
    <mergeCell ref="O177:P177"/>
    <mergeCell ref="U176:V176"/>
    <mergeCell ref="W176:X176"/>
    <mergeCell ref="Y176:Z176"/>
    <mergeCell ref="AA176:AB176"/>
    <mergeCell ref="AC176:AD176"/>
    <mergeCell ref="AE176:AF176"/>
    <mergeCell ref="AC175:AD175"/>
    <mergeCell ref="AE175:AF175"/>
    <mergeCell ref="A176:E176"/>
    <mergeCell ref="G176:H176"/>
    <mergeCell ref="I176:J176"/>
    <mergeCell ref="K176:L176"/>
    <mergeCell ref="M176:N176"/>
    <mergeCell ref="O176:P176"/>
    <mergeCell ref="Q176:R176"/>
    <mergeCell ref="S176:T176"/>
    <mergeCell ref="Q175:R175"/>
    <mergeCell ref="S175:T175"/>
    <mergeCell ref="U175:V175"/>
    <mergeCell ref="W175:X175"/>
    <mergeCell ref="Y175:Z175"/>
    <mergeCell ref="AA175:AB175"/>
    <mergeCell ref="AA174:AB174"/>
    <mergeCell ref="AC174:AD174"/>
    <mergeCell ref="AE174:AF174"/>
    <mergeCell ref="A175:B175"/>
    <mergeCell ref="C175:E175"/>
    <mergeCell ref="G175:H175"/>
    <mergeCell ref="I175:J175"/>
    <mergeCell ref="K175:L175"/>
    <mergeCell ref="M175:N175"/>
    <mergeCell ref="O175:P175"/>
    <mergeCell ref="O174:P174"/>
    <mergeCell ref="Q174:R174"/>
    <mergeCell ref="S174:T174"/>
    <mergeCell ref="U174:V174"/>
    <mergeCell ref="W174:X174"/>
    <mergeCell ref="Y174:Z174"/>
    <mergeCell ref="W173:X173"/>
    <mergeCell ref="Y173:Z173"/>
    <mergeCell ref="AA173:AB173"/>
    <mergeCell ref="AC173:AD173"/>
    <mergeCell ref="AE173:AF173"/>
    <mergeCell ref="A174:E174"/>
    <mergeCell ref="G174:H174"/>
    <mergeCell ref="I174:J174"/>
    <mergeCell ref="K174:L174"/>
    <mergeCell ref="M174:N174"/>
    <mergeCell ref="AE172:AF172"/>
    <mergeCell ref="A173:E173"/>
    <mergeCell ref="G173:H173"/>
    <mergeCell ref="I173:J173"/>
    <mergeCell ref="K173:L173"/>
    <mergeCell ref="M173:N173"/>
    <mergeCell ref="O173:P173"/>
    <mergeCell ref="Q173:R173"/>
    <mergeCell ref="S173:T173"/>
    <mergeCell ref="U173:V173"/>
    <mergeCell ref="S172:T172"/>
    <mergeCell ref="U172:V172"/>
    <mergeCell ref="W172:X172"/>
    <mergeCell ref="Y172:Z172"/>
    <mergeCell ref="AA172:AB172"/>
    <mergeCell ref="AC172:AD172"/>
    <mergeCell ref="AA171:AB171"/>
    <mergeCell ref="AC171:AD171"/>
    <mergeCell ref="AE171:AF171"/>
    <mergeCell ref="A172:F172"/>
    <mergeCell ref="G172:H172"/>
    <mergeCell ref="I172:J172"/>
    <mergeCell ref="K172:L172"/>
    <mergeCell ref="M172:N172"/>
    <mergeCell ref="O172:P172"/>
    <mergeCell ref="Q172:R172"/>
    <mergeCell ref="O171:P171"/>
    <mergeCell ref="Q171:R171"/>
    <mergeCell ref="S171:T171"/>
    <mergeCell ref="U171:V171"/>
    <mergeCell ref="W171:X171"/>
    <mergeCell ref="Y171:Z171"/>
    <mergeCell ref="W170:X170"/>
    <mergeCell ref="Y170:Z170"/>
    <mergeCell ref="AA170:AB170"/>
    <mergeCell ref="AC170:AD170"/>
    <mergeCell ref="AE170:AF170"/>
    <mergeCell ref="B171:F171"/>
    <mergeCell ref="G171:H171"/>
    <mergeCell ref="I171:J171"/>
    <mergeCell ref="K171:L171"/>
    <mergeCell ref="M171:N171"/>
    <mergeCell ref="AE169:AF169"/>
    <mergeCell ref="B170:F170"/>
    <mergeCell ref="G170:H170"/>
    <mergeCell ref="I170:J170"/>
    <mergeCell ref="K170:L170"/>
    <mergeCell ref="M170:N170"/>
    <mergeCell ref="O170:P170"/>
    <mergeCell ref="Q170:R170"/>
    <mergeCell ref="S170:T170"/>
    <mergeCell ref="U170:V170"/>
    <mergeCell ref="S169:T169"/>
    <mergeCell ref="U169:V169"/>
    <mergeCell ref="W169:X169"/>
    <mergeCell ref="Y169:Z169"/>
    <mergeCell ref="AA169:AB169"/>
    <mergeCell ref="AC169:AD169"/>
    <mergeCell ref="AA168:AB168"/>
    <mergeCell ref="AC168:AD168"/>
    <mergeCell ref="AE168:AF168"/>
    <mergeCell ref="B169:F169"/>
    <mergeCell ref="G169:H169"/>
    <mergeCell ref="I169:J169"/>
    <mergeCell ref="K169:L169"/>
    <mergeCell ref="M169:N169"/>
    <mergeCell ref="O169:P169"/>
    <mergeCell ref="Q169:R169"/>
    <mergeCell ref="O168:P168"/>
    <mergeCell ref="Q168:R168"/>
    <mergeCell ref="S168:T168"/>
    <mergeCell ref="U168:V168"/>
    <mergeCell ref="W168:X168"/>
    <mergeCell ref="Y168:Z168"/>
    <mergeCell ref="W167:X167"/>
    <mergeCell ref="Y167:Z167"/>
    <mergeCell ref="AA167:AB167"/>
    <mergeCell ref="AC167:AD167"/>
    <mergeCell ref="AE167:AF167"/>
    <mergeCell ref="B168:F168"/>
    <mergeCell ref="G168:H168"/>
    <mergeCell ref="I168:J168"/>
    <mergeCell ref="K168:L168"/>
    <mergeCell ref="M168:N168"/>
    <mergeCell ref="AE166:AF166"/>
    <mergeCell ref="A167:F167"/>
    <mergeCell ref="G167:H167"/>
    <mergeCell ref="I167:J167"/>
    <mergeCell ref="K167:L167"/>
    <mergeCell ref="M167:N167"/>
    <mergeCell ref="O167:P167"/>
    <mergeCell ref="Q167:R167"/>
    <mergeCell ref="S167:T167"/>
    <mergeCell ref="U167:V167"/>
    <mergeCell ref="S166:T166"/>
    <mergeCell ref="U166:V166"/>
    <mergeCell ref="W166:X166"/>
    <mergeCell ref="Y166:Z166"/>
    <mergeCell ref="AA166:AB166"/>
    <mergeCell ref="AC166:AD166"/>
    <mergeCell ref="AA165:AB165"/>
    <mergeCell ref="AC165:AD165"/>
    <mergeCell ref="AE165:AF165"/>
    <mergeCell ref="A166:F166"/>
    <mergeCell ref="G166:H166"/>
    <mergeCell ref="I166:J166"/>
    <mergeCell ref="K166:L166"/>
    <mergeCell ref="M166:N166"/>
    <mergeCell ref="O166:P166"/>
    <mergeCell ref="Q166:R166"/>
    <mergeCell ref="O165:P165"/>
    <mergeCell ref="Q165:R165"/>
    <mergeCell ref="S165:T165"/>
    <mergeCell ref="U165:V165"/>
    <mergeCell ref="W165:X165"/>
    <mergeCell ref="Y165:Z165"/>
    <mergeCell ref="AE159:AF159"/>
    <mergeCell ref="AE160:AF160"/>
    <mergeCell ref="B161:AF161"/>
    <mergeCell ref="B162:AF162"/>
    <mergeCell ref="B163:AF163"/>
    <mergeCell ref="A165:F165"/>
    <mergeCell ref="G165:H165"/>
    <mergeCell ref="I165:J165"/>
    <mergeCell ref="K165:L165"/>
    <mergeCell ref="M165:N165"/>
    <mergeCell ref="B135:E135"/>
    <mergeCell ref="F135:G135"/>
    <mergeCell ref="AB135:AF135"/>
    <mergeCell ref="AH135:AI135"/>
    <mergeCell ref="AH137:AI137"/>
    <mergeCell ref="AH150:AI150"/>
    <mergeCell ref="J133:M133"/>
    <mergeCell ref="O133:R133"/>
    <mergeCell ref="T133:W133"/>
    <mergeCell ref="Y133:AF133"/>
    <mergeCell ref="D134:G134"/>
    <mergeCell ref="J134:M134"/>
    <mergeCell ref="O134:R134"/>
    <mergeCell ref="T134:W134"/>
    <mergeCell ref="Y134:AF134"/>
    <mergeCell ref="Y129:Z130"/>
    <mergeCell ref="AA129:AD130"/>
    <mergeCell ref="AE129:AF130"/>
    <mergeCell ref="H131:AF131"/>
    <mergeCell ref="B132:G132"/>
    <mergeCell ref="H132:H134"/>
    <mergeCell ref="J132:M132"/>
    <mergeCell ref="O132:R132"/>
    <mergeCell ref="B133:C133"/>
    <mergeCell ref="D133:G133"/>
    <mergeCell ref="AC128:AD128"/>
    <mergeCell ref="AE128:AF128"/>
    <mergeCell ref="A129:A130"/>
    <mergeCell ref="B129:F130"/>
    <mergeCell ref="G129:H130"/>
    <mergeCell ref="I129:L130"/>
    <mergeCell ref="M129:N130"/>
    <mergeCell ref="O129:R130"/>
    <mergeCell ref="S129:T130"/>
    <mergeCell ref="U129:X130"/>
    <mergeCell ref="Q128:R128"/>
    <mergeCell ref="S128:T128"/>
    <mergeCell ref="U128:V128"/>
    <mergeCell ref="W128:X128"/>
    <mergeCell ref="Y128:Z128"/>
    <mergeCell ref="AA128:AB128"/>
    <mergeCell ref="B128:F128"/>
    <mergeCell ref="G128:H128"/>
    <mergeCell ref="I128:J128"/>
    <mergeCell ref="K128:L128"/>
    <mergeCell ref="M128:N128"/>
    <mergeCell ref="O128:P128"/>
    <mergeCell ref="U127:V127"/>
    <mergeCell ref="W127:X127"/>
    <mergeCell ref="Y127:Z127"/>
    <mergeCell ref="AA127:AB127"/>
    <mergeCell ref="AC127:AD127"/>
    <mergeCell ref="AE127:AF127"/>
    <mergeCell ref="AC126:AD126"/>
    <mergeCell ref="AE126:AF126"/>
    <mergeCell ref="B127:F127"/>
    <mergeCell ref="G127:H127"/>
    <mergeCell ref="I127:J127"/>
    <mergeCell ref="K127:L127"/>
    <mergeCell ref="M127:N127"/>
    <mergeCell ref="O127:P127"/>
    <mergeCell ref="Q127:R127"/>
    <mergeCell ref="S127:T127"/>
    <mergeCell ref="Q126:R126"/>
    <mergeCell ref="S126:T126"/>
    <mergeCell ref="U126:V126"/>
    <mergeCell ref="W126:X126"/>
    <mergeCell ref="Y126:Z126"/>
    <mergeCell ref="AA126:AB126"/>
    <mergeCell ref="B126:F126"/>
    <mergeCell ref="G126:H126"/>
    <mergeCell ref="I126:J126"/>
    <mergeCell ref="K126:L126"/>
    <mergeCell ref="M126:N126"/>
    <mergeCell ref="O126:P126"/>
    <mergeCell ref="U125:V125"/>
    <mergeCell ref="W125:X125"/>
    <mergeCell ref="Y125:Z125"/>
    <mergeCell ref="AA125:AB125"/>
    <mergeCell ref="AC125:AD125"/>
    <mergeCell ref="AE125:AF125"/>
    <mergeCell ref="AC124:AD124"/>
    <mergeCell ref="AE124:AF124"/>
    <mergeCell ref="B125:E125"/>
    <mergeCell ref="G125:H125"/>
    <mergeCell ref="I125:J125"/>
    <mergeCell ref="K125:L125"/>
    <mergeCell ref="M125:N125"/>
    <mergeCell ref="O125:P125"/>
    <mergeCell ref="Q125:R125"/>
    <mergeCell ref="S125:T125"/>
    <mergeCell ref="Q124:R124"/>
    <mergeCell ref="S124:T124"/>
    <mergeCell ref="U124:V124"/>
    <mergeCell ref="W124:X124"/>
    <mergeCell ref="Y124:Z124"/>
    <mergeCell ref="AA124:AB124"/>
    <mergeCell ref="B124:F124"/>
    <mergeCell ref="G124:H124"/>
    <mergeCell ref="I124:J124"/>
    <mergeCell ref="K124:L124"/>
    <mergeCell ref="M124:N124"/>
    <mergeCell ref="O124:P124"/>
    <mergeCell ref="O123:P123"/>
    <mergeCell ref="Q123:R123"/>
    <mergeCell ref="S123:T123"/>
    <mergeCell ref="U123:V123"/>
    <mergeCell ref="W123:X123"/>
    <mergeCell ref="Y123:AF123"/>
    <mergeCell ref="S122:T122"/>
    <mergeCell ref="U122:V122"/>
    <mergeCell ref="W122:X122"/>
    <mergeCell ref="Y122:AD122"/>
    <mergeCell ref="AE122:AF122"/>
    <mergeCell ref="B123:F123"/>
    <mergeCell ref="G123:H123"/>
    <mergeCell ref="I123:J123"/>
    <mergeCell ref="K123:L123"/>
    <mergeCell ref="M123:N123"/>
    <mergeCell ref="AA121:AB121"/>
    <mergeCell ref="AC121:AD121"/>
    <mergeCell ref="AE121:AF121"/>
    <mergeCell ref="B122:F122"/>
    <mergeCell ref="G122:H122"/>
    <mergeCell ref="I122:J122"/>
    <mergeCell ref="K122:L122"/>
    <mergeCell ref="M122:N122"/>
    <mergeCell ref="O122:P122"/>
    <mergeCell ref="Q122:R122"/>
    <mergeCell ref="O121:P121"/>
    <mergeCell ref="Q121:R121"/>
    <mergeCell ref="S121:T121"/>
    <mergeCell ref="U121:V121"/>
    <mergeCell ref="W121:X121"/>
    <mergeCell ref="Y121:Z121"/>
    <mergeCell ref="W120:X120"/>
    <mergeCell ref="Y120:Z120"/>
    <mergeCell ref="AA120:AB120"/>
    <mergeCell ref="AC120:AD120"/>
    <mergeCell ref="AE120:AF120"/>
    <mergeCell ref="B121:E121"/>
    <mergeCell ref="G121:H121"/>
    <mergeCell ref="I121:J121"/>
    <mergeCell ref="K121:L121"/>
    <mergeCell ref="M121:N121"/>
    <mergeCell ref="AE119:AF119"/>
    <mergeCell ref="B120:E120"/>
    <mergeCell ref="G120:H120"/>
    <mergeCell ref="I120:J120"/>
    <mergeCell ref="K120:L120"/>
    <mergeCell ref="M120:N120"/>
    <mergeCell ref="O120:P120"/>
    <mergeCell ref="Q120:R120"/>
    <mergeCell ref="S120:T120"/>
    <mergeCell ref="U120:V120"/>
    <mergeCell ref="S119:T119"/>
    <mergeCell ref="U119:V119"/>
    <mergeCell ref="W119:X119"/>
    <mergeCell ref="Y119:Z119"/>
    <mergeCell ref="AA119:AB119"/>
    <mergeCell ref="AC119:AD119"/>
    <mergeCell ref="AA118:AB118"/>
    <mergeCell ref="AC118:AD118"/>
    <mergeCell ref="AE118:AF118"/>
    <mergeCell ref="A119:E119"/>
    <mergeCell ref="G119:H119"/>
    <mergeCell ref="I119:J119"/>
    <mergeCell ref="K119:L119"/>
    <mergeCell ref="M119:N119"/>
    <mergeCell ref="O119:P119"/>
    <mergeCell ref="Q119:R119"/>
    <mergeCell ref="O118:P118"/>
    <mergeCell ref="Q118:R118"/>
    <mergeCell ref="S118:T118"/>
    <mergeCell ref="U118:V118"/>
    <mergeCell ref="W118:X118"/>
    <mergeCell ref="Y118:Z118"/>
    <mergeCell ref="W117:X117"/>
    <mergeCell ref="Y117:Z117"/>
    <mergeCell ref="AA117:AB117"/>
    <mergeCell ref="AC117:AD117"/>
    <mergeCell ref="AE117:AF117"/>
    <mergeCell ref="A118:E118"/>
    <mergeCell ref="G118:H118"/>
    <mergeCell ref="I118:J118"/>
    <mergeCell ref="K118:L118"/>
    <mergeCell ref="M118:N118"/>
    <mergeCell ref="AE116:AF116"/>
    <mergeCell ref="A117:E117"/>
    <mergeCell ref="G117:H117"/>
    <mergeCell ref="I117:J117"/>
    <mergeCell ref="K117:L117"/>
    <mergeCell ref="M117:N117"/>
    <mergeCell ref="O117:P117"/>
    <mergeCell ref="Q117:R117"/>
    <mergeCell ref="S117:T117"/>
    <mergeCell ref="U117:V117"/>
    <mergeCell ref="S116:T116"/>
    <mergeCell ref="U116:V116"/>
    <mergeCell ref="W116:X116"/>
    <mergeCell ref="Y116:Z116"/>
    <mergeCell ref="AA116:AB116"/>
    <mergeCell ref="AC116:AD116"/>
    <mergeCell ref="AA115:AB115"/>
    <mergeCell ref="AC115:AD115"/>
    <mergeCell ref="AE115:AF115"/>
    <mergeCell ref="A116:E116"/>
    <mergeCell ref="G116:H116"/>
    <mergeCell ref="I116:J116"/>
    <mergeCell ref="K116:L116"/>
    <mergeCell ref="M116:N116"/>
    <mergeCell ref="O116:P116"/>
    <mergeCell ref="Q116:R116"/>
    <mergeCell ref="O115:P115"/>
    <mergeCell ref="Q115:R115"/>
    <mergeCell ref="S115:T115"/>
    <mergeCell ref="U115:V115"/>
    <mergeCell ref="W115:X115"/>
    <mergeCell ref="Y115:Z115"/>
    <mergeCell ref="W114:X114"/>
    <mergeCell ref="Y114:Z114"/>
    <mergeCell ref="AA114:AB114"/>
    <mergeCell ref="AC114:AD114"/>
    <mergeCell ref="AE114:AF114"/>
    <mergeCell ref="A115:E115"/>
    <mergeCell ref="G115:H115"/>
    <mergeCell ref="I115:J115"/>
    <mergeCell ref="K115:L115"/>
    <mergeCell ref="M115:N115"/>
    <mergeCell ref="AE113:AF113"/>
    <mergeCell ref="A114:E114"/>
    <mergeCell ref="G114:H114"/>
    <mergeCell ref="I114:J114"/>
    <mergeCell ref="K114:L114"/>
    <mergeCell ref="M114:N114"/>
    <mergeCell ref="O114:P114"/>
    <mergeCell ref="Q114:R114"/>
    <mergeCell ref="S114:T114"/>
    <mergeCell ref="U114:V114"/>
    <mergeCell ref="S113:T113"/>
    <mergeCell ref="U113:V113"/>
    <mergeCell ref="W113:X113"/>
    <mergeCell ref="Y113:Z113"/>
    <mergeCell ref="AA113:AB113"/>
    <mergeCell ref="AC113:AD113"/>
    <mergeCell ref="AA112:AB112"/>
    <mergeCell ref="AC112:AD112"/>
    <mergeCell ref="AE112:AF112"/>
    <mergeCell ref="A113:E113"/>
    <mergeCell ref="G113:H113"/>
    <mergeCell ref="I113:J113"/>
    <mergeCell ref="K113:L113"/>
    <mergeCell ref="M113:N113"/>
    <mergeCell ref="O113:P113"/>
    <mergeCell ref="Q113:R113"/>
    <mergeCell ref="O112:P112"/>
    <mergeCell ref="Q112:R112"/>
    <mergeCell ref="S112:T112"/>
    <mergeCell ref="U112:V112"/>
    <mergeCell ref="W112:X112"/>
    <mergeCell ref="Y112:Z112"/>
    <mergeCell ref="A112:B112"/>
    <mergeCell ref="C112:E112"/>
    <mergeCell ref="G112:H112"/>
    <mergeCell ref="I112:J112"/>
    <mergeCell ref="K112:L112"/>
    <mergeCell ref="M112:N112"/>
    <mergeCell ref="U111:V111"/>
    <mergeCell ref="W111:X111"/>
    <mergeCell ref="Y111:Z111"/>
    <mergeCell ref="AA111:AB111"/>
    <mergeCell ref="AC111:AD111"/>
    <mergeCell ref="AE111:AF111"/>
    <mergeCell ref="AC110:AD110"/>
    <mergeCell ref="AE110:AF110"/>
    <mergeCell ref="A111:E111"/>
    <mergeCell ref="G111:H111"/>
    <mergeCell ref="I111:J111"/>
    <mergeCell ref="K111:L111"/>
    <mergeCell ref="M111:N111"/>
    <mergeCell ref="O111:P111"/>
    <mergeCell ref="Q111:R111"/>
    <mergeCell ref="S111:T111"/>
    <mergeCell ref="Q110:R110"/>
    <mergeCell ref="S110:T110"/>
    <mergeCell ref="U110:V110"/>
    <mergeCell ref="W110:X110"/>
    <mergeCell ref="Y110:Z110"/>
    <mergeCell ref="AA110:AB110"/>
    <mergeCell ref="A110:E110"/>
    <mergeCell ref="G110:H110"/>
    <mergeCell ref="I110:J110"/>
    <mergeCell ref="K110:L110"/>
    <mergeCell ref="M110:N110"/>
    <mergeCell ref="O110:P110"/>
    <mergeCell ref="U109:V109"/>
    <mergeCell ref="W109:X109"/>
    <mergeCell ref="Y109:Z109"/>
    <mergeCell ref="AA109:AB109"/>
    <mergeCell ref="AC109:AD109"/>
    <mergeCell ref="AE109:AF109"/>
    <mergeCell ref="AC108:AD108"/>
    <mergeCell ref="AE108:AF108"/>
    <mergeCell ref="A109:F109"/>
    <mergeCell ref="G109:H109"/>
    <mergeCell ref="I109:J109"/>
    <mergeCell ref="K109:L109"/>
    <mergeCell ref="M109:N109"/>
    <mergeCell ref="O109:P109"/>
    <mergeCell ref="Q109:R109"/>
    <mergeCell ref="S109:T109"/>
    <mergeCell ref="Q108:R108"/>
    <mergeCell ref="S108:T108"/>
    <mergeCell ref="U108:V108"/>
    <mergeCell ref="W108:X108"/>
    <mergeCell ref="Y108:Z108"/>
    <mergeCell ref="AA108:AB108"/>
    <mergeCell ref="B108:F108"/>
    <mergeCell ref="G108:H108"/>
    <mergeCell ref="I108:J108"/>
    <mergeCell ref="K108:L108"/>
    <mergeCell ref="M108:N108"/>
    <mergeCell ref="O108:P108"/>
    <mergeCell ref="U107:V107"/>
    <mergeCell ref="W107:X107"/>
    <mergeCell ref="Y107:Z107"/>
    <mergeCell ref="AA107:AB107"/>
    <mergeCell ref="AC107:AD107"/>
    <mergeCell ref="AE107:AF107"/>
    <mergeCell ref="AC106:AD106"/>
    <mergeCell ref="AE106:AF106"/>
    <mergeCell ref="B107:F107"/>
    <mergeCell ref="G107:H107"/>
    <mergeCell ref="I107:J107"/>
    <mergeCell ref="K107:L107"/>
    <mergeCell ref="M107:N107"/>
    <mergeCell ref="O107:P107"/>
    <mergeCell ref="Q107:R107"/>
    <mergeCell ref="S107:T107"/>
    <mergeCell ref="Q106:R106"/>
    <mergeCell ref="S106:T106"/>
    <mergeCell ref="U106:V106"/>
    <mergeCell ref="W106:X106"/>
    <mergeCell ref="Y106:Z106"/>
    <mergeCell ref="AA106:AB106"/>
    <mergeCell ref="B106:F106"/>
    <mergeCell ref="G106:H106"/>
    <mergeCell ref="I106:J106"/>
    <mergeCell ref="K106:L106"/>
    <mergeCell ref="M106:N106"/>
    <mergeCell ref="O106:P106"/>
    <mergeCell ref="U105:V105"/>
    <mergeCell ref="W105:X105"/>
    <mergeCell ref="Y105:Z105"/>
    <mergeCell ref="AA105:AB105"/>
    <mergeCell ref="AC105:AD105"/>
    <mergeCell ref="AE105:AF105"/>
    <mergeCell ref="AC104:AD104"/>
    <mergeCell ref="AE104:AF104"/>
    <mergeCell ref="B105:F105"/>
    <mergeCell ref="G105:H105"/>
    <mergeCell ref="I105:J105"/>
    <mergeCell ref="K105:L105"/>
    <mergeCell ref="M105:N105"/>
    <mergeCell ref="O105:P105"/>
    <mergeCell ref="Q105:R105"/>
    <mergeCell ref="S105:T105"/>
    <mergeCell ref="Q104:R104"/>
    <mergeCell ref="S104:T104"/>
    <mergeCell ref="U104:V104"/>
    <mergeCell ref="W104:X104"/>
    <mergeCell ref="Y104:Z104"/>
    <mergeCell ref="AA104:AB104"/>
    <mergeCell ref="A104:F104"/>
    <mergeCell ref="G104:H104"/>
    <mergeCell ref="I104:J104"/>
    <mergeCell ref="K104:L104"/>
    <mergeCell ref="M104:N104"/>
    <mergeCell ref="O104:P104"/>
    <mergeCell ref="U103:V103"/>
    <mergeCell ref="W103:X103"/>
    <mergeCell ref="Y103:Z103"/>
    <mergeCell ref="AA103:AB103"/>
    <mergeCell ref="AC103:AD103"/>
    <mergeCell ref="AE103:AF103"/>
    <mergeCell ref="AC102:AD102"/>
    <mergeCell ref="AE102:AF102"/>
    <mergeCell ref="A103:F103"/>
    <mergeCell ref="G103:H103"/>
    <mergeCell ref="I103:J103"/>
    <mergeCell ref="K103:L103"/>
    <mergeCell ref="M103:N103"/>
    <mergeCell ref="O103:P103"/>
    <mergeCell ref="Q103:R103"/>
    <mergeCell ref="S103:T103"/>
    <mergeCell ref="Q102:R102"/>
    <mergeCell ref="S102:T102"/>
    <mergeCell ref="U102:V102"/>
    <mergeCell ref="W102:X102"/>
    <mergeCell ref="Y102:Z102"/>
    <mergeCell ref="AA102:AB102"/>
    <mergeCell ref="A102:F102"/>
    <mergeCell ref="G102:H102"/>
    <mergeCell ref="I102:J102"/>
    <mergeCell ref="K102:L102"/>
    <mergeCell ref="M102:N102"/>
    <mergeCell ref="O102:P102"/>
    <mergeCell ref="AH87:AI87"/>
    <mergeCell ref="AE96:AF96"/>
    <mergeCell ref="AE97:AF97"/>
    <mergeCell ref="B98:AF98"/>
    <mergeCell ref="B99:AF99"/>
    <mergeCell ref="B100:AF100"/>
    <mergeCell ref="D71:G71"/>
    <mergeCell ref="AO71:AP71"/>
    <mergeCell ref="B72:E72"/>
    <mergeCell ref="F72:G72"/>
    <mergeCell ref="AB72:AF72"/>
    <mergeCell ref="AH82:AI82"/>
    <mergeCell ref="AA66:AD67"/>
    <mergeCell ref="AE66:AF67"/>
    <mergeCell ref="H68:AF68"/>
    <mergeCell ref="B69:G69"/>
    <mergeCell ref="B70:C70"/>
    <mergeCell ref="D70:G70"/>
    <mergeCell ref="AE65:AF65"/>
    <mergeCell ref="A66:A67"/>
    <mergeCell ref="B66:F67"/>
    <mergeCell ref="G66:H67"/>
    <mergeCell ref="I66:L67"/>
    <mergeCell ref="M66:N67"/>
    <mergeCell ref="O66:R67"/>
    <mergeCell ref="S66:T67"/>
    <mergeCell ref="U66:X67"/>
    <mergeCell ref="Y66:Z67"/>
    <mergeCell ref="S65:T65"/>
    <mergeCell ref="U65:V65"/>
    <mergeCell ref="W65:X65"/>
    <mergeCell ref="Y65:Z65"/>
    <mergeCell ref="AA65:AB65"/>
    <mergeCell ref="AC65:AD65"/>
    <mergeCell ref="AA64:AB64"/>
    <mergeCell ref="AC64:AD64"/>
    <mergeCell ref="AE64:AF64"/>
    <mergeCell ref="B65:F65"/>
    <mergeCell ref="G65:H65"/>
    <mergeCell ref="I65:J65"/>
    <mergeCell ref="K65:L65"/>
    <mergeCell ref="M65:N65"/>
    <mergeCell ref="O65:P65"/>
    <mergeCell ref="Q65:R65"/>
    <mergeCell ref="O64:P64"/>
    <mergeCell ref="Q64:R64"/>
    <mergeCell ref="S64:T64"/>
    <mergeCell ref="U64:V64"/>
    <mergeCell ref="W64:X64"/>
    <mergeCell ref="Y64:Z64"/>
    <mergeCell ref="W63:X63"/>
    <mergeCell ref="Y63:Z63"/>
    <mergeCell ref="AA63:AB63"/>
    <mergeCell ref="AC63:AD63"/>
    <mergeCell ref="AE63:AF63"/>
    <mergeCell ref="B64:F64"/>
    <mergeCell ref="G64:H64"/>
    <mergeCell ref="I64:J64"/>
    <mergeCell ref="K64:L64"/>
    <mergeCell ref="M64:N64"/>
    <mergeCell ref="AE62:AF62"/>
    <mergeCell ref="B63:F63"/>
    <mergeCell ref="G63:H63"/>
    <mergeCell ref="I63:J63"/>
    <mergeCell ref="K63:L63"/>
    <mergeCell ref="M63:N63"/>
    <mergeCell ref="O63:P63"/>
    <mergeCell ref="Q63:R63"/>
    <mergeCell ref="S63:T63"/>
    <mergeCell ref="U63:V63"/>
    <mergeCell ref="S62:T62"/>
    <mergeCell ref="U62:V62"/>
    <mergeCell ref="W62:X62"/>
    <mergeCell ref="Y62:Z62"/>
    <mergeCell ref="AA62:AB62"/>
    <mergeCell ref="AC62:AD62"/>
    <mergeCell ref="AA61:AB61"/>
    <mergeCell ref="AC61:AD61"/>
    <mergeCell ref="AE61:AF61"/>
    <mergeCell ref="B62:E62"/>
    <mergeCell ref="G62:H62"/>
    <mergeCell ref="I62:J62"/>
    <mergeCell ref="K62:L62"/>
    <mergeCell ref="M62:N62"/>
    <mergeCell ref="O62:P62"/>
    <mergeCell ref="Q62:R62"/>
    <mergeCell ref="O61:P61"/>
    <mergeCell ref="Q61:R61"/>
    <mergeCell ref="S61:T61"/>
    <mergeCell ref="U61:V61"/>
    <mergeCell ref="W61:X61"/>
    <mergeCell ref="Y61:Z61"/>
    <mergeCell ref="Q60:R60"/>
    <mergeCell ref="S60:T60"/>
    <mergeCell ref="U60:V60"/>
    <mergeCell ref="W60:X60"/>
    <mergeCell ref="Y60:AF60"/>
    <mergeCell ref="B61:F61"/>
    <mergeCell ref="G61:H61"/>
    <mergeCell ref="I61:J61"/>
    <mergeCell ref="K61:L61"/>
    <mergeCell ref="M61:N61"/>
    <mergeCell ref="U59:V59"/>
    <mergeCell ref="W59:X59"/>
    <mergeCell ref="Y59:AD59"/>
    <mergeCell ref="AE59:AF59"/>
    <mergeCell ref="B60:F60"/>
    <mergeCell ref="G60:H60"/>
    <mergeCell ref="I60:J60"/>
    <mergeCell ref="K60:L60"/>
    <mergeCell ref="M60:N60"/>
    <mergeCell ref="O60:P60"/>
    <mergeCell ref="AC58:AD58"/>
    <mergeCell ref="AE58:AF58"/>
    <mergeCell ref="B59:F59"/>
    <mergeCell ref="G59:H59"/>
    <mergeCell ref="I59:J59"/>
    <mergeCell ref="K59:L59"/>
    <mergeCell ref="M59:N59"/>
    <mergeCell ref="O59:P59"/>
    <mergeCell ref="Q59:R59"/>
    <mergeCell ref="S59:T59"/>
    <mergeCell ref="Q58:R58"/>
    <mergeCell ref="S58:T58"/>
    <mergeCell ref="U58:V58"/>
    <mergeCell ref="W58:X58"/>
    <mergeCell ref="Y58:Z58"/>
    <mergeCell ref="AA58:AB58"/>
    <mergeCell ref="B58:E58"/>
    <mergeCell ref="G58:H58"/>
    <mergeCell ref="I58:J58"/>
    <mergeCell ref="K58:L58"/>
    <mergeCell ref="M58:N58"/>
    <mergeCell ref="O58:P58"/>
    <mergeCell ref="U57:V57"/>
    <mergeCell ref="W57:X57"/>
    <mergeCell ref="Y57:Z57"/>
    <mergeCell ref="AA57:AB57"/>
    <mergeCell ref="AC57:AD57"/>
    <mergeCell ref="AE57:AF57"/>
    <mergeCell ref="AC56:AD56"/>
    <mergeCell ref="AE56:AF56"/>
    <mergeCell ref="B57:E57"/>
    <mergeCell ref="G57:H57"/>
    <mergeCell ref="I57:J57"/>
    <mergeCell ref="K57:L57"/>
    <mergeCell ref="M57:N57"/>
    <mergeCell ref="O57:P57"/>
    <mergeCell ref="Q57:R57"/>
    <mergeCell ref="S57:T57"/>
    <mergeCell ref="Q56:R56"/>
    <mergeCell ref="S56:T56"/>
    <mergeCell ref="U56:V56"/>
    <mergeCell ref="W56:X56"/>
    <mergeCell ref="Y56:Z56"/>
    <mergeCell ref="AA56:AB56"/>
    <mergeCell ref="A56:E56"/>
    <mergeCell ref="G56:H56"/>
    <mergeCell ref="I56:J56"/>
    <mergeCell ref="K56:L56"/>
    <mergeCell ref="M56:N56"/>
    <mergeCell ref="O56:P56"/>
    <mergeCell ref="U55:V55"/>
    <mergeCell ref="W55:X55"/>
    <mergeCell ref="Y55:Z55"/>
    <mergeCell ref="AA55:AB55"/>
    <mergeCell ref="AC55:AD55"/>
    <mergeCell ref="AE55:AF55"/>
    <mergeCell ref="AC54:AD54"/>
    <mergeCell ref="AE54:AF54"/>
    <mergeCell ref="A55:E55"/>
    <mergeCell ref="G55:H55"/>
    <mergeCell ref="I55:J55"/>
    <mergeCell ref="K55:L55"/>
    <mergeCell ref="M55:N55"/>
    <mergeCell ref="O55:P55"/>
    <mergeCell ref="Q55:R55"/>
    <mergeCell ref="S55:T55"/>
    <mergeCell ref="Q54:R54"/>
    <mergeCell ref="S54:T54"/>
    <mergeCell ref="U54:V54"/>
    <mergeCell ref="W54:X54"/>
    <mergeCell ref="Y54:Z54"/>
    <mergeCell ref="AA54:AB54"/>
    <mergeCell ref="A54:E54"/>
    <mergeCell ref="G54:H54"/>
    <mergeCell ref="I54:J54"/>
    <mergeCell ref="K54:L54"/>
    <mergeCell ref="M54:N54"/>
    <mergeCell ref="O54:P54"/>
    <mergeCell ref="U53:V53"/>
    <mergeCell ref="W53:X53"/>
    <mergeCell ref="Y53:Z53"/>
    <mergeCell ref="AA53:AB53"/>
    <mergeCell ref="AC53:AD53"/>
    <mergeCell ref="AE53:AF53"/>
    <mergeCell ref="AC52:AD52"/>
    <mergeCell ref="AE52:AF52"/>
    <mergeCell ref="A53:E53"/>
    <mergeCell ref="G53:H53"/>
    <mergeCell ref="I53:J53"/>
    <mergeCell ref="K53:L53"/>
    <mergeCell ref="M53:N53"/>
    <mergeCell ref="O53:P53"/>
    <mergeCell ref="Q53:R53"/>
    <mergeCell ref="S53:T53"/>
    <mergeCell ref="Q52:R52"/>
    <mergeCell ref="S52:T52"/>
    <mergeCell ref="U52:V52"/>
    <mergeCell ref="W52:X52"/>
    <mergeCell ref="Y52:Z52"/>
    <mergeCell ref="AA52:AB52"/>
    <mergeCell ref="A52:E52"/>
    <mergeCell ref="G52:H52"/>
    <mergeCell ref="I52:J52"/>
    <mergeCell ref="K52:L52"/>
    <mergeCell ref="M52:N52"/>
    <mergeCell ref="O52:P52"/>
    <mergeCell ref="U51:V51"/>
    <mergeCell ref="W51:X51"/>
    <mergeCell ref="Y51:Z51"/>
    <mergeCell ref="AA51:AB51"/>
    <mergeCell ref="AC51:AD51"/>
    <mergeCell ref="AE51:AF51"/>
    <mergeCell ref="AC50:AD50"/>
    <mergeCell ref="AE50:AF50"/>
    <mergeCell ref="A51:E51"/>
    <mergeCell ref="G51:H51"/>
    <mergeCell ref="I51:J51"/>
    <mergeCell ref="K51:L51"/>
    <mergeCell ref="M51:N51"/>
    <mergeCell ref="O51:P51"/>
    <mergeCell ref="Q51:R51"/>
    <mergeCell ref="S51:T51"/>
    <mergeCell ref="Q50:R50"/>
    <mergeCell ref="S50:T50"/>
    <mergeCell ref="U50:V50"/>
    <mergeCell ref="W50:X50"/>
    <mergeCell ref="Y50:Z50"/>
    <mergeCell ref="AA50:AB50"/>
    <mergeCell ref="Y49:Z49"/>
    <mergeCell ref="AA49:AB49"/>
    <mergeCell ref="AC49:AD49"/>
    <mergeCell ref="AE49:AF49"/>
    <mergeCell ref="A50:E50"/>
    <mergeCell ref="G50:H50"/>
    <mergeCell ref="I50:J50"/>
    <mergeCell ref="K50:L50"/>
    <mergeCell ref="M50:N50"/>
    <mergeCell ref="O50:P50"/>
    <mergeCell ref="M49:N49"/>
    <mergeCell ref="O49:P49"/>
    <mergeCell ref="Q49:R49"/>
    <mergeCell ref="S49:T49"/>
    <mergeCell ref="U49:V49"/>
    <mergeCell ref="W49:X49"/>
    <mergeCell ref="W48:X48"/>
    <mergeCell ref="Y48:Z48"/>
    <mergeCell ref="AA48:AB48"/>
    <mergeCell ref="AC48:AD48"/>
    <mergeCell ref="AE48:AF48"/>
    <mergeCell ref="A49:B49"/>
    <mergeCell ref="C49:E49"/>
    <mergeCell ref="G49:H49"/>
    <mergeCell ref="I49:J49"/>
    <mergeCell ref="K49:L49"/>
    <mergeCell ref="AE47:AF47"/>
    <mergeCell ref="A48:E48"/>
    <mergeCell ref="G48:H48"/>
    <mergeCell ref="I48:J48"/>
    <mergeCell ref="K48:L48"/>
    <mergeCell ref="M48:N48"/>
    <mergeCell ref="O48:P48"/>
    <mergeCell ref="Q48:R48"/>
    <mergeCell ref="S48:T48"/>
    <mergeCell ref="U48:V48"/>
    <mergeCell ref="S47:T47"/>
    <mergeCell ref="U47:V47"/>
    <mergeCell ref="W47:X47"/>
    <mergeCell ref="Y47:Z47"/>
    <mergeCell ref="AA47:AB47"/>
    <mergeCell ref="AC47:AD47"/>
    <mergeCell ref="AA46:AB46"/>
    <mergeCell ref="AC46:AD46"/>
    <mergeCell ref="AE46:AF46"/>
    <mergeCell ref="A47:E47"/>
    <mergeCell ref="G47:H47"/>
    <mergeCell ref="I47:J47"/>
    <mergeCell ref="K47:L47"/>
    <mergeCell ref="M47:N47"/>
    <mergeCell ref="O47:P47"/>
    <mergeCell ref="Q47:R47"/>
    <mergeCell ref="O46:P46"/>
    <mergeCell ref="Q46:R46"/>
    <mergeCell ref="S46:T46"/>
    <mergeCell ref="U46:V46"/>
    <mergeCell ref="W46:X46"/>
    <mergeCell ref="Y46:Z46"/>
    <mergeCell ref="W45:X45"/>
    <mergeCell ref="Y45:Z45"/>
    <mergeCell ref="AA45:AB45"/>
    <mergeCell ref="AC45:AD45"/>
    <mergeCell ref="AE45:AF45"/>
    <mergeCell ref="A46:F46"/>
    <mergeCell ref="G46:H46"/>
    <mergeCell ref="I46:J46"/>
    <mergeCell ref="K46:L46"/>
    <mergeCell ref="M46:N46"/>
    <mergeCell ref="AE44:AF44"/>
    <mergeCell ref="B45:F45"/>
    <mergeCell ref="G45:H45"/>
    <mergeCell ref="I45:J45"/>
    <mergeCell ref="K45:L45"/>
    <mergeCell ref="M45:N45"/>
    <mergeCell ref="O45:P45"/>
    <mergeCell ref="Q45:R45"/>
    <mergeCell ref="S45:T45"/>
    <mergeCell ref="U45:V45"/>
    <mergeCell ref="S44:T44"/>
    <mergeCell ref="U44:V44"/>
    <mergeCell ref="W44:X44"/>
    <mergeCell ref="Y44:Z44"/>
    <mergeCell ref="AA44:AB44"/>
    <mergeCell ref="AC44:AD44"/>
    <mergeCell ref="AA43:AB43"/>
    <mergeCell ref="AC43:AD43"/>
    <mergeCell ref="AE43:AF43"/>
    <mergeCell ref="B44:F44"/>
    <mergeCell ref="G44:H44"/>
    <mergeCell ref="I44:J44"/>
    <mergeCell ref="K44:L44"/>
    <mergeCell ref="M44:N44"/>
    <mergeCell ref="O44:P44"/>
    <mergeCell ref="Q44:R44"/>
    <mergeCell ref="O43:P43"/>
    <mergeCell ref="Q43:R43"/>
    <mergeCell ref="S43:T43"/>
    <mergeCell ref="U43:V43"/>
    <mergeCell ref="W43:X43"/>
    <mergeCell ref="Y43:Z43"/>
    <mergeCell ref="W42:X42"/>
    <mergeCell ref="Y42:Z42"/>
    <mergeCell ref="AA42:AB42"/>
    <mergeCell ref="AC42:AD42"/>
    <mergeCell ref="AE42:AF42"/>
    <mergeCell ref="B43:F43"/>
    <mergeCell ref="G43:H43"/>
    <mergeCell ref="I43:J43"/>
    <mergeCell ref="K43:L43"/>
    <mergeCell ref="M43:N43"/>
    <mergeCell ref="AE41:AF41"/>
    <mergeCell ref="B42:F42"/>
    <mergeCell ref="G42:H42"/>
    <mergeCell ref="I42:J42"/>
    <mergeCell ref="K42:L42"/>
    <mergeCell ref="M42:N42"/>
    <mergeCell ref="O42:P42"/>
    <mergeCell ref="Q42:R42"/>
    <mergeCell ref="S42:T42"/>
    <mergeCell ref="U42:V42"/>
    <mergeCell ref="S41:T41"/>
    <mergeCell ref="U41:V41"/>
    <mergeCell ref="W41:X41"/>
    <mergeCell ref="Y41:Z41"/>
    <mergeCell ref="AA41:AB41"/>
    <mergeCell ref="AC41:AD41"/>
    <mergeCell ref="AA40:AB40"/>
    <mergeCell ref="AC40:AD40"/>
    <mergeCell ref="AE40:AF40"/>
    <mergeCell ref="A41:F41"/>
    <mergeCell ref="G41:H41"/>
    <mergeCell ref="I41:J41"/>
    <mergeCell ref="K41:L41"/>
    <mergeCell ref="M41:N41"/>
    <mergeCell ref="O41:P41"/>
    <mergeCell ref="Q41:R41"/>
    <mergeCell ref="O40:P40"/>
    <mergeCell ref="Q40:R40"/>
    <mergeCell ref="S40:T40"/>
    <mergeCell ref="U40:V40"/>
    <mergeCell ref="W40:X40"/>
    <mergeCell ref="Y40:Z40"/>
    <mergeCell ref="W39:X39"/>
    <mergeCell ref="Y39:Z39"/>
    <mergeCell ref="AA39:AB39"/>
    <mergeCell ref="AC39:AD39"/>
    <mergeCell ref="AE39:AF39"/>
    <mergeCell ref="A40:F40"/>
    <mergeCell ref="G40:H40"/>
    <mergeCell ref="I40:J40"/>
    <mergeCell ref="K40:L40"/>
    <mergeCell ref="M40:N40"/>
    <mergeCell ref="B37:AF37"/>
    <mergeCell ref="A39:F39"/>
    <mergeCell ref="G39:H39"/>
    <mergeCell ref="I39:J39"/>
    <mergeCell ref="K39:L39"/>
    <mergeCell ref="M39:N39"/>
    <mergeCell ref="O39:P39"/>
    <mergeCell ref="Q39:R39"/>
    <mergeCell ref="S39:T39"/>
    <mergeCell ref="U39:V39"/>
    <mergeCell ref="AI26:AL26"/>
    <mergeCell ref="AP28:AQ28"/>
    <mergeCell ref="AE33:AF33"/>
    <mergeCell ref="AE34:AF34"/>
    <mergeCell ref="B35:AF35"/>
    <mergeCell ref="B36:AF36"/>
    <mergeCell ref="B5:C5"/>
    <mergeCell ref="D5:G5"/>
    <mergeCell ref="P5:Q5"/>
    <mergeCell ref="AA5:AB5"/>
    <mergeCell ref="B9:E9"/>
    <mergeCell ref="F9:G9"/>
    <mergeCell ref="AB9:AF9"/>
    <mergeCell ref="Z1:AA1"/>
    <mergeCell ref="A2:AF2"/>
    <mergeCell ref="B3:G3"/>
    <mergeCell ref="B4:C4"/>
    <mergeCell ref="D4:G4"/>
    <mergeCell ref="P4:Q4"/>
    <mergeCell ref="AA4:AB4"/>
    <mergeCell ref="N1:O1"/>
    <mergeCell ref="P1:Q1"/>
    <mergeCell ref="R1:S1"/>
    <mergeCell ref="T1:U1"/>
    <mergeCell ref="V1:W1"/>
    <mergeCell ref="X1:Y1"/>
    <mergeCell ref="A1:C1"/>
    <mergeCell ref="D1:E1"/>
    <mergeCell ref="F1:G1"/>
    <mergeCell ref="H1:I1"/>
    <mergeCell ref="J1:K1"/>
    <mergeCell ref="L1:M1"/>
  </mergeCells>
  <conditionalFormatting sqref="AD78:AD94">
    <cfRule type="expression" dxfId="138" priority="80" stopIfTrue="1">
      <formula>$AD$73=""</formula>
    </cfRule>
  </conditionalFormatting>
  <conditionalFormatting sqref="AD94:AF94">
    <cfRule type="expression" dxfId="137" priority="2" stopIfTrue="1">
      <formula>$AD$73=""</formula>
    </cfRule>
  </conditionalFormatting>
  <conditionalFormatting sqref="AC78:AC94">
    <cfRule type="expression" dxfId="136" priority="81" stopIfTrue="1">
      <formula>$AD$73=""</formula>
    </cfRule>
  </conditionalFormatting>
  <conditionalFormatting sqref="AG73:AG83 AG87:AG94">
    <cfRule type="expression" dxfId="135" priority="82" stopIfTrue="1">
      <formula>$AD$73=""</formula>
    </cfRule>
  </conditionalFormatting>
  <conditionalFormatting sqref="B15:AF32">
    <cfRule type="expression" dxfId="134" priority="87" stopIfTrue="1">
      <formula>WEEKDAY(B$10)=2</formula>
    </cfRule>
    <cfRule type="expression" dxfId="133" priority="88" stopIfTrue="1">
      <formula>WEEKDAY(B$10)=1</formula>
    </cfRule>
  </conditionalFormatting>
  <conditionalFormatting sqref="B708:AF725">
    <cfRule type="expression" dxfId="132" priority="67" stopIfTrue="1">
      <formula>WEEKDAY(B$703)=2</formula>
    </cfRule>
    <cfRule type="expression" dxfId="131" priority="99" stopIfTrue="1">
      <formula>WEEKDAY(B$703)=1</formula>
    </cfRule>
  </conditionalFormatting>
  <conditionalFormatting sqref="B645:AF662">
    <cfRule type="expression" dxfId="130" priority="68" stopIfTrue="1">
      <formula>WEEKDAY(B$640)=2</formula>
    </cfRule>
    <cfRule type="expression" dxfId="129" priority="98" stopIfTrue="1">
      <formula>WEEKDAY(B$640)=1</formula>
    </cfRule>
  </conditionalFormatting>
  <conditionalFormatting sqref="B141:AF158">
    <cfRule type="expression" dxfId="128" priority="76" stopIfTrue="1">
      <formula>WEEKDAY(B$136)=2</formula>
    </cfRule>
    <cfRule type="expression" dxfId="127" priority="90" stopIfTrue="1">
      <formula>WEEKDAY(B$136)=1</formula>
    </cfRule>
  </conditionalFormatting>
  <conditionalFormatting sqref="B204:AF221">
    <cfRule type="expression" dxfId="126" priority="75" stopIfTrue="1">
      <formula>WEEKDAY(B$199)=2</formula>
    </cfRule>
    <cfRule type="expression" dxfId="125" priority="91" stopIfTrue="1">
      <formula>WEEKDAY(B$199)=1</formula>
    </cfRule>
  </conditionalFormatting>
  <conditionalFormatting sqref="B267:AF284">
    <cfRule type="expression" dxfId="124" priority="74" stopIfTrue="1">
      <formula>WEEKDAY(B$262)=2</formula>
    </cfRule>
    <cfRule type="expression" dxfId="123" priority="92" stopIfTrue="1">
      <formula>WEEKDAY(B$262)=1</formula>
    </cfRule>
  </conditionalFormatting>
  <conditionalFormatting sqref="B330:AF347">
    <cfRule type="expression" dxfId="122" priority="73" stopIfTrue="1">
      <formula>WEEKDAY(B$325)=2</formula>
    </cfRule>
    <cfRule type="expression" dxfId="121" priority="93" stopIfTrue="1">
      <formula>WEEKDAY(B$325)=1</formula>
    </cfRule>
  </conditionalFormatting>
  <conditionalFormatting sqref="B393:AF410">
    <cfRule type="expression" dxfId="120" priority="72" stopIfTrue="1">
      <formula>WEEKDAY(B$388)=2</formula>
    </cfRule>
    <cfRule type="expression" dxfId="119" priority="94" stopIfTrue="1">
      <formula>WEEKDAY(B$388)=1</formula>
    </cfRule>
  </conditionalFormatting>
  <conditionalFormatting sqref="B456:AF473">
    <cfRule type="expression" dxfId="118" priority="71" stopIfTrue="1">
      <formula>WEEKDAY(B$451)=2</formula>
    </cfRule>
    <cfRule type="expression" dxfId="117" priority="95" stopIfTrue="1">
      <formula>WEEKDAY(B$451)=1</formula>
    </cfRule>
  </conditionalFormatting>
  <conditionalFormatting sqref="B519:AF536">
    <cfRule type="expression" dxfId="116" priority="70" stopIfTrue="1">
      <formula>WEEKDAY(B$514)=2</formula>
    </cfRule>
    <cfRule type="expression" dxfId="115" priority="96" stopIfTrue="1">
      <formula>WEEKDAY(B$514)=1</formula>
    </cfRule>
  </conditionalFormatting>
  <conditionalFormatting sqref="B582:AF599">
    <cfRule type="expression" dxfId="114" priority="69" stopIfTrue="1">
      <formula>WEEKDAY(B$577)=2</formula>
    </cfRule>
    <cfRule type="expression" dxfId="113" priority="97" stopIfTrue="1">
      <formula>WEEKDAY(B$577)=1</formula>
    </cfRule>
  </conditionalFormatting>
  <conditionalFormatting sqref="B78:AD95">
    <cfRule type="expression" dxfId="112" priority="83" stopIfTrue="1">
      <formula>WEEKDAY(B$73)=1</formula>
    </cfRule>
    <cfRule type="expression" dxfId="111" priority="89" stopIfTrue="1">
      <formula>WEEKDAY(B$73)=2</formula>
    </cfRule>
  </conditionalFormatting>
  <conditionalFormatting sqref="B10:AF14">
    <cfRule type="expression" dxfId="110" priority="85" stopIfTrue="1">
      <formula>WEEKDAY(B$10)=2</formula>
    </cfRule>
    <cfRule type="expression" dxfId="109" priority="86" stopIfTrue="1">
      <formula>WEEKDAY(B$10)=1</formula>
    </cfRule>
  </conditionalFormatting>
  <conditionalFormatting sqref="AD73:AD77">
    <cfRule type="expression" dxfId="108" priority="54" stopIfTrue="1">
      <formula>$AD$73=""</formula>
    </cfRule>
  </conditionalFormatting>
  <conditionalFormatting sqref="AC73:AC77">
    <cfRule type="expression" dxfId="107" priority="55" stopIfTrue="1">
      <formula>$AD$73=""</formula>
    </cfRule>
  </conditionalFormatting>
  <conditionalFormatting sqref="AD73:AE73">
    <cfRule type="expression" dxfId="106" priority="53" stopIfTrue="1">
      <formula>$AD$73=""</formula>
    </cfRule>
  </conditionalFormatting>
  <conditionalFormatting sqref="B73:AD77">
    <cfRule type="expression" dxfId="105" priority="77" stopIfTrue="1">
      <formula>WEEKDAY(B$73)=1</formula>
    </cfRule>
    <cfRule type="expression" dxfId="104" priority="78" stopIfTrue="1">
      <formula>WEEKDAY(B$73)=2</formula>
    </cfRule>
  </conditionalFormatting>
  <conditionalFormatting sqref="B136:AF140">
    <cfRule type="expression" dxfId="103" priority="52" stopIfTrue="1">
      <formula>WEEKDAY(B$136)=2</formula>
    </cfRule>
    <cfRule type="expression" dxfId="102" priority="66" stopIfTrue="1">
      <formula>WEEKDAY(B$136)=1</formula>
    </cfRule>
  </conditionalFormatting>
  <conditionalFormatting sqref="B199:AF203">
    <cfRule type="expression" dxfId="101" priority="50" stopIfTrue="1">
      <formula>WEEKDAY(B$199)=2</formula>
    </cfRule>
    <cfRule type="expression" dxfId="100" priority="64" stopIfTrue="1">
      <formula>WEEKDAY(B$199)=1</formula>
    </cfRule>
  </conditionalFormatting>
  <conditionalFormatting sqref="B262:AF266">
    <cfRule type="expression" dxfId="99" priority="48" stopIfTrue="1">
      <formula>WEEKDAY(B$262)=2</formula>
    </cfRule>
    <cfRule type="expression" dxfId="98" priority="65" stopIfTrue="1">
      <formula>WEEKDAY(B$262)=1</formula>
    </cfRule>
  </conditionalFormatting>
  <conditionalFormatting sqref="B325:AF329">
    <cfRule type="expression" dxfId="97" priority="46" stopIfTrue="1">
      <formula>WEEKDAY(B$325)=2</formula>
    </cfRule>
    <cfRule type="expression" dxfId="96" priority="63" stopIfTrue="1">
      <formula>WEEKDAY(B$325)=1</formula>
    </cfRule>
  </conditionalFormatting>
  <conditionalFormatting sqref="B388:AF392">
    <cfRule type="expression" dxfId="95" priority="44" stopIfTrue="1">
      <formula>WEEKDAY(B$388)=2</formula>
    </cfRule>
    <cfRule type="expression" dxfId="94" priority="62" stopIfTrue="1">
      <formula>WEEKDAY(B$388)=1</formula>
    </cfRule>
  </conditionalFormatting>
  <conditionalFormatting sqref="B451:AF455">
    <cfRule type="expression" dxfId="93" priority="42" stopIfTrue="1">
      <formula>WEEKDAY(B$451)=2</formula>
    </cfRule>
    <cfRule type="expression" dxfId="92" priority="61" stopIfTrue="1">
      <formula>WEEKDAY(B$451)=1</formula>
    </cfRule>
  </conditionalFormatting>
  <conditionalFormatting sqref="B514:AF518">
    <cfRule type="expression" dxfId="91" priority="40" stopIfTrue="1">
      <formula>WEEKDAY(B$514)=2</formula>
    </cfRule>
    <cfRule type="expression" dxfId="90" priority="60" stopIfTrue="1">
      <formula>WEEKDAY(B$514)=1</formula>
    </cfRule>
  </conditionalFormatting>
  <conditionalFormatting sqref="B577:AF581">
    <cfRule type="expression" dxfId="89" priority="38" stopIfTrue="1">
      <formula>WEEKDAY(B$577)=2</formula>
    </cfRule>
    <cfRule type="expression" dxfId="88" priority="59" stopIfTrue="1">
      <formula>WEEKDAY(B$577)=1</formula>
    </cfRule>
  </conditionalFormatting>
  <conditionalFormatting sqref="B640:AF644">
    <cfRule type="expression" dxfId="87" priority="36" stopIfTrue="1">
      <formula>WEEKDAY(B$640)=2</formula>
    </cfRule>
    <cfRule type="expression" dxfId="86" priority="58" stopIfTrue="1">
      <formula>WEEKDAY(B$640)=1</formula>
    </cfRule>
  </conditionalFormatting>
  <conditionalFormatting sqref="B703:AF707">
    <cfRule type="expression" dxfId="85" priority="34" stopIfTrue="1">
      <formula>WEEKDAY(B$703)=2</formula>
    </cfRule>
    <cfRule type="expression" dxfId="84" priority="57" stopIfTrue="1">
      <formula>WEEKDAY(B$703)=1</formula>
    </cfRule>
  </conditionalFormatting>
  <conditionalFormatting sqref="B801:AF819">
    <cfRule type="expression" dxfId="83" priority="104" stopIfTrue="1">
      <formula>WEEKDAY(B$801)=2</formula>
    </cfRule>
    <cfRule type="expression" dxfId="82" priority="105" stopIfTrue="1">
      <formula>WEEKDAY(B$801)=1</formula>
    </cfRule>
  </conditionalFormatting>
  <conditionalFormatting sqref="B824:AF842">
    <cfRule type="expression" dxfId="81" priority="106" stopIfTrue="1">
      <formula>WEEKDAY(B$824)=2</formula>
    </cfRule>
  </conditionalFormatting>
  <conditionalFormatting sqref="AD824:AD841">
    <cfRule type="expression" dxfId="80" priority="109" stopIfTrue="1">
      <formula>$AD$824=""</formula>
    </cfRule>
  </conditionalFormatting>
  <conditionalFormatting sqref="AD824">
    <cfRule type="expression" dxfId="79" priority="100" stopIfTrue="1">
      <formula>$AD$824=""</formula>
    </cfRule>
  </conditionalFormatting>
  <conditionalFormatting sqref="AD842">
    <cfRule type="expression" dxfId="78" priority="108" stopIfTrue="1">
      <formula>$AD$824=""</formula>
    </cfRule>
  </conditionalFormatting>
  <conditionalFormatting sqref="B848:AF865">
    <cfRule type="expression" dxfId="77" priority="111" stopIfTrue="1">
      <formula>WEEKDAY(B$847)=2</formula>
    </cfRule>
    <cfRule type="expression" dxfId="76" priority="112" stopIfTrue="1">
      <formula>WEEKDAY(B$847)=1</formula>
    </cfRule>
  </conditionalFormatting>
  <conditionalFormatting sqref="B871:AE888">
    <cfRule type="expression" dxfId="75" priority="114" stopIfTrue="1">
      <formula>WEEKDAY(B$870)=2</formula>
    </cfRule>
    <cfRule type="expression" dxfId="74" priority="115" stopIfTrue="1">
      <formula>WEEKDAY(B$870)=1</formula>
    </cfRule>
  </conditionalFormatting>
  <conditionalFormatting sqref="B894:AF911">
    <cfRule type="expression" dxfId="73" priority="117" stopIfTrue="1">
      <formula>WEEKDAY(B$893)=2</formula>
    </cfRule>
    <cfRule type="expression" dxfId="72" priority="118" stopIfTrue="1">
      <formula>WEEKDAY(B$893)=1</formula>
    </cfRule>
  </conditionalFormatting>
  <conditionalFormatting sqref="B917:AE934">
    <cfRule type="expression" dxfId="71" priority="120" stopIfTrue="1">
      <formula>WEEKDAY(B$916)=2</formula>
    </cfRule>
    <cfRule type="expression" dxfId="70" priority="121" stopIfTrue="1">
      <formula>WEEKDAY(B$916)=1</formula>
    </cfRule>
  </conditionalFormatting>
  <conditionalFormatting sqref="B940:AF957">
    <cfRule type="expression" dxfId="69" priority="123" stopIfTrue="1">
      <formula>WEEKDAY(B$939)=2</formula>
    </cfRule>
    <cfRule type="expression" dxfId="68" priority="124" stopIfTrue="1">
      <formula>WEEKDAY(B$939)=1</formula>
    </cfRule>
  </conditionalFormatting>
  <conditionalFormatting sqref="B963:AF980">
    <cfRule type="expression" dxfId="67" priority="126" stopIfTrue="1">
      <formula>WEEKDAY(B$962)=2</formula>
    </cfRule>
    <cfRule type="expression" dxfId="66" priority="127" stopIfTrue="1">
      <formula>WEEKDAY(B$962)=1</formula>
    </cfRule>
  </conditionalFormatting>
  <conditionalFormatting sqref="B986:AE1003">
    <cfRule type="expression" dxfId="65" priority="129" stopIfTrue="1">
      <formula>WEEKDAY(B$985)=2</formula>
    </cfRule>
    <cfRule type="expression" dxfId="64" priority="130" stopIfTrue="1">
      <formula>WEEKDAY(B$985)=1</formula>
    </cfRule>
  </conditionalFormatting>
  <conditionalFormatting sqref="B1009:AF1026">
    <cfRule type="expression" dxfId="63" priority="132" stopIfTrue="1">
      <formula>WEEKDAY(B$1008)=2</formula>
    </cfRule>
    <cfRule type="expression" dxfId="62" priority="133" stopIfTrue="1">
      <formula>WEEKDAY(B$1008)=1</formula>
    </cfRule>
  </conditionalFormatting>
  <conditionalFormatting sqref="B1032:AE1049">
    <cfRule type="expression" dxfId="61" priority="135" stopIfTrue="1">
      <formula>WEEKDAY(B$1031)=2</formula>
    </cfRule>
    <cfRule type="expression" dxfId="60" priority="136" stopIfTrue="1">
      <formula>WEEKDAY(B$1031)=1</formula>
    </cfRule>
  </conditionalFormatting>
  <conditionalFormatting sqref="B1055:AF1072">
    <cfRule type="expression" dxfId="59" priority="138" stopIfTrue="1">
      <formula>WEEKDAY(B$1054)=2</formula>
    </cfRule>
    <cfRule type="expression" dxfId="58" priority="139" stopIfTrue="1">
      <formula>WEEKDAY(B$1054)=1</formula>
    </cfRule>
  </conditionalFormatting>
  <conditionalFormatting sqref="AF73:AF94">
    <cfRule type="expression" dxfId="57" priority="79" stopIfTrue="1">
      <formula>$AF$73=""</formula>
    </cfRule>
  </conditionalFormatting>
  <conditionalFormatting sqref="AF94">
    <cfRule type="expression" dxfId="56" priority="1" stopIfTrue="1">
      <formula>$AF$73=""</formula>
    </cfRule>
  </conditionalFormatting>
  <conditionalFormatting sqref="B12:AF12 B75:AD75 B138:AF138 B201:AE201 B264:AF264 B327:AE327 B390:AF390 B453:AF453 B516:AE516 B579:AF579 B642:AE642 B705:AF705">
    <cfRule type="expression" dxfId="55" priority="31" stopIfTrue="1">
      <formula>B18=$AQ$31</formula>
    </cfRule>
  </conditionalFormatting>
  <conditionalFormatting sqref="B13:AF14">
    <cfRule type="expression" dxfId="54" priority="84" stopIfTrue="1">
      <formula>OR(WEEKDAY(B$10,2)&gt;5,B$18=$AQ$31)</formula>
    </cfRule>
  </conditionalFormatting>
  <conditionalFormatting sqref="B10:AF10 B73:AD73 B136:AF136 B199:AE199 B262:AF262 B325:AE325 B388:AF388 B451:AF451 B514:AE514 B577:AF577 B640:AE640 B703:AF703">
    <cfRule type="expression" dxfId="53" priority="29" stopIfTrue="1">
      <formula>WEEKDAY(B10)=7</formula>
    </cfRule>
    <cfRule type="expression" dxfId="52" priority="30" stopIfTrue="1">
      <formula>WEEKDAY(B10)=1</formula>
    </cfRule>
    <cfRule type="expression" dxfId="51" priority="32" stopIfTrue="1">
      <formula>B18=$AQ$31</formula>
    </cfRule>
  </conditionalFormatting>
  <conditionalFormatting sqref="B76:AD77">
    <cfRule type="expression" dxfId="50" priority="56" stopIfTrue="1">
      <formula>OR(WEEKDAY(B$73,2)&gt;5,B$81=$AQ$31)</formula>
    </cfRule>
  </conditionalFormatting>
  <conditionalFormatting sqref="B139:AF140">
    <cfRule type="expression" dxfId="49" priority="51" stopIfTrue="1">
      <formula>OR(WEEKDAY(B$136,2)&gt;5,B$144=$AQ$31)</formula>
    </cfRule>
  </conditionalFormatting>
  <conditionalFormatting sqref="B202:AE203">
    <cfRule type="expression" dxfId="48" priority="49" stopIfTrue="1">
      <formula>OR(WEEKDAY(B$199,2)&gt;5,B$207=$AQ$31)</formula>
    </cfRule>
  </conditionalFormatting>
  <conditionalFormatting sqref="B265:AF266">
    <cfRule type="expression" dxfId="47" priority="47" stopIfTrue="1">
      <formula>OR(WEEKDAY(B$262,2)&gt;5,B$270=$AQ$31)</formula>
    </cfRule>
  </conditionalFormatting>
  <conditionalFormatting sqref="B328:AE329">
    <cfRule type="expression" dxfId="46" priority="45" stopIfTrue="1">
      <formula>OR(WEEKDAY(B$325,2)&gt;5,B$333=$AQ$31)</formula>
    </cfRule>
  </conditionalFormatting>
  <conditionalFormatting sqref="B391:AF392">
    <cfRule type="expression" dxfId="45" priority="43" stopIfTrue="1">
      <formula>OR(WEEKDAY(B$388,2)&gt;5,B$396=$AQ$31)</formula>
    </cfRule>
  </conditionalFormatting>
  <conditionalFormatting sqref="B454:AF455">
    <cfRule type="expression" dxfId="44" priority="41" stopIfTrue="1">
      <formula>OR(WEEKDAY(B$451,2)&gt;5,B$459=$AQ$31)</formula>
    </cfRule>
  </conditionalFormatting>
  <conditionalFormatting sqref="B517:AE518">
    <cfRule type="expression" dxfId="43" priority="39" stopIfTrue="1">
      <formula>OR(WEEKDAY(B$514,2)&gt;5,B$522=$AQ$31)</formula>
    </cfRule>
  </conditionalFormatting>
  <conditionalFormatting sqref="B580:AF581">
    <cfRule type="expression" dxfId="42" priority="37" stopIfTrue="1">
      <formula>OR(WEEKDAY(B$577,2)&gt;5,B$585=$AQ$31)</formula>
    </cfRule>
  </conditionalFormatting>
  <conditionalFormatting sqref="B643:AE644">
    <cfRule type="expression" dxfId="41" priority="35" stopIfTrue="1">
      <formula>OR(WEEKDAY(B$640,2)&gt;5,B$648=$AQ$31)</formula>
    </cfRule>
  </conditionalFormatting>
  <conditionalFormatting sqref="B706:AF707">
    <cfRule type="expression" dxfId="40" priority="33" stopIfTrue="1">
      <formula>OR(WEEKDAY(B$703,2)&gt;5,B$711=$AQ$31)</formula>
    </cfRule>
  </conditionalFormatting>
  <conditionalFormatting sqref="B801:AF801 B824:AD824 B847:AF847 B870:AE870 B893:AF893 B916:AE916 B939:AF939 B962:AF962 B985:AE985 B1008:AF1008 B1031:AE1031 B1054:AF1054">
    <cfRule type="expression" dxfId="39" priority="4" stopIfTrue="1">
      <formula>B805=$AQ$31</formula>
    </cfRule>
    <cfRule type="expression" dxfId="38" priority="6" stopIfTrue="1">
      <formula>WEEKDAY(B801)=7</formula>
    </cfRule>
    <cfRule type="expression" dxfId="37" priority="8" stopIfTrue="1">
      <formula>WEEKDAY(B801)=1</formula>
    </cfRule>
  </conditionalFormatting>
  <conditionalFormatting sqref="B802:AF819">
    <cfRule type="expression" dxfId="36" priority="27" stopIfTrue="1">
      <formula>AND(B$805=$AQ$31,WEEKDAY(B$801)=2)</formula>
    </cfRule>
    <cfRule type="expression" dxfId="35" priority="102" stopIfTrue="1">
      <formula>B$805=$AQ$31</formula>
    </cfRule>
    <cfRule type="expression" dxfId="34" priority="103" stopIfTrue="1">
      <formula>WEEKDAY(B$801,2)&gt;5</formula>
    </cfRule>
  </conditionalFormatting>
  <conditionalFormatting sqref="B825:AD842">
    <cfRule type="expression" dxfId="33" priority="23" stopIfTrue="1">
      <formula>AND(B$828=$AQ$31,WEEKDAY(B$824)=2)</formula>
    </cfRule>
    <cfRule type="expression" dxfId="32" priority="24" stopIfTrue="1">
      <formula>B$828=$AQ$31</formula>
    </cfRule>
    <cfRule type="expression" dxfId="31" priority="25" stopIfTrue="1">
      <formula>WEEKDAY(B$824,2)&gt;5</formula>
    </cfRule>
    <cfRule type="expression" dxfId="30" priority="26" stopIfTrue="1">
      <formula>WEEKDAY(B$824)=1</formula>
    </cfRule>
  </conditionalFormatting>
  <conditionalFormatting sqref="B848:AF865">
    <cfRule type="expression" dxfId="29" priority="21" stopIfTrue="1">
      <formula>AND(B$851=$AQ$31,WEEKDAY(B$847)=2)</formula>
    </cfRule>
    <cfRule type="expression" dxfId="28" priority="107" stopIfTrue="1">
      <formula>B$851=$AQ$31</formula>
    </cfRule>
    <cfRule type="expression" dxfId="27" priority="110" stopIfTrue="1">
      <formula>WEEKDAY(B$847,2)&gt;5</formula>
    </cfRule>
  </conditionalFormatting>
  <conditionalFormatting sqref="B871:AE888">
    <cfRule type="expression" dxfId="26" priority="19" stopIfTrue="1">
      <formula>AND(B$874=$AQ$31,WEEKDAY(B$870)=2)</formula>
    </cfRule>
    <cfRule type="expression" dxfId="25" priority="101" stopIfTrue="1">
      <formula>B$874=$AQ$31</formula>
    </cfRule>
    <cfRule type="expression" dxfId="24" priority="113" stopIfTrue="1">
      <formula>WEEKDAY(B$870,2)&gt;5</formula>
    </cfRule>
  </conditionalFormatting>
  <conditionalFormatting sqref="B894:AF911">
    <cfRule type="expression" dxfId="23" priority="17" stopIfTrue="1">
      <formula>AND(B$897=$AQ$31,WEEKDAY(B$893)=2)</formula>
    </cfRule>
    <cfRule type="expression" dxfId="22" priority="28" stopIfTrue="1">
      <formula>B$897=$AQ$31</formula>
    </cfRule>
    <cfRule type="expression" dxfId="21" priority="116" stopIfTrue="1">
      <formula>WEEKDAY(B$893,2)&gt;5</formula>
    </cfRule>
  </conditionalFormatting>
  <conditionalFormatting sqref="B917:AE934">
    <cfRule type="expression" dxfId="20" priority="15" stopIfTrue="1">
      <formula>AND(B$920=$AQ$31,WEEKDAY(B$916)=2)</formula>
    </cfRule>
    <cfRule type="expression" dxfId="19" priority="22" stopIfTrue="1">
      <formula>B$920=$AQ$31</formula>
    </cfRule>
    <cfRule type="expression" dxfId="18" priority="119" stopIfTrue="1">
      <formula>WEEKDAY(B$916,2)&gt;5</formula>
    </cfRule>
  </conditionalFormatting>
  <conditionalFormatting sqref="B940:AF957">
    <cfRule type="expression" dxfId="17" priority="13" stopIfTrue="1">
      <formula>AND(B$943=$AQ$31,WEEKDAY(B$939)=2)</formula>
    </cfRule>
    <cfRule type="expression" dxfId="16" priority="20" stopIfTrue="1">
      <formula>B$943=$AQ$31</formula>
    </cfRule>
    <cfRule type="expression" dxfId="15" priority="122" stopIfTrue="1">
      <formula>WEEKDAY(B$939,2)&gt;5</formula>
    </cfRule>
  </conditionalFormatting>
  <conditionalFormatting sqref="B963:AF980">
    <cfRule type="expression" dxfId="14" priority="11" stopIfTrue="1">
      <formula>AND(B$966=$AQ$31,WEEKDAY(B$962)=2)</formula>
    </cfRule>
    <cfRule type="expression" dxfId="13" priority="18" stopIfTrue="1">
      <formula>B$966=$AQ$31</formula>
    </cfRule>
    <cfRule type="expression" dxfId="12" priority="125" stopIfTrue="1">
      <formula>WEEKDAY(B$962,2)&gt;5</formula>
    </cfRule>
  </conditionalFormatting>
  <conditionalFormatting sqref="B986:AE1003">
    <cfRule type="expression" dxfId="11" priority="9" stopIfTrue="1">
      <formula>AND(B$989=$AQ$31,WEEKDAY(B$985)=2)</formula>
    </cfRule>
    <cfRule type="expression" dxfId="10" priority="16" stopIfTrue="1">
      <formula>B$989=$AQ$31</formula>
    </cfRule>
    <cfRule type="expression" dxfId="9" priority="128" stopIfTrue="1">
      <formula>WEEKDAY(B$985,2)&gt;5</formula>
    </cfRule>
  </conditionalFormatting>
  <conditionalFormatting sqref="B1009:AF1026">
    <cfRule type="expression" dxfId="8" priority="7" stopIfTrue="1">
      <formula>AND(B$1012=$AQ$31,WEEKDAY(B$1008)=2)</formula>
    </cfRule>
    <cfRule type="expression" dxfId="7" priority="14" stopIfTrue="1">
      <formula>B$1012=$AQ$31</formula>
    </cfRule>
    <cfRule type="expression" dxfId="6" priority="131" stopIfTrue="1">
      <formula>WEEKDAY(B$1008,2)&gt;5</formula>
    </cfRule>
  </conditionalFormatting>
  <conditionalFormatting sqref="B1032:AE1049">
    <cfRule type="expression" dxfId="5" priority="5" stopIfTrue="1">
      <formula>AND(B$1035=$AQ$31,WEEKDAY(B$1031)=2)</formula>
    </cfRule>
    <cfRule type="expression" dxfId="4" priority="12" stopIfTrue="1">
      <formula>B$1035=$AQ$31</formula>
    </cfRule>
    <cfRule type="expression" dxfId="3" priority="134" stopIfTrue="1">
      <formula>WEEKDAY(B$1031,2)&gt;5</formula>
    </cfRule>
  </conditionalFormatting>
  <conditionalFormatting sqref="B1055:AF1072">
    <cfRule type="expression" dxfId="2" priority="3" stopIfTrue="1">
      <formula>AND(B$1058=$AQ$31,WEEKDAY(B$1054)=2)</formula>
    </cfRule>
    <cfRule type="expression" dxfId="1" priority="10" stopIfTrue="1">
      <formula>B$1058=$AQ$31</formula>
    </cfRule>
    <cfRule type="expression" dxfId="0" priority="137" stopIfTrue="1">
      <formula>WEEKDAY(B$1054,2)&gt;5</formula>
    </cfRule>
  </conditionalFormatting>
  <dataValidations count="6">
    <dataValidation type="decimal" operator="lessThanOrEqual" showInputMessage="1" showErrorMessage="1" errorTitle="Ungültige Eingabe" error="Auszahlung darf Saldoguthaben nicht übersteigen._x000a_Dezimalstellen sind mit einem . abzutrennen." sqref="AE96:AF96 AE159:AF159 AE222:AF222 AE285:AF285 AE348:AF348 AE411:AF411 AE474:AF474 AE537:AF537">
      <formula1>$P$4</formula1>
    </dataValidation>
    <dataValidation type="decimal" operator="greaterThanOrEqual" allowBlank="1" showInputMessage="1" showErrorMessage="1" errorTitle="Ungültige Eingabe" error="Bitte geben Sie einen Zahlwert ein._x000a_Dezimalwerte sind mit einem . abzutrennen." sqref="B1059:AF1071 B78:AD80 B141:AF143 AE97:AF97 B204:AE206 AE160:AF160 B267:AF269 AE223:AF223 B330:AE332 AE286:AF286 B393:AF395 AE349:AF349 B456:AF458 AE412:AF412 B519:AE521 AE475:AF475 B582:AF584 AE601:AF601 B645:AE647 AE664:AF664 B708:AF710 AE727:AF727 B806:AF818 B829:AD841 B852:AF864 B875:AE887 B898:AF910 B921:AE933 B944:AF956 B967:AF979 B990:AE1002 B1013:AF1025 B1036:AE1048 AE538:AF538 AE33:AF34">
      <formula1>-4000</formula1>
    </dataValidation>
    <dataValidation type="decimal" operator="greaterThanOrEqual" allowBlank="1" showInputMessage="1" showErrorMessage="1" errorTitle="Ungültige Eingabe" error="Die Werte in diesem Feld müssen positiv sein._x000a_Dezimalwerte sind mit einem . abzutrennen." sqref="P4:Q4">
      <formula1>0</formula1>
    </dataValidation>
    <dataValidation type="decimal" operator="greaterThanOrEqual" allowBlank="1" showInputMessage="1" showErrorMessage="1" errorTitle="Ungültiger Wert" error="Bitte geben Sie einen Zahlwert ein._x000a_Dezimalwerte sind mit einem . abzutrennen." sqref="B15:AF17">
      <formula1>-4000</formula1>
    </dataValidation>
    <dataValidation type="decimal" operator="lessThanOrEqual" allowBlank="1" showInputMessage="1" showErrorMessage="1" errorTitle="Ungültige Eingabe" error="Die Werte in diesem Feld müssen negativ sein._x000a_Dezimalwerte sind mit einem . abzutrennen." sqref="P5:Q5">
      <formula1>0</formula1>
    </dataValidation>
    <dataValidation allowBlank="1" showDropDown="1" showInputMessage="1" showErrorMessage="1" sqref="B804:AF804 B1034:AF1034 B827:AF827 B850:AF850 B873:AF873 B896:AF896 B919:AF919 B942:AF942 B965:AF965 B988:AF988 B1011:AF1011 B1057:AF1057"/>
  </dataValidations>
  <hyperlinks>
    <hyperlink ref="AE800:AF800" location="'KONTROLLE (work)'!B16" display="JAN"/>
    <hyperlink ref="AE823:AF823" location="B79" display="FEB"/>
    <hyperlink ref="AE846:AF846" location="B142" display="MRZ"/>
    <hyperlink ref="AE869:AF869" location="B205" display="APR"/>
    <hyperlink ref="AE892:AF892" location="B268" display="MAI"/>
    <hyperlink ref="AE915:AF915" location="B331" display="JUN"/>
    <hyperlink ref="AE938:AF938" location="B394" display="JUL"/>
    <hyperlink ref="AE961:AF961" location="B457" display="AUG"/>
    <hyperlink ref="AE984:AF984" location="B520" display="SEP"/>
    <hyperlink ref="AE1007:AF1007" location="B583" display="OKT"/>
    <hyperlink ref="AE1030:AF1030" location="B646" display="NOV"/>
    <hyperlink ref="AE1053:AF1053" location="B709" display="DEZ"/>
  </hyperlinks>
  <printOptions horizontalCentered="1"/>
  <pageMargins left="0.31496062992125984" right="0.31496062992125984" top="0.19685039370078741" bottom="0.19685039370078741" header="0" footer="0.51181102362204722"/>
  <pageSetup paperSize="9" scale="84" fitToHeight="0" orientation="landscape" horizontalDpi="300" verticalDpi="300" r:id="rId1"/>
  <headerFooter alignWithMargins="0"/>
  <rowBreaks count="16" manualBreakCount="16">
    <brk id="68" max="16383" man="1"/>
    <brk id="131" max="16383" man="1"/>
    <brk id="194" max="16383" man="1"/>
    <brk id="257" max="16383" man="1"/>
    <brk id="320" max="16383" man="1"/>
    <brk id="383" max="16383" man="1"/>
    <brk id="446" max="16383" man="1"/>
    <brk id="509" max="16383" man="1"/>
    <brk id="572" max="16383" man="1"/>
    <brk id="635" max="16383" man="1"/>
    <brk id="698" max="16383" man="1"/>
    <brk id="845" max="16383" man="1"/>
    <brk id="891" max="16383" man="1"/>
    <brk id="937" max="16383" man="1"/>
    <brk id="983" max="16383" man="1"/>
    <brk id="10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36</vt:i4>
      </vt:variant>
    </vt:vector>
  </HeadingPairs>
  <TitlesOfParts>
    <vt:vector size="40" baseType="lpstr">
      <vt:lpstr>Info</vt:lpstr>
      <vt:lpstr>KALENDER</vt:lpstr>
      <vt:lpstr>MITARBEITER</vt:lpstr>
      <vt:lpstr>KONTROLLE</vt:lpstr>
      <vt:lpstr>KONTROLLE!calendarCodeNames</vt:lpstr>
      <vt:lpstr>'Timesheet Backup'!calendarCodeNames</vt:lpstr>
      <vt:lpstr>KONTROLLE!calendarNames</vt:lpstr>
      <vt:lpstr>'Timesheet Backup'!calendarNames</vt:lpstr>
      <vt:lpstr>KONTROLLE!currentCalendarCN</vt:lpstr>
      <vt:lpstr>'Timesheet Backup'!currentCalendarCN</vt:lpstr>
      <vt:lpstr>KONTROLLE!currentCalendarN</vt:lpstr>
      <vt:lpstr>'Timesheet Backup'!currentCalendarN</vt:lpstr>
      <vt:lpstr>KONTROLLE!Druckbereich</vt:lpstr>
      <vt:lpstr>'Timesheet Backup'!Druckbereich</vt:lpstr>
      <vt:lpstr>KONTROLLE!Drucktitel</vt:lpstr>
      <vt:lpstr>'Timesheet Backup'!Drucktitel</vt:lpstr>
      <vt:lpstr>KONTROLLE!ftFormula</vt:lpstr>
      <vt:lpstr>'Timesheet Backup'!ftFormula</vt:lpstr>
      <vt:lpstr>KONTROLLE!hoursPerDay</vt:lpstr>
      <vt:lpstr>'Timesheet Backup'!hoursPerDay</vt:lpstr>
      <vt:lpstr>languages</vt:lpstr>
      <vt:lpstr>KONTROLLE!maxHoursPerWeek</vt:lpstr>
      <vt:lpstr>'Timesheet Backup'!maxHoursPerWeek</vt:lpstr>
      <vt:lpstr>KONTROLLE!newCalendarCN</vt:lpstr>
      <vt:lpstr>'Timesheet Backup'!newCalendarCN</vt:lpstr>
      <vt:lpstr>KONTROLLE!newCalendarN</vt:lpstr>
      <vt:lpstr>'Timesheet Backup'!newCalendarN</vt:lpstr>
      <vt:lpstr>KONTROLLE!oldCalendarCN</vt:lpstr>
      <vt:lpstr>'Timesheet Backup'!oldCalendarCN</vt:lpstr>
      <vt:lpstr>KONTROLLE!oldCalendarN</vt:lpstr>
      <vt:lpstr>'Timesheet Backup'!oldCalendarN</vt:lpstr>
      <vt:lpstr>selectedLanguage</vt:lpstr>
      <vt:lpstr>KONTROLLE!ServiceArea</vt:lpstr>
      <vt:lpstr>'Timesheet Backup'!ServiceArea</vt:lpstr>
      <vt:lpstr>KONTROLLE!timesheetYear</vt:lpstr>
      <vt:lpstr>'Timesheet Backup'!timesheetYear</vt:lpstr>
      <vt:lpstr>KONTROLLE!TSHilfszeilen</vt:lpstr>
      <vt:lpstr>'Timesheet Backup'!TSHilfszeilen</vt:lpstr>
      <vt:lpstr>'Calendar Backup'!Z_AAA4D533_36AC_4D9A_85F4_EB15BCAB43D6_.wvu.Cols</vt:lpstr>
      <vt:lpstr>'Calendar Backup'!Z_F5BF5DFB_87FE_4DF9_9E82_BEE316A1D433_.wvu.Cols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Arbeitszeitkontrolle SMGV</dc:title>
  <dc:creator>SMGV</dc:creator>
  <cp:lastModifiedBy>Seehafer Peter</cp:lastModifiedBy>
  <cp:lastPrinted>2019-11-18T08:32:28Z</cp:lastPrinted>
  <dcterms:created xsi:type="dcterms:W3CDTF">2001-11-13T20:07:37Z</dcterms:created>
  <dcterms:modified xsi:type="dcterms:W3CDTF">2021-01-22T08:08:58Z</dcterms:modified>
</cp:coreProperties>
</file>